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codeName="ThisWorkbook"/>
  <mc:AlternateContent xmlns:mc="http://schemas.openxmlformats.org/markup-compatibility/2006">
    <mc:Choice Requires="x15">
      <x15ac:absPath xmlns:x15ac="http://schemas.microsoft.com/office/spreadsheetml/2010/11/ac" url="C:\Users\Renier\PycharmProjects\untitled\"/>
    </mc:Choice>
  </mc:AlternateContent>
  <bookViews>
    <workbookView xWindow="0" yWindow="0" windowWidth="28800" windowHeight="11940" xr2:uid="{00000000-000D-0000-FFFF-FFFF00000000}"/>
  </bookViews>
  <sheets>
    <sheet name="Blad1" sheetId="1" r:id="rId1"/>
    <sheet name="Blad2" sheetId="2" r:id="rId2"/>
  </sheets>
  <definedNames>
    <definedName name="_xlnm._FilterDatabase" localSheetId="0" hidden="1">Blad1!$A$1:$M$679</definedName>
  </definedNames>
  <calcPr calcId="171027"/>
</workbook>
</file>

<file path=xl/calcChain.xml><?xml version="1.0" encoding="utf-8"?>
<calcChain xmlns="http://schemas.openxmlformats.org/spreadsheetml/2006/main">
  <c r="H679" i="1" l="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10" i="1"/>
  <c r="H450" i="1"/>
  <c r="H464" i="1"/>
  <c r="H407" i="1"/>
  <c r="H365" i="1"/>
  <c r="H437" i="1"/>
  <c r="H359" i="1"/>
  <c r="H376" i="1"/>
  <c r="H393" i="1"/>
  <c r="H390" i="1"/>
  <c r="H472" i="1"/>
  <c r="H355" i="1"/>
  <c r="H353" i="1"/>
  <c r="H447" i="1"/>
  <c r="H445" i="1"/>
  <c r="H386" i="1"/>
  <c r="H360" i="1"/>
  <c r="H366" i="1"/>
  <c r="H413" i="1"/>
  <c r="H322" i="1"/>
  <c r="H402" i="1"/>
  <c r="H435" i="1"/>
  <c r="H357" i="1"/>
  <c r="H396" i="1"/>
  <c r="H317" i="1"/>
  <c r="H423" i="1"/>
  <c r="H356" i="1"/>
  <c r="H368" i="1"/>
  <c r="H442" i="1"/>
  <c r="H433" i="1"/>
  <c r="H351" i="1"/>
  <c r="H400" i="1"/>
  <c r="H468" i="1"/>
  <c r="H385" i="1"/>
  <c r="H313" i="1"/>
  <c r="H411" i="1"/>
  <c r="H471" i="1"/>
  <c r="H316" i="1"/>
  <c r="H361" i="1"/>
  <c r="H325" i="1"/>
  <c r="H406" i="1"/>
  <c r="H455" i="1"/>
  <c r="H405" i="1"/>
  <c r="H348" i="1"/>
  <c r="H384" i="1"/>
  <c r="H469" i="1"/>
  <c r="H429" i="1"/>
  <c r="H347" i="1"/>
  <c r="H320" i="1"/>
  <c r="H424" i="1"/>
  <c r="H315" i="1"/>
  <c r="H404" i="1"/>
  <c r="H418" i="1"/>
  <c r="H321" i="1"/>
  <c r="H401" i="1"/>
  <c r="H434" i="1"/>
  <c r="H398" i="1"/>
  <c r="H332" i="1"/>
  <c r="H383" i="1"/>
  <c r="H346" i="1"/>
  <c r="H336" i="1"/>
  <c r="H334" i="1"/>
  <c r="H441" i="1"/>
  <c r="H439" i="1"/>
  <c r="H438" i="1"/>
  <c r="H319"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alcChain>
</file>

<file path=xl/sharedStrings.xml><?xml version="1.0" encoding="utf-8"?>
<sst xmlns="http://schemas.openxmlformats.org/spreadsheetml/2006/main" count="5854" uniqueCount="1267">
  <si>
    <t>Datum</t>
  </si>
  <si>
    <t>Bedrijfsnaam</t>
  </si>
  <si>
    <t>Stad</t>
  </si>
  <si>
    <t>Behandelaar</t>
  </si>
  <si>
    <t>Taal</t>
  </si>
  <si>
    <t>Ervaringsniveau</t>
  </si>
  <si>
    <t>Jobtitel</t>
  </si>
  <si>
    <t>Link</t>
  </si>
  <si>
    <t>LinkedIN</t>
  </si>
  <si>
    <t>Teamleader</t>
  </si>
  <si>
    <t>Jobomschrijving</t>
  </si>
  <si>
    <t>URL</t>
  </si>
  <si>
    <t>4DotNet</t>
  </si>
  <si>
    <t>NIEUWEGEIN</t>
  </si>
  <si>
    <t>Bram</t>
  </si>
  <si>
    <t>NL</t>
  </si>
  <si>
    <t>Not found</t>
  </si>
  <si>
    <t>Nee</t>
  </si>
  <si>
    <t>Nieuw</t>
  </si>
  <si>
    <t>Als ervaren .NET ontwikkelaar zoek je uitdagende projecten waarin je jouw expertise kan benutten. Als senior developer, lead developer of software architect ben je het technisch aanspreekpunt voor het ontwikkelteam van onze klant. Kortom; je bent een professional die mooie uitdagende projecten zoekt. 4DotNet kan jou van deze projecten voorzien!</t>
  </si>
  <si>
    <t>https://www.jouwictvacature.nl/solliciteren?job=architect-net-bij-4dotnet</t>
  </si>
  <si>
    <t>MEPPEL</t>
  </si>
  <si>
    <t>Leon</t>
  </si>
  <si>
    <t>Ben jij een Microsoft .NET ontwikkelaar die op zoek is naar uitdagende projecten en altijd met de nieuwste technieken bezig wil zijn? Solliciteer dan bij 4DotNet!</t>
  </si>
  <si>
    <t>https://www.jouwictvacature.nl/solliciteren?job=medior-net-ontwikkelaar-bij-4dotnet-2</t>
  </si>
  <si>
    <t>https://www.jouwictvacature.nl/solliciteren?job=senior-net-ontwikkelaar-bij-4dotnet</t>
  </si>
  <si>
    <t>Aan Zee</t>
  </si>
  <si>
    <t xml:space="preserve">NOORDWIJK AAN ZEE </t>
  </si>
  <si>
    <t>Senior</t>
  </si>
  <si>
    <t xml:space="preserve">Senior Laravel DEVELOPER </t>
  </si>
  <si>
    <t>Bij Aan Zee ontwikkel en optimaliseer je high end websites, apps en systemen die bedrijfskritisch zijn. Je maakt ze op maat met een multidisciplinair team van ontwikkelaars. Groeien? Het is een logisch gevolg van onze cultuur en processen.</t>
  </si>
  <si>
    <t>https://www.jouwictvacature.nl/solliciteren?job=senior-laravel-developer-bij-aan-zee-communicatie</t>
  </si>
  <si>
    <t xml:space="preserve">Senior PHP BACK END DEVELOPER </t>
  </si>
  <si>
    <t>https://www.jouwictvacature.nl/solliciteren?job=senior-php-back-end-developer-bij-aan-zee-communicatie</t>
  </si>
  <si>
    <t>Junior</t>
  </si>
  <si>
    <t xml:space="preserve">Junior PHP BACK END DEVELOPER  </t>
  </si>
  <si>
    <t>https://www.jouwictvacature.nl/solliciteren?job=junior-php-back-end-developer-bij-aan-zee-communicatie</t>
  </si>
  <si>
    <t>Advitrae</t>
  </si>
  <si>
    <t>EINDHOVEN</t>
  </si>
  <si>
    <t xml:space="preserve">Senior Front-end Developer </t>
  </si>
  <si>
    <t>"Laten we dan gewoon een nieuwe planning en roosterapplicatie ontwikkelen". Deze zin spraken we ruim 9 jaar geleden uit toen we zagen dat onderwijsinstellingen onvoldoende uit de voeten konden met de bestaande applicaties. Inmiddels is Advitrae met Xedule marktleider in het MBO en HO.</t>
  </si>
  <si>
    <t>https://www.jouwictvacature.nl/solliciteren?job=senior-front-end-developer-bij-advitrae</t>
  </si>
  <si>
    <t xml:space="preserve">Senior Web Developer (focus on front-end) </t>
  </si>
  <si>
    <t>https://www.jouwictvacature.nl/solliciteren?job=senior-web-developer-bij-advitrae</t>
  </si>
  <si>
    <t>Alten</t>
  </si>
  <si>
    <t>CAPELLE AAN DEN IJSSEL</t>
  </si>
  <si>
    <t xml:space="preserve">Senior Java Software Engineer </t>
  </si>
  <si>
    <t>Ligt jouw passie bij techniek en vind je het leuk om complexe technische uitdagingen aan te gaan? Dan past de functie van Java (web) Software Engineer goed bij jou.</t>
  </si>
  <si>
    <t>https://www.jouwictvacature.nl/solliciteren?job=senior-java-software-engineer-bij-alten-capelle</t>
  </si>
  <si>
    <t>Asamco BV</t>
  </si>
  <si>
    <t>BREDA</t>
  </si>
  <si>
    <t>EN</t>
  </si>
  <si>
    <t>Medior</t>
  </si>
  <si>
    <t xml:space="preserve">Medior Front-end (Angular2) Developer </t>
  </si>
  <si>
    <t>We are looking for an experienced, adaptable, highly motivated and outcome-focused Front-end (Angular2) developer to strengthen our team.</t>
  </si>
  <si>
    <t>https://www.jouwictvacature.nl/solliciteren?job=medior-front-end-angular2-developer-bij-asamco-bv</t>
  </si>
  <si>
    <t xml:space="preserve">Senior Front-end (Angular2) Developer  </t>
  </si>
  <si>
    <t>https://www.jouwictvacature.nl/solliciteren?job=senior-front-end-angular2-developer-bij-asamco-bv</t>
  </si>
  <si>
    <t xml:space="preserve">Senior Allround Developer </t>
  </si>
  <si>
    <t xml:space="preserve">We are looking for an experienced, adaptable, highly motivated and outcome-focused All-round developer to strengthen our team. </t>
  </si>
  <si>
    <t>https://www.jouwictvacature.nl/solliciteren?job=senior-allround-developer-bij-asamco-bv</t>
  </si>
  <si>
    <t>Axual</t>
  </si>
  <si>
    <t>UTRECHT</t>
  </si>
  <si>
    <t>Junior Software Engineer at Axual | Java, Scala, Apache Kafka, Spring</t>
  </si>
  <si>
    <t>Are you the software engineer that makes our customer's data dreams come true?</t>
  </si>
  <si>
    <t>https://www.jouwictvacature.nl/solliciteren?job=junior-software-engineer-at-axual--java-scala-apache-kafka-spring-bij-</t>
  </si>
  <si>
    <t>Senior Software Engineer at Axual | Java, Scala, Apache Kafka, Spring</t>
  </si>
  <si>
    <t>https://www.jouwictvacature.nl/solliciteren?job=senior-software-engineer-at-axual--java-scala-apache-kafka-spring-bij-</t>
  </si>
  <si>
    <t>Senior Software Engineer bij Axual | Java, Apache Kafka | Incl. MacBook Pro</t>
  </si>
  <si>
    <t>Heb jij als software engineer al een paar jaar ervaring met het ontwikkelen van Java-applicaties? En lijkt het je leuk om mét en vóór klanten te werken aan slimme dataoplossingen en alles wat daarbij komt kijken? Ben jij in staat zelfstandig hoogstaande streamingapplicaties te bouwen? Bij Axual hebben we een mooie plek voor je in ons getalenteerde team in hartje Utrecht.</t>
  </si>
  <si>
    <t>https://www.jouwictvacature.nl/solliciteren?job=senior-software-engineer-bij-axual--java-apache-kafka--incl-macbook-pr</t>
  </si>
  <si>
    <t>Bartosz</t>
  </si>
  <si>
    <t>ARNHEM</t>
  </si>
  <si>
    <t xml:space="preserve">Testmanager bij Bartosz  </t>
  </si>
  <si>
    <t>Ben jij een ambitieuze consultant met passie voor het testvak? Houd je van afwisseling en uitdaging in opdrachten bij toonaangevende organisaties? En durf jij uit je comfortzone te komen? Kom werken bij Bartosz als Testmanager!</t>
  </si>
  <si>
    <t>https://www.jouwictvacature.nl/solliciteren?job=testmanager-bij-bartosz-bij-bartosz-arnhem</t>
  </si>
  <si>
    <t>ZWOLLE</t>
  </si>
  <si>
    <t xml:space="preserve">Medior Feedback Engineer | Exploratory Testing, Context Driven Testing, BDD, SbE, TDD  </t>
  </si>
  <si>
    <t xml:space="preserve">Wij zijn per direct op zoek naar ervaren feedback engineers! Denk jij dat je een toekomstige Bartoszian bent?_x000D_
</t>
  </si>
  <si>
    <t>https://www.jouwictvacature.nl/solliciteren?job=medior-feedback-engineer--exploratory-testing-context-driven-testing-b-7</t>
  </si>
  <si>
    <t>AMSTERDAM</t>
  </si>
  <si>
    <t>Traineeship Agile Test Engineer bij Bartosz</t>
  </si>
  <si>
    <t>Wij zijn per direct op zoek naar trainee agile test engineers om deel te nemen aan onze ‘Test engineer Traineeship'!</t>
  </si>
  <si>
    <t>https://www.jouwictvacature.nl/solliciteren?job=traineeship-agile-test-engineer-bij-bartosz-bij-bartosz-amsterdam</t>
  </si>
  <si>
    <t xml:space="preserve">Senior Feedback Engineer bij Bartosz  </t>
  </si>
  <si>
    <t>https://www.jouwictvacature.nl/solliciteren?job=senior-feedback-engineer-bij-bartosz-bij-bartosz-zwolle</t>
  </si>
  <si>
    <t xml:space="preserve">Medior Feedback Engineer bij Bartosz  </t>
  </si>
  <si>
    <t>https://www.jouwictvacature.nl/solliciteren?job=medior-feedback-engineer-bij-bartosz-bij-bartosz-zwolle</t>
  </si>
  <si>
    <t>Senior Feedback Engineer bij Bartosz</t>
  </si>
  <si>
    <t>https://www.jouwictvacature.nl/solliciteren?job=senior-feedback-engineer-bij-bartosz-bij-bartosz-utrecht</t>
  </si>
  <si>
    <t>Senior Agile Test Specialist bij Bartosz</t>
  </si>
  <si>
    <t>Heb jij 'hard skills with a soft touch'? Wij zijn per direct op zoek naar agile test specialisten!</t>
  </si>
  <si>
    <t>https://www.jouwictvacature.nl/solliciteren?job=senior-agile-test-specialist-bij-bartosz-bij-bartosz-utrecht</t>
  </si>
  <si>
    <t>ROTTERDAM</t>
  </si>
  <si>
    <t xml:space="preserve">Medior Testanalist bij Bartosz  </t>
  </si>
  <si>
    <t>Ben jij een ambitieuze consultant met passie voor het testvak? Houd je van afwisseling en uitdaging in opdrachten bij toonaangevende organisaties? En durf jij uit je comfortzone te komen? Kom dan werken bij Bartosz als Testanalist!</t>
  </si>
  <si>
    <t>https://www.jouwictvacature.nl/solliciteren?job=medior-testanalist-bij-bartosz-bij-bartosz-rotterdam</t>
  </si>
  <si>
    <t>Junior Testanalist bij Bartosz</t>
  </si>
  <si>
    <t>https://www.jouwictvacature.nl/solliciteren?job=junior-testanalist-bij-bartosz-bij-bartosz-utrecht</t>
  </si>
  <si>
    <t xml:space="preserve">Senior Feedback Engineer | Exploratory Testing, Context Driven Testing, BDD, SbE, TDD  </t>
  </si>
  <si>
    <t>https://www.jouwictvacature.nl/solliciteren?job=senior-feedback-engineer--exploratory-testing-context-driven-testing-b-6</t>
  </si>
  <si>
    <t xml:space="preserve">Medior Agile Test Specialist bij Bartosz  </t>
  </si>
  <si>
    <t>https://www.jouwictvacature.nl/solliciteren?job=medior-agile-test-specialist-bij-bartosz-bij-bartosz-amsterdam-3</t>
  </si>
  <si>
    <t>https://www.jouwictvacature.nl/solliciteren?job=junior-testanalist-bij-bartosz</t>
  </si>
  <si>
    <t>Betabit</t>
  </si>
  <si>
    <t>Betabit zoekt 4 technisch software testers voor haar kantoren in Rotterdam, Eindhoven, Utrecht en Amsterdam.</t>
  </si>
  <si>
    <t>https://www.jouwictvacature.nl/solliciteren?job=technisch-software-tester-bij-betabit</t>
  </si>
  <si>
    <t>Betabit zoekt een .NET Developer voor de Regio Utrecht die persoonlijk een stap omhoog wil.</t>
  </si>
  <si>
    <t>https://www.jouwictvacature.nl/solliciteren?job=junior-net-ontwikkelaar-bij-betabit-regio-utrecht</t>
  </si>
  <si>
    <t>Bloemert</t>
  </si>
  <si>
    <t>Wil jij werken aan complexe, innovatieve maatwerk projecten?  Wij werken voor gerenommeerde klanten en zijn qua projecten niet in één kader te plaatsen. Dit zorgt ervoor dat jouw baan afwisselend en altijd uitdagend is.</t>
  </si>
  <si>
    <t>https://www.jouwictvacature.nl/solliciteren?job=senior-net-developer-bij-bloemert--cnet-aspnet-mvc-javascript</t>
  </si>
  <si>
    <t>STAPHORST</t>
  </si>
  <si>
    <t xml:space="preserve">Wil jij werken aan complexe, innovatieve maatwerk projecten? Dit kan bij Bloennert. Wij werken voor gerenommeerde klanten en zijn qua projecten niet in één kader te plaatsen. Dit zorgt ervoor dat jouw baan afwisselend en altijd uitdagend is._x000D_
</t>
  </si>
  <si>
    <t>https://www.jouwictvacature.nl/solliciteren?job=medior-net-developer-bij-bloemert-groep</t>
  </si>
  <si>
    <t>Bottomline</t>
  </si>
  <si>
    <t>VUGHT</t>
  </si>
  <si>
    <t>Support Medewerker bij Bottomline in Vught</t>
  </si>
  <si>
    <t xml:space="preserve">Ben jij klaar voor een veelzijdige uitdaging waarin je jouw talent als supportmedewerker volledig tot zijn recht kan laten komen?  In de regio Vught zijn we op dit moment op zoek naar iemand die een goede uitdaging niet uit de weg gaat en bereid is om zich verder te ontwikkelen. Is dit jouw volgende stap? </t>
  </si>
  <si>
    <t>https://www.jouwictvacature.nl/solliciteren?job=support-medewerker-bij-bottomline-in-vught-bij-bottomline</t>
  </si>
  <si>
    <t>Werken in een oude Utrechtse watertoren als Junior Java Developer?</t>
  </si>
  <si>
    <t xml:space="preserve">Wil je een nieuwe uitdaging aangaan bij ons ambitieuze bedrijf in een zeer dynamische branche? Weet jij nieuwe ontwikkelingen snel om te zetten naar mogelijkheden voor onze software? Dan is Bottomline op zoek naar jou! </t>
  </si>
  <si>
    <t>https://www.jouwictvacature.nl/solliciteren?job=werken-in-een-oude-utrechtse-watertoren-als-junior-java-developer-bij-</t>
  </si>
  <si>
    <t>Bratpack</t>
  </si>
  <si>
    <t>ZWANENBURG</t>
  </si>
  <si>
    <t>Wij zijn (weer) op zoek naar een front-end developer om ons team uit te breiden. Ben je dus goed in HTML5 / CSS3, heb je veel kennis van Less, JQuery en heb je zin om bij een snelgroeiend internationaal bedrijf te werken, kijk dan gerust even verder!</t>
  </si>
  <si>
    <t>https://www.jouwictvacature.nl/solliciteren?job=medior-front-end-developer-bij-bratpack</t>
  </si>
  <si>
    <t>Brightfish</t>
  </si>
  <si>
    <t>HOOFDDORP</t>
  </si>
  <si>
    <t>Developer C++ / Audio&amp;Video bij Gridshot (theFrontDoor)</t>
  </si>
  <si>
    <t>Ben jij een getalenteerde C++ programmeur die de aspiratie heeft om_x000D_
zich zowel verder als breder te ontwikkelen? Ben je geïnteresseerd in de techniek achter_x000D_
tv-uitzendingen en zie je het als jouw verantwoordelijkheid om stabiele software en applicaties af_x000D_
te leveren die 24/7 gebruikt zullen worden om een tv signaal uit te zenden? Dan zijn wij op zoek_x000D_
naar jou!</t>
  </si>
  <si>
    <t>https://www.jouwictvacature.nl/solliciteren?job=developer-c--audioenvideo-bij-gridshot-thefrontdoor</t>
  </si>
  <si>
    <t>CE FinTech BV</t>
  </si>
  <si>
    <t>Senior .NET Developer bij CE FinTech B.V.</t>
  </si>
  <si>
    <t>Droom jij in .NET en ben je klaar voor een nieuwe uitdaging? Bij CE FinTech B.V. krijg je de kans om de meest innovatieve software te ontwikkelen, op basis van state-of-the-art architectuur! Ben je naast een echte Senior .NET-topper ook nog eens klantgericht en leergierig? Dan zijn we zeker op zoek naar jou!</t>
  </si>
  <si>
    <t>https://www.jouwictvacature.nl/solliciteren?job=senior-net-developer-bij-ce-fintech-bv-</t>
  </si>
  <si>
    <t>CGI</t>
  </si>
  <si>
    <t>GRONINGEN</t>
  </si>
  <si>
    <t xml:space="preserve">CGI </t>
  </si>
  <si>
    <t>Ben jij de ervaren software developer die graag regionaal wil werken aan landelijke en internationale innovatieve oplossingen?</t>
  </si>
  <si>
    <t>https://www.jouwictvacature.nl/solliciteren?job=java-software-developer-bij-cgi</t>
  </si>
  <si>
    <t>https://www.jouwictvacature.nl/solliciteren?job=senior-software-engineer-bij-cgi</t>
  </si>
  <si>
    <t>COAS Software Systems</t>
  </si>
  <si>
    <t>MIDDEL HARNIS</t>
  </si>
  <si>
    <t xml:space="preserve">Senior Full-stack Developer </t>
  </si>
  <si>
    <t xml:space="preserve">Wij zijn op zoek naar meerdere fulltime software engineers die het leuk vinden in een team aan complexe systemen te werken. </t>
  </si>
  <si>
    <t>https://www.jouwictvacature.nl/solliciteren?job=senior-full-stack-developer-bij-coas</t>
  </si>
  <si>
    <t>Medior Allround Developer</t>
  </si>
  <si>
    <t>https://www.jouwictvacature.nl/solliciteren?job=medior-allround-developer-bij-coas</t>
  </si>
  <si>
    <t>Wij zijn op zoek naar meerdere fulltime software engineers die het leuk vinden in een team aan complexe systemen te werken.</t>
  </si>
  <si>
    <t>https://www.jouwictvacature.nl/solliciteren?job=senior-allround-developer-bij-coas</t>
  </si>
  <si>
    <t>De Agile Testers</t>
  </si>
  <si>
    <t>HEEL NEDERLAND</t>
  </si>
  <si>
    <t xml:space="preserve">Senior Agile Tester | Java </t>
  </si>
  <si>
    <t>Wij zijn per direct op zoek naar ervaren Agile Testers!</t>
  </si>
  <si>
    <t>https://www.jouwictvacature.nl/solliciteren?job=senior-agile-tester-3</t>
  </si>
  <si>
    <t>Devoteam</t>
  </si>
  <si>
    <t>DEN HAAG</t>
  </si>
  <si>
    <t>Junior Java Developer | Spring, Hibernate, Maven, Eclipse, JHipster, Tomcat, AngularJS, SOLID</t>
  </si>
  <si>
    <t>Wij zijn altijd op zoek naar mensen die gepassioneerd aan innovatieve added-value oplossingen willen werken, toegespitst op de wensen van onze klanten. _x000D_
_x000D_
Kom bij ons werken en wordt een #DigitalTransformaker!</t>
  </si>
  <si>
    <t>https://www.jouwictvacature.nl/solliciteren?job=junior-java-developer-bij-devoteam-</t>
  </si>
  <si>
    <t>Solution Architect</t>
  </si>
  <si>
    <t>Are you a motivated, self-driven and creative Solution Architect focused on value add outcomes? Please, keep on reading because Devoteam is the right company for you!</t>
  </si>
  <si>
    <t>https://www.jouwictvacature.nl/solliciteren?job=solution-architect-2</t>
  </si>
  <si>
    <t>Dexels</t>
  </si>
  <si>
    <t>Startende Developer in Amsterdam | IOT, Android, iOS, iPhone SDK</t>
  </si>
  <si>
    <t>Als startende Developer met interesse in IOT bij Dexels krijg je ondersteuning van onze Senior sportlink Developers in de dagelijkse taken van het tackelen van RFC's, bugs en het tot een goed einde brengen van complete software projecten.</t>
  </si>
  <si>
    <t>https://www.jouwictvacature.nl/solliciteren?job=startende-developer-in-amsterdam--iot-android-ios-iphone-sdk-bij-dexel</t>
  </si>
  <si>
    <t>Medior Java Developer met interesse in IOT bij Dexels in Amsterdam</t>
  </si>
  <si>
    <t>Ben je op zoek naar een uitdagende functie die je intellectuele capaciteiten stimuleert en je de ruimte geeft verder te ontwikkelen als ontwikkelaar? Zou je graag willen werken in een academische omgeving nabij het water van Amsterdam? Wil je ook graag werken voor een bedrijf dat gepassioneerd werd aan hun eigen op Java gebaseerde producten? Dan wil Dexels graag met je in contact komen!</t>
  </si>
  <si>
    <t>https://www.jouwictvacature.nl/solliciteren?job=medior-java-developer-met-interesse-in-iot-bij-dexels-in-amsterdam</t>
  </si>
  <si>
    <t>Medior Mobile Developer in Amsterdam | IOT, Android, iOS, iPhone SDK</t>
  </si>
  <si>
    <t>Voor ons mobile ontwikkelteam zijn we op zoek naar een medior ontwikkelaar die kennis en kunde heeft van zowel Android, iOS als iPhone SDK. Ben jij diegene?</t>
  </si>
  <si>
    <t>https://www.jouwictvacature.nl/solliciteren?job=medior-mobile-developer-in-amsterdam--iot-android-ios-iphone-sdk-bij-d</t>
  </si>
  <si>
    <t>DPA</t>
  </si>
  <si>
    <t>Medior Java (Full Stack) Developer bij DPA GEOS</t>
  </si>
  <si>
    <t xml:space="preserve">Ben jij geïnteresseerd in de nieuwste technologieën en een gepassioneerde Java developer? </t>
  </si>
  <si>
    <t>https://www.jouwictvacature.nl/solliciteren?job=medior-java-full-stack-developer-bij-dpa-geos</t>
  </si>
  <si>
    <t>Medior Java Backend Developer bij DPA GEOS</t>
  </si>
  <si>
    <t xml:space="preserve">Ben jij een gepassioneerde Java backend developer? </t>
  </si>
  <si>
    <t>https://www.jouwictvacature.nl/solliciteren?job=medior-java-backend-developer-bij-dpa-geos-2</t>
  </si>
  <si>
    <t xml:space="preserve">Senior Java Developer bij DPA GEOS </t>
  </si>
  <si>
    <t>https://www.jouwictvacature.nl/solliciteren?job=senior-java-developer-bij-dpa-geos-bij-dpa-geos-4</t>
  </si>
  <si>
    <t xml:space="preserve">Senior Java Backend Developer bij DPA GEOS </t>
  </si>
  <si>
    <t>https://www.jouwictvacature.nl/solliciteren?job=senior-java-backend-developer-bij-dpa-geos-bij-dpa-geos-3</t>
  </si>
  <si>
    <t>Senior Java (Full Stack) Developer bij DPA GEOS</t>
  </si>
  <si>
    <t>https://www.jouwictvacature.nl/solliciteren?job=senior-java-full-stack-developer-bij-dpa-geos-bij-dpa</t>
  </si>
  <si>
    <t>Senior Mobile Developer bij DPA GEOS</t>
  </si>
  <si>
    <t xml:space="preserve">Ben jij geïnteresseerd in de nieuwste technologieën en een gepassioneerde Mobile developer? </t>
  </si>
  <si>
    <t>https://www.jouwictvacature.nl/solliciteren?job=senior-mobile-developer-bij-dpa-geos-bij-dpa-geos</t>
  </si>
  <si>
    <t>Medior Java Developer bij DPA GEOS</t>
  </si>
  <si>
    <t>https://www.jouwictvacature.nl/solliciteren?job=medior-java-developer-bij-dpa-geos-bij-dpa-geos</t>
  </si>
  <si>
    <t xml:space="preserve">Medior Java Backend Developer bij DPA GEOS </t>
  </si>
  <si>
    <t>https://www.jouwictvacature.nl/solliciteren?job=medior-java-backend-developer-bij-dpa-geos-bij-dpa-geos</t>
  </si>
  <si>
    <t xml:space="preserve">Senior Java (Full Stack) Developer | iOS, PhoneGap, Objective-C, Swift </t>
  </si>
  <si>
    <t>https://www.jouwictvacature.nl/solliciteren?job=senior-java-full-stack-developer--ios-phonegap-objective-c-swift-bij-d-4</t>
  </si>
  <si>
    <t>EasyAds</t>
  </si>
  <si>
    <t>BREUKELEN</t>
  </si>
  <si>
    <t>Senior .NET developer bij EasyAds | Werken met de nieuwste technologie!</t>
  </si>
  <si>
    <t xml:space="preserve">EasyAds is een middelklein bedrijf in hartje Breukelen dat publicatietools voor de e-commerce markt ontwikkelt. Webwinkeliers plaatsen hun producten via onze toonaangevende tools op allerlei verkoopkanalen zoals bol.com, Marktplaats.nl, E-bay etc. Onze tools AdvertentiePlanet.nl, Marktfeed.nl en Bolfeed.nl zijn in Nederland toonaangevend op dit gebied._x000D_
_x000D_
</t>
  </si>
  <si>
    <t>https://www.jouwictvacature.nl/solliciteren?job=senior-net-developer-bij-easyads--werken-met-de-nieuwste-technologie</t>
  </si>
  <si>
    <t>Junior C# .NET / ReactJS developer zonder cloud-vrees</t>
  </si>
  <si>
    <t>https://www.jouwictvacature.nl/solliciteren?job=junior-c-net--reactjs-developer-zonder-cloud-vrees</t>
  </si>
  <si>
    <t>Medior C# .NET / ReactJS developer bij EasyAds | .NET | ReactJS | NodeJS</t>
  </si>
  <si>
    <t>https://www.jouwictvacature.nl/solliciteren?job=medior-c-net--reactjs-developer-bij-easyads--net--reactjs--nodejs</t>
  </si>
  <si>
    <t>Senior C# .NET / ReactJS developer bij EasyAds (Inhouse)</t>
  </si>
  <si>
    <t>https://www.jouwictvacature.nl/solliciteren?job=senior-c-net--reactjs-developer-bij-easyads-inhouse</t>
  </si>
  <si>
    <t>Festa Solutions B.V.</t>
  </si>
  <si>
    <t>Festa Solutions B.V. is per direct op zoek naar een Technical Designer die hun team in Eindhoven komt versterken.</t>
  </si>
  <si>
    <t>https://www.jouwictvacature.nl/solliciteren?job=technical-designer-bij-festa-solutions-bv</t>
  </si>
  <si>
    <t>Finavista</t>
  </si>
  <si>
    <t>Als gevolg van een toename in het aantal opdrachten zijn wij op zoek naar een Medior Ontwikkelaar!</t>
  </si>
  <si>
    <t>https://www.jouwictvacature.nl/solliciteren?job=medior-ontwikkelaar-bij-finavista-2</t>
  </si>
  <si>
    <t>Growing Minds</t>
  </si>
  <si>
    <t>Word jij de nieuwe PHP Developer bij Growing Minds?</t>
  </si>
  <si>
    <t>https://www.jouwictvacature.nl/solliciteren?job=medior-php-developer-met-oog-voor-data-2</t>
  </si>
  <si>
    <t>Word jij de nieuwe Front-end developer bij Growing Minds?</t>
  </si>
  <si>
    <t>https://www.jouwictvacature.nl/solliciteren?job=senior-front-end-developer-bij-growing-minds-bij-growing-minds</t>
  </si>
  <si>
    <t>Het ConsultancyHuis</t>
  </si>
  <si>
    <t>SCHIPHOL-RIJK</t>
  </si>
  <si>
    <t>Medior Agile Test Engineer bij Het ConsultancyHuis</t>
  </si>
  <si>
    <t xml:space="preserve">Als Medior Agile Test Engineer aan de slag bij dé topwerkgever en topdienstverlener van Nederland?_x000D_
</t>
  </si>
  <si>
    <t>https://www.jouwictvacature.nl/solliciteren?job=medior-agile-test-engineer-bij-het-consultancyhuis</t>
  </si>
  <si>
    <t>Hogeschool van Amsterdam</t>
  </si>
  <si>
    <t>Docent Databases bij de Hogeschool van Amsterdam</t>
  </si>
  <si>
    <t>Wil jij jouw kennis overdragen op de nieuwe generatie? De Hogeschool van Amsterdam (HvA) is voor de ICT-opleidingen op zoek naar een Docent Databases!</t>
  </si>
  <si>
    <t>https://www.jouwictvacature.nl/solliciteren?job=docent-databases-bij-de-hogeschool-van-amsterdam-bij-hogeschool-van-am</t>
  </si>
  <si>
    <t>Hulst Computer Systems</t>
  </si>
  <si>
    <t>Per direct zijn wij, Hulst Computer Systems B.V. opzoek naar een senior front-end developer!</t>
  </si>
  <si>
    <t>https://www.jouwictvacature.nl/solliciteren?job=senior-front-end-developer-bij-hulst-computer-systems-bij-hulst-comput</t>
  </si>
  <si>
    <t>HVMP Marketing ( Ernesto )</t>
  </si>
  <si>
    <t xml:space="preserve">Eventregistratie PHP Developer bij HVMP </t>
  </si>
  <si>
    <t xml:space="preserve">We zijn hard aan het groeien en daarom zijn we per direct op zoek naar een enthousiaste eventregistratie php’er die zich wil inzetten voor onze jonge organisatie en samen met ons werk neer kan zetten om trots op te zijn! </t>
  </si>
  <si>
    <t>https://www.jouwictvacature.nl/solliciteren?job=eventregistratie-php-developer-bij-hvmp-</t>
  </si>
  <si>
    <t>PHP-PROGRAMMEUR</t>
  </si>
  <si>
    <t>De inrichting van jouw hardware en software heeft meer inhoud dan de cockpit van de Millennium Falcon en de Death Star bij elkaar, als je niet vertoeft in hyperspace dan ben je bezig met de laatste pagina’s van het internet uit te lezen. Als dat gebeurd is baal je omdat het een open einde blijkt te zijn, maar gedreven als je bent begin je zelf aan een vervolg._x000D_
_x000D_
Je denkt niet in oplossingen, je bent de oplossing. Door jouw skills om te creëren ben je in feite een soort van halfgod. Een halfgod inderdaad, want je werkt 5 dagen en hebt 2 rustdagen...</t>
  </si>
  <si>
    <t>https://www.jouwictvacature.nl/solliciteren?job=php-programmeur-17</t>
  </si>
  <si>
    <t>HybrIT</t>
  </si>
  <si>
    <t>Senior Mulesoft Specialist bij HybrIT</t>
  </si>
  <si>
    <t>Lijkt het jou tof om als Mulesoft Specialist bij een bedrijf te komen werken dat snel naam maakt bij grote merken met vernieuwende toepassingen van de Mulesoft technologie? Kom dan bij HybrIT werken!</t>
  </si>
  <si>
    <t>https://www.jouwictvacature.nl/solliciteren?job=senior-mulesoft-specialist-bij-hybrit-bij-hybrit</t>
  </si>
  <si>
    <t>Medior Java Developer bij HybrIT!</t>
  </si>
  <si>
    <t xml:space="preserve">Wil jij jezelf als Java-developer ontwikkelen tot een ware alleskunner? Wil je graag je eigen, goed onderbouwde visie op software development uitbouwen? Lijkt het je leuk om je aan te sluiten bij een jonge club waar je de ruimte én begeleiding krijgt? En kijk je er naar uit om voor business managers te werken die alles snappen van de inhoud en besluiten nemen vanuit jouw vakgebied? HybrIT is precies de werkgever die je zoekt. </t>
  </si>
  <si>
    <t>https://www.jouwictvacature.nl/solliciteren?job=medior-java-developer-bij-hybrit</t>
  </si>
  <si>
    <t>i3D.net</t>
  </si>
  <si>
    <t>Renier</t>
  </si>
  <si>
    <t>Senior Back End Developer</t>
  </si>
  <si>
    <t>Kom werken bij de grootste gamehosting provider van de wereld. Ter uitbreiding van ons team zijn wij op zoek naar Back End developers om de verantwoording te nemen voor de technische ontwikkeling van ons control panel en website. Nieuwe functionaliteiten ontwerpen, uitbouwen en perfectioneren. Onze backend is gebaseerd op PHP in het eigen framework en wordt als API gebruikt naar alle interfaces. De software wordt gebruikt door grote game uitgevers zoals EA games voor bijvoorbeeld Battlefield en FIFA.</t>
  </si>
  <si>
    <t>https://www.jouwictvacature.nl/solliciteren?job=senior-back-end-developer-4</t>
  </si>
  <si>
    <t xml:space="preserve">Senior PHP Back End Developer </t>
  </si>
  <si>
    <t>https://www.jouwictvacature.nl/solliciteren?job=senior-php-back-end-developer-bij-i3dnet</t>
  </si>
  <si>
    <t>ICATT</t>
  </si>
  <si>
    <t>Zeer ervaren .NET ontwikkelaar bij ICATT (inhouse) in hartje Amsterdam</t>
  </si>
  <si>
    <t>ICATT zoekt een (zeer) ervaren .NET ontwikkelaar om online applicaties te bouwen. Je bent onderdeel van een Scrum team en werkt nauw samen met product owners, webeditors, mede-ontwikkelaars en vormgevers. Diverse technieken en systemen maak je je gemakkelijk eigen. Je houdt je op de hoogte van de ontwikkelingen op jouw vakgebied en deelt die kennis graag met je collega's. Wij verwachten dat je een duidelijke visie hebt op het gebied van web development en dat je enthousiast meedenkt in het verder ontwikkelen van bestaande systemen.</t>
  </si>
  <si>
    <t>https://www.jouwictvacature.nl/solliciteren?job=zeer-ervaren-net-ontwikkelaar-bij-icatt-inhouse-in-hartje-amsterdam</t>
  </si>
  <si>
    <t>Senior .NET Developer bij ICATT in hartje Amsterdam (32, 36 of 40 uur)</t>
  </si>
  <si>
    <t>https://www.jouwictvacature.nl/solliciteren?job=senior-net-developer-bij-icatt-in-hartje-amsterdam-32-36-of-40-uur</t>
  </si>
  <si>
    <t>Infent</t>
  </si>
  <si>
    <t>.NET Developer bij Infent</t>
  </si>
  <si>
    <t>Als enthousiaste .NET-developer werk je mee aan de uitbreiding van ons Infenture Innovation Platform. Het werk is zeer divers, waarbij je zelfstandig of in teamverband werkt, op interne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</si>
  <si>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https://www.jouwictvacature.nl/solliciteren?job=net-developer-bij-infent</t>
  </si>
  <si>
    <t>Medior/Senior .NET Developer bij infent</t>
  </si>
  <si>
    <t>Als enthousiaste .NET-developer werk je mee aan de uitbreiding van ons Infenture Innovation Platform. Het werk is zeer divers, waarbij je zelfstandig of in teamverband werkt, op zowel interne als externe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</si>
  <si>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https://www.jouwictvacature.nl/solliciteren?job=mediorsenior-net-developer-bij-infent</t>
  </si>
  <si>
    <t>Medior .NET Developer met communicatieve skills</t>
  </si>
  <si>
    <t>https://www.jouwictvacature.nl/solliciteren?job=medior-net-developer-met-communicatieve-skills</t>
  </si>
  <si>
    <t>Medior .NET developer met ambitie om snel te groeien tot Lead Developer</t>
  </si>
  <si>
    <t>https://www.jouwictvacature.nl/solliciteren?job=medior-net-developer-met-ambitie-om-snel-te-groeien-tot-lead-developer</t>
  </si>
  <si>
    <t>Infogroen</t>
  </si>
  <si>
    <t>HAZERSWOUDE</t>
  </si>
  <si>
    <t>Senior Java Software Developer | Servoy, Java, SQL, SAAS, Javascript</t>
  </si>
  <si>
    <t>Wij zijn op zoek naar een gedreven, no nonsens ontwikkelaar met ervaring die wilt bouwen aan een groot (ERP)systeem (Vision).</t>
  </si>
  <si>
    <t>https://www.jouwictvacature.nl/solliciteren?job=senior-java-software-developer--servoy-java-sql-saas</t>
  </si>
  <si>
    <t>Instituut Fysieke Veiligheid</t>
  </si>
  <si>
    <t>ZOETERMEER</t>
  </si>
  <si>
    <t>Senior Java Ontwikkelaar | Java EE, GIS, JPA, Eclipse, MySQL, Glassfish</t>
  </si>
  <si>
    <t xml:space="preserve">Wij zijn op zoek naar een Java ontwikkelaar (32-40 uur per week) voor het moderniseren en verder ontwikkelen van het Landelijk Crisis Management Systeem (LCMS). </t>
  </si>
  <si>
    <t>https://www.jouwictvacature.nl/solliciteren?job=senior-java-ontwikkelaar--java-ee-gis-jpa-eclipse-mysql-glassfish</t>
  </si>
  <si>
    <t>Isatis Group</t>
  </si>
  <si>
    <t>NIJMEGEN</t>
  </si>
  <si>
    <t>Gedreven Medior PHP / Laravel  Developer bij Isatis</t>
  </si>
  <si>
    <t>Binnen team Leef zet je als PHP developer samen met je directe collega's je kennis en creativiteit in voor het bouwen van innovatieve webbased software voor de farmacie.</t>
  </si>
  <si>
    <t>https://www.jouwictvacature.nl/solliciteren?job=php--laravel-developer-bij-topwerkgever-</t>
  </si>
  <si>
    <t>IT partner</t>
  </si>
  <si>
    <t xml:space="preserve">HENDRIK-IDO-AMBACHT </t>
  </si>
  <si>
    <t xml:space="preserve">WIJZIG_x000D_
_x000D_
IT Partner BV is al ruim 17 jaar een zeer dynamisch IT bedrijf, met Rotterdamse mentaliteit, gevestigd te Hendrik-Ido-Ambacht. Wij ontwikkelen, verkopen en implementeren ons eigen ERP Software pakket en leveren daarnaast verscheidene consultancy diensten._x000D_
Wij opereren zowel lokaal in Nederland als internationaal (Caribisch gebied, Verenigde Staten, Dubai, Suriname, Spanje, Zweden etc ) met zeer innovatieve software voor haven autoriteiten, container terminals, multi-cargo terminals, vracht agenten, expediteurs en andere logistieke bedrijven._x000D_
Onze software oplossingen bieden uitstekende mogelijkheden om klant specifieke aanpassingen te realiseren. Met deze flexibiliteit zijn wij onderscheidend._x000D_
</t>
  </si>
  <si>
    <t>https://www.jouwictvacature.nl/solliciteren?job=medior-net-c-developer</t>
  </si>
  <si>
    <t>Jaagers / RIFF</t>
  </si>
  <si>
    <t xml:space="preserve">Word jij onze nieuwe senior Front-end development hero?  </t>
  </si>
  <si>
    <t xml:space="preserve">Was jij als kind al gefascineerd door computers en technologie? Is programmeren voor jou zowel jouw hobby als jouw werk? En wil jij als Front-end Developer uitgedaagd worden door grote doorlopende projecten en visueel complexe ‘custom-made’ designs toegespitst op de doelgroep van jouw klanten? Dan is RIFF de plek voor jou! </t>
  </si>
  <si>
    <t>https://www.jouwictvacature.nl/solliciteren?job=word-jij-onze-nieuwe-medior-front-end-development-hero-bij-jaagers--ri</t>
  </si>
  <si>
    <t xml:space="preserve">Word jij onze nieuwe Front-end development hero? </t>
  </si>
  <si>
    <t>https://www.jouwictvacature.nl/solliciteren?job=word-jij-onze-nieuwe-front-end-development-hero-</t>
  </si>
  <si>
    <t>Koek&amp;peer</t>
  </si>
  <si>
    <t>SWALMEN</t>
  </si>
  <si>
    <t xml:space="preserve">Senior PHP developer </t>
  </si>
  <si>
    <t>Wij bieden een te gekke baan voor een enthousiaste, Senior php-programmeur met een voorliefde voor e-commerce die ons gaat helpen met het ontwikkelen van diverse online projecten.</t>
  </si>
  <si>
    <t>https://www.jouwictvacature.nl/solliciteren?job=senior-php-developer--fulltime-bij-koekenpeer</t>
  </si>
  <si>
    <t xml:space="preserve">Junior PHP developer / fulltime </t>
  </si>
  <si>
    <t>Wij bieden een te gekke baan voor een enthousiaste, Junior php-programmeur met een voorliefde voor e-commerce die ons gaat helpen met het ontwikkelen van diverse online projecten.</t>
  </si>
  <si>
    <t>https://www.jouwictvacature.nl/solliciteren?job=junior-php-developer--fulltime-bij-koekenpeer</t>
  </si>
  <si>
    <t xml:space="preserve">Medior PHP developer </t>
  </si>
  <si>
    <t>Wij bieden een te gekke baan voor een enthousiaste, Medior php-programmeur met een voorliefde voor e-commerce die ons gaat helpen met het ontwikkelen van diverse online projecten.</t>
  </si>
  <si>
    <t>https://www.jouwictvacature.nl/solliciteren?job=medior-php-developer--fulltime-bij-koekenpeer</t>
  </si>
  <si>
    <t>KSYOS</t>
  </si>
  <si>
    <t>AMSTELVEEN</t>
  </si>
  <si>
    <t>Heb jij passie voor IT in combinatie met zorg? Dan is dit dé uitdaging voor jou!</t>
  </si>
  <si>
    <t>https://www.jouwictvacature.nl/solliciteren?job=medior-nodejs-software-engineer</t>
  </si>
  <si>
    <t>Marketgraph BV</t>
  </si>
  <si>
    <t>AMERSFOORT</t>
  </si>
  <si>
    <t>C# .NET Ontwikkelaar | Werken voor (o.a.) The voice of Holland, De Slimste Mens</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</si>
  <si>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bekeken!_x000D_
_x000D_
</t>
  </si>
  <si>
    <t>https://www.jouwictvacature.nl/solliciteren?job=c-net-ontwikkelaar--werken-voor-oa-the-voice-of-holland-de-slimste-men</t>
  </si>
  <si>
    <t>Marketing Makers</t>
  </si>
  <si>
    <t>Senior .NET Developer | Werken voor klanten als KPN, NS, Sanoma Media en Engie.</t>
  </si>
  <si>
    <t>Wordt jij enthousiast van Werken aan uitdagende projecten, voor de grootste abonnementsbedrijven van Nederland?_x000D_
 In het hart van Utrecht: de Drieharingstraat. _x000D_
Programmeren met Microsoft .Net, MVC &amp; SQL Server. Samenwerken met en leren van een team van 20 collega’s?_x000D_
_x000D_
Dan hebben wij een mooie plek voor je waarin jij jezelf verder kunt ontwikkelen als .Net developer!</t>
  </si>
  <si>
    <t>https://www.jouwictvacature.nl/solliciteren?job=medior-net-developer--werken-voor-klanten-als-kpn-ns-sanoma-media-en-e</t>
  </si>
  <si>
    <t>MaximumNL</t>
  </si>
  <si>
    <t xml:space="preserve">Medior Front-end Developer </t>
  </si>
  <si>
    <t>Ben jij een JavaScript-developer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</si>
  <si>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https://www.jouwictvacature.nl/solliciteren?job=medior-front-end-developer-bij-maximumnl</t>
  </si>
  <si>
    <t>Senior Javascript Developer</t>
  </si>
  <si>
    <t>https://www.jouwictvacature.nl/solliciteren?job=seniorjavascript-developer-bij-maximumnl</t>
  </si>
  <si>
    <t>Meddex</t>
  </si>
  <si>
    <t>Junior Implementatiespecialist bij Meddex</t>
  </si>
  <si>
    <t xml:space="preserve">Implementeer jij onze projecten bij verschillende opdrachtgevers? </t>
  </si>
  <si>
    <t>https://www.jouwictvacature.nl/solliciteren?job=junior-implementatiespecialist-bij-meddex</t>
  </si>
  <si>
    <t>Medior Implementatiespecialist bij Meddex</t>
  </si>
  <si>
    <t>https://www.jouwictvacature.nl/solliciteren?job=medior-implementatiespecialist-bij-meddex-bij-meddex</t>
  </si>
  <si>
    <t>Member Get Member</t>
  </si>
  <si>
    <t>Great tech job with a lot of ownership!</t>
  </si>
  <si>
    <t>https://www.jouwictvacature.nl/solliciteren?job=medior-full-stack-developer-bij-member-get-member-bij-member-get-membe</t>
  </si>
  <si>
    <t>Mplus</t>
  </si>
  <si>
    <t>ALPHEN AAN DEN RIJN</t>
  </si>
  <si>
    <t>Full Stack .NET Developer</t>
  </si>
  <si>
    <t>Wij hebben een uitgesproken doe-mentaliteit! Doe je met ons mee?! Als Full stack .NET Developer binnen Mplus bouw, bedenk en ontwikkel je webshops, applicaties en platvormen voor onze klanten. heb jij een passie voor het ontwikkelen in de nieuwste technieken en vind jij het leuk om aan diverse projecten te werken, dan hebben wij jouw hulp nodig!</t>
  </si>
  <si>
    <t>https://www.jouwictvacature.nl/solliciteren?job=full-stack-net-developer</t>
  </si>
  <si>
    <t>Medior .NET ontwikkelaar</t>
  </si>
  <si>
    <t>https://www.jouwictvacature.nl/solliciteren?job=medior-net-ontwikkelaar-5</t>
  </si>
  <si>
    <t>Junior Fullstack Developer (focus op Front-end)</t>
  </si>
  <si>
    <t xml:space="preserve">Wij hebben een uitgesproken doe-mentaliteit! Doe je met ons mee?! Als front-end developer binnen Mplus bouw je mee aan de technische voorkant van de webshops, applicaties en platvormen die wij voor onze klanten bedenken en ontwikkelen. Jij zorgt voor de verbinding tussen het design en de programmatuur die nodig is om het te laten functioneren. Wij hebben jouw hulp nodig om de Mplus klanten te verrassen met wat wij elke dag voor ze kunnen doen. </t>
  </si>
  <si>
    <t>https://www.jouwictvacature.nl/solliciteren?job=junior-fullstack-developer-focus-op-front-end-bij-mplus</t>
  </si>
  <si>
    <t>Muntz</t>
  </si>
  <si>
    <t>Medior PHP Developer bij Muntz</t>
  </si>
  <si>
    <t>Zie jij uitdaging in het vertalen van klantwensen naar passende mogelijkheden? De mogelijkheid krijgen om je te ontwikkelen in de richting die jij wilt? Dan zit je bij Muntz goed! Kom ons team versterken en ontdek waar jouw kansen liggen.</t>
  </si>
  <si>
    <t>https://www.jouwictvacature.nl/solliciteren?job=php-developer-bij-muntz</t>
  </si>
  <si>
    <t>MWM2</t>
  </si>
  <si>
    <t>Senior C# .NET Developer bij MWM2</t>
  </si>
  <si>
    <t xml:space="preserve">Als Webdeveloper C# in ons Development Team ben je als allround full stack developer verantwoordelijk voor het ontwikkelen van zowel front-end, back-end &amp; database werkzaamheden van onze superieure researchtechnologie met een hoge data driven performance._x000D_
</t>
  </si>
  <si>
    <t>https://www.jouwictvacature.nl/solliciteren?job=senior-c-net-developer-bij-mwm2</t>
  </si>
  <si>
    <t>Junior C# .NET Developer bij MWM2</t>
  </si>
  <si>
    <t>https://www.jouwictvacature.nl/solliciteren?job=junior-c-net-developer-bij-mwm2</t>
  </si>
  <si>
    <t>Ervaren C# .NET Developer bij MWM2</t>
  </si>
  <si>
    <t>https://www.jouwictvacature.nl/solliciteren?job=ervaren-c-net-developer-bij-mwm2</t>
  </si>
  <si>
    <t>Netvlies</t>
  </si>
  <si>
    <t>Lead Symfony Developer</t>
  </si>
  <si>
    <t>Bij Netvlies krijg je volop ruimte voor nieuwe initiatieven en ideeën die we op de markt kunnen verkopen en je krijgt alle ruimte om je rol naar eigen inzicht in te vullen. Je ontwikkelt oplossingen binnen onze Business Solutions afdeling waar we werken aan webapplicaties, webportals en innovatieve en schaalbare cloud oplossingen.</t>
  </si>
  <si>
    <t>https://www.jouwictvacature.nl/solliciteren?job=lead-symfony-developer</t>
  </si>
  <si>
    <t>NoBears</t>
  </si>
  <si>
    <t>HEUSDEN</t>
  </si>
  <si>
    <t xml:space="preserve">Medior Webdeveloper </t>
  </si>
  <si>
    <t>... die geen uitdaging uit de weg gaat en zich wil inzetten om NoBears naar een nog hoger niveau te brengen.</t>
  </si>
  <si>
    <t>https://www.jouwictvacature.nl/solliciteren?job=medior-webdeveloper-bij-nobears</t>
  </si>
  <si>
    <t>Junior Javascript Developer</t>
  </si>
  <si>
    <t>https://www.jouwictvacature.nl/solliciteren?job=junior-javascript-developer-bij-nobears</t>
  </si>
  <si>
    <t>Not on Paper</t>
  </si>
  <si>
    <t>WAALRE</t>
  </si>
  <si>
    <t>Je bent een ervaren, extreem goede programmeur die weet wat het is om in een team met specialisten te werken. Je hebt een sterke eigen mening over techniek, maar kan ook meedenken in het grotere geheel. Je ziet mogelijkheden om onze bestaande modules te verbeten en neemt de leiding in het ontwikkelen van nieuwe modules. Je bent continu in ontwikkeling en neemt ons daar graag in mee. Je ziet groei mogelijkheden in de markt en voor Not on Paper en staat open voor verandering.  Een open sfeer, gelijkwaardigheid en humor op het werk vind je net zo belangrijk als wij dat vinden.</t>
  </si>
  <si>
    <t>https://www.jouwictvacature.nl/solliciteren?job=medior-laravel-programmeur-bij-not-on-paper-</t>
  </si>
  <si>
    <t>NXT Consult</t>
  </si>
  <si>
    <t>HENDRIK-IDO-AMBACHT</t>
  </si>
  <si>
    <t xml:space="preserve">.NET developer (Midlance!) </t>
  </si>
  <si>
    <t>NxtConsult_x000D_
NxtConsult heeft als dienstverlening het ondersteunen van bedrijven bij het ontwikkelen van software op basis van Microsoft technologie.</t>
  </si>
  <si>
    <t>https://www.jouwictvacature.nl/solliciteren?job=net-developer-midlance-</t>
  </si>
  <si>
    <t>OO Shopping</t>
  </si>
  <si>
    <t xml:space="preserve">Senior Fullstack Developer </t>
  </si>
  <si>
    <t xml:space="preserve">Naast developer, ben je een enthousiaste teamplayer die denkt in robuuste oplossingen. Je gaat voor kwaliteit, uitbreiding van je stack zie je als een kans om nog beter te worden. Over de filosofie en organisatie achter de laatste innovaties en technologieën raak je niet uitgesproken. </t>
  </si>
  <si>
    <t>https://www.jouwictvacature.nl/solliciteren?job=senior-fullstack-developer-bij-oo-shopping</t>
  </si>
  <si>
    <t>OPEN.satisfaction</t>
  </si>
  <si>
    <t>Startende Developer bij OPEN.satisfaction te Amersfoort</t>
  </si>
  <si>
    <t>Werken bij een sterk groeiend en dynamisch bedrijf waarbij je met enthousiaste en professionele mensen aan ECM-oplossingen werken? Kom werken bij OPEN.satisfaction!</t>
  </si>
  <si>
    <t>https://www.jouwictvacature.nl/solliciteren?job=startende-developer-bij-opensatisfaction-te-amersfoort-bij-opensatisfa</t>
  </si>
  <si>
    <t>ORTEC Optimization Technology B.V.</t>
  </si>
  <si>
    <t xml:space="preserve">Junior Software Engineer </t>
  </si>
  <si>
    <t>As a Junior Software Engineer of our Workforce Scheduling product at ORTEC you get the chance to really develop within all the steps of software development: analyzing, designing, programming, reviewing and testing.</t>
  </si>
  <si>
    <t>https://www.jouwictvacature.nl/solliciteren?job=junior-software-engineer--2</t>
  </si>
  <si>
    <t>Packs</t>
  </si>
  <si>
    <t>ALKMAAR</t>
  </si>
  <si>
    <t>Medior .NET Developer bij Packs | o.a. Inhouse + studiebudget!</t>
  </si>
  <si>
    <t>Packs is op zoek naar een .NET developer. Als developer bij Packs werk je  aan de verdere ontwikkeling van de eigen software van Packs. Je krijgt een diverse functie waar veel ruimte is voor eigen inbreng.  In deze functie ben je veel bezig met het maken van nieuwe applicaties, het is veel meer dan alleen maintainen en debuggen!</t>
  </si>
  <si>
    <t>https://www.jouwictvacature.nl/solliciteren?job=medior-net-developer-bij-packs--oa-inhouse--studiebudget</t>
  </si>
  <si>
    <t>Paralax</t>
  </si>
  <si>
    <t>MAARSEN</t>
  </si>
  <si>
    <t>Principal C#, ASP.NET MVC bij Paralax</t>
  </si>
  <si>
    <t xml:space="preserve">In de functie als technical lead ben je bezig met het ontwikkelen van nieuwe functionaliteiten. Hiernaast verbeter en onderhoud je de bestaande software. Naast al het ontwikkelwerk is het belangrijk dat je meedenkt aan nieuwe wensen van klanten (intern/extern) of nieuwe mogelijke ontwikkelingen. Ook staan we altijd open voor eigen inbreng. Je werkt samen met teamleden en multidisciplinaire teams binnen de ontwikkelstraat op projectmatige wijze._x000D_
_x000D_
</t>
  </si>
  <si>
    <t>https://www.jouwictvacature.nl/solliciteren?job=principal-c-aspnet-mvc-bij-paralax</t>
  </si>
  <si>
    <t>PixelFarm</t>
  </si>
  <si>
    <t>BARENDRECHT</t>
  </si>
  <si>
    <t>Senior backend developer</t>
  </si>
  <si>
    <t>Pixelfarm zoekt een full-time backend developer met een passie voor frameworks en CMS'en. Als backend developer ga je samen met je collega’s van front-end development en marketing aan de slag om de beste websites en web-applicaties te ontwikkeling. Je bent verantwoordelijk voor de technische ontwikkeling en het onderhoud van bestaande en nieuwe CMS'en, platformen en applicaties.</t>
  </si>
  <si>
    <t>https://www.jouwictvacature.nl/solliciteren?job=senior-backend-developer-2</t>
  </si>
  <si>
    <t>Plugwise</t>
  </si>
  <si>
    <t>SASSENHEIM</t>
  </si>
  <si>
    <t>Ben jij een veelzijdige PHP ontwikkelaar en wil je een verantwoordelijke rol op je nemen binnen een betrokken en ambitieus bedrijf? Bij Plugwise krijg je de mogelijkheid om in een sterk back-endteam te werken aan uitdagende en uiteenlopende projecten. Kom jij ons team versterken?</t>
  </si>
  <si>
    <t>https://www.jouwictvacature.nl/solliciteren?job=medior-php-developer-bij-plugwise</t>
  </si>
  <si>
    <t>Prodware</t>
  </si>
  <si>
    <t>RIJSWIJK (RIJSWIJK)</t>
  </si>
  <si>
    <t>Prodware creëert, integreert en beheert IT-oplossingen door hoogontwikkelde technische expertise te combineren met diepgaande branchekennis. Daartoe maken we gebruik van Microsoft-software en- technologie. Alles in de cloud of on-premise, afgestemd op de behoeften van de klant. Wij zijn daardoor in staat onze klanten een echte totaaloplossing te bieden. Prodware heeft 42 vestigingen in 15 landen en is daardoor zowel in de Benelux als daarbuiten altijd dicht bij de klant. Met 20.000 actieve klanten en 1.550 medewerkers behoort Prodware tot de grootste IT-partners voor (middel)grote organisaties in Europa en is Europa's grootste Microsoft Dynamics-partner. Dankzij solide strategische allianties kan Prodware ondernemingen begeleiden bij hun internationale activiteiten. Prodware, opgericht in 1989, is genoteerd aan de NYSE Euronext Parijs en maakt onderdeel uit van de Gaia Index.</t>
  </si>
  <si>
    <t>https://www.jouwictvacature.nl/solliciteren?job=net-senior-developer</t>
  </si>
  <si>
    <t>Ervaren functionele Sharepoint consultant</t>
  </si>
  <si>
    <t>Prodware is een stabiele organisatie met 100 collega’s binnen Nederland en veel ervaring in de technische ICT. Een dynamische en jonge omgeving waar ondernemerschap en ontwikkeling, maar ook teamwork belangrijk zijn. Dit wordt gestimuleerd door bijvoorbeeld een open communicatie via intranet (blogs), maar ook met Development programma’s om je ontwikkeling te stimuleren en ondersteunen. Bovendien Prodware biedt een plezierige en informele werkomgeving, waarbinnen veel aandacht is voor persoonlijke ontwikkeling.</t>
  </si>
  <si>
    <t>https://www.jouwictvacature.nl/solliciteren?job=functionele-sharepoint-consultant-2</t>
  </si>
  <si>
    <t>ZALTBOMMEL</t>
  </si>
  <si>
    <t xml:space="preserve">Je bent verantwoordelijk voor het adviseren over en ondersteunen bij de implementatietrajecten van onze klanten. Het gaat hierbij om de vertaling van financiële processen naar een adequaat werkende oplossing met Microsoft Dynamics AX. </t>
  </si>
  <si>
    <t>https://www.jouwictvacature.nl/solliciteren?job=ax-consultant</t>
  </si>
  <si>
    <t xml:space="preserve">Prodware is per direct op zoek naar een Dynamics NAV Developer_x000D_
</t>
  </si>
  <si>
    <t>https://www.jouwictvacature.nl/solliciteren?job=medior-microsoft-dynamics-ax-developer-bij-prodware-2</t>
  </si>
  <si>
    <t>Prodware is per direct op zoek naar een Senior Microsoft Dynamics AX Developer.</t>
  </si>
  <si>
    <t>https://www.jouwictvacature.nl/solliciteren?job=senior-microsoft-dynamics-ax-developer-bij-prodware</t>
  </si>
  <si>
    <t>Qban</t>
  </si>
  <si>
    <t>Junior Animation Developer</t>
  </si>
  <si>
    <t>Ons creatieve team werkt dagelijks aan de vetste digitale campagnes voor grote Nederlandse adverteerders, reclame- en mediabureaus. Zo bedenken en ontwikkelen we met HTML en JavaScript de meest spectaculaire display banners en Rich media uitingen. Per direct zijn wij op zoek naar een Rich media developer op senior niveau ter versterking van ons team.</t>
  </si>
  <si>
    <t>https://www.jouwictvacature.nl/solliciteren?job=junior-animation-developer-bij-qban</t>
  </si>
  <si>
    <t>Qualogy</t>
  </si>
  <si>
    <t>Junior Fullstack Developer</t>
  </si>
  <si>
    <t>Qualogy zoekt een leergierige Javascript front-end engineer. Onze ideale kandidaat heeft passie voor het vak en weet dit over te brengen op de klant. Voel jij je aangesproken?</t>
  </si>
  <si>
    <t>https://www.jouwictvacature.nl/solliciteren?job=junior-fullstack-developer-bij-qualogy</t>
  </si>
  <si>
    <t>Quyntess</t>
  </si>
  <si>
    <t>GORINCHEM</t>
  </si>
  <si>
    <t xml:space="preserve">Junior Full stack Software Engineer | Java, AngularJS, Postgres, Eclipse, Inhouse </t>
  </si>
  <si>
    <t>Wil jij graag werken in een team dat het opleveren van moderne apps aan zijn klanten vooropstelt? Hou je van korte lijnen, resultaatgericht werken aan projecten met een doorlooptijd van enkele maanden waarbij je zelf de software engineering in de hand hebt? Ben jij een junior of medior software engineer met een opleiding op HBO/Universitair niveau en beschik je over een fikse dosis zelfstandigheid en probleemoplossend vermogen? Als je die vragen positief beantwoordt hebben wij voor jou een baan waar je met jouw kennis en knowhow van softwareontwikkeling aan de slag kunt.</t>
  </si>
  <si>
    <t>https://www.jouwictvacature.nl/solliciteren?job=medior-full-stack-software-engineer--java-angularjs-postgres-eclipse-i</t>
  </si>
  <si>
    <t>Rapide Internet</t>
  </si>
  <si>
    <t xml:space="preserve">GRONINGEN </t>
  </si>
  <si>
    <t>Gedreven junior Back-end Developer (PHP)</t>
  </si>
  <si>
    <t>Als back-end developer bij Rapide werk je aan interessante en uitdagende projecten voor een grote diversiteit aan klanten. Dit doe je in een inspirerende werkomgeving, samen met enthousiaste en ambitieuze collega's.</t>
  </si>
  <si>
    <t>https://www.jouwictvacature.nl/solliciteren?job=medior-back-end-developer-regio-groningen-2</t>
  </si>
  <si>
    <t>Rensa</t>
  </si>
  <si>
    <t>DOETINCHEM</t>
  </si>
  <si>
    <t>Senior C# Developer</t>
  </si>
  <si>
    <t>Ben jij een doorgewinterde .NET-specialist en wil je je expertise graag toepassen bij het vormgeven van complexe integratieprocessen? De kans krijgen om te werken met de nieuwste en meest geavanceerde tools en technieken? Kom ons team versterken en draag bij aan uitdagende en veelzijdige projecten!</t>
  </si>
  <si>
    <t>https://www.jouwictvacature.nl/solliciteren?job=senior-c-developer</t>
  </si>
  <si>
    <t>Simaxx</t>
  </si>
  <si>
    <t>Medior FullStack Software Ontwikkelaar bij Simaxx</t>
  </si>
  <si>
    <t>Gaat jouw ontwikkelde software, gebouwen laten vertellen hoe het met ze gaat? Hoe gebouwen zich voelen?</t>
  </si>
  <si>
    <t>https://www.jouwictvacature.nl/solliciteren?job=medior-fullstack-software-ontwikkelaar-bij-simaxx-bij-simaxx</t>
  </si>
  <si>
    <t>SKEPP B.V.</t>
  </si>
  <si>
    <t>ALBERGEN</t>
  </si>
  <si>
    <t>SKEPP heeft een droom: SKEPP wil de eerste zero asset company van de kantorenmarkt worden! In het afgelopen jaar zijn we gegroeid van 4 naar bijna 20 werknemers. SKEPP is een dynamisch bedrijf dat de komende jaren ook flink zal doorgroeien. Om onze droom verder te verwezenlijken willen we ons eigen ecosysteem opbouwen met zelfontwikkelde systemen. Als Back-end developer bij SKEPP werk je in een jong en multidisciplinair team aan het realiseren van dit ecosysteem. Jij wordt de ambassadeur van het nieuw op te leveren ecosysteem, bent vanaf de eerste dag betrokken bij de ontwikkeling en krijgt veel verantwoordelijkheid en vrijheid gedurende dit proces.</t>
  </si>
  <si>
    <t>https://www.jouwictvacature.nl/solliciteren?job=senior-back-end-developer-2</t>
  </si>
  <si>
    <t>Sofico</t>
  </si>
  <si>
    <t>HOUTEN</t>
  </si>
  <si>
    <t>Senior Java/Web Developer bij Sofico</t>
  </si>
  <si>
    <t>Vind je het leuk om als Java/Web developer voor de automotive-sector te werken? Kom dan werken bij Sofico!</t>
  </si>
  <si>
    <t>https://www.jouwictvacature.nl/solliciteren?job=senior-javaweb-developer-bij-sofico-bij-sofico</t>
  </si>
  <si>
    <t>Sogeti</t>
  </si>
  <si>
    <t>VIANEN</t>
  </si>
  <si>
    <t>Senior Microsoft SharePoint Specialist bij Sogeti in Vianen</t>
  </si>
  <si>
    <t>Als Microsoft SharePoint Specialist zet jij jouw kennis van Microsoft SharePoint proactief in door te werken aan verschillende uitdagende projecten bij onze klanten. In de projecten werk je in een wisselend team samen met enthousiaste specialisten. Ondersteund door een ‘proven' projectaanpak en Sogeti's eigen kwaliteitssysteem worden projecten opgepakt en uitgevoerd.</t>
  </si>
  <si>
    <t>https://www.jouwictvacature.nl/solliciteren?job=medior-microsoft-sharepoint-specialist-bij-sogeti-4</t>
  </si>
  <si>
    <t>AMSTERDAM ZUID OOST</t>
  </si>
  <si>
    <t>Medior Microsoft Sharepoint Specialist bij Sogeti in Amsterdam</t>
  </si>
  <si>
    <t>https://www.jouwictvacature.nl/solliciteren?job=microsoft-sharepoint-specialist-bij-sogeti</t>
  </si>
  <si>
    <t>Medior Microsoft SharePoint Specialist bij Sogeti in Amersfoort</t>
  </si>
  <si>
    <t>https://www.jouwictvacature.nl/solliciteren?job=microsoft-sharepoint-specialist-bij-sogeti-3</t>
  </si>
  <si>
    <t>Medior .Net Engineer bij Sogeti in Capelle aan den IJssel</t>
  </si>
  <si>
    <t xml:space="preserve">In de functie van .NET Engineer werk je zowel in de detachering als op projectbasis. Je werkgebied omvat heel Nederland. </t>
  </si>
  <si>
    <t>https://www.jouwictvacature.nl/solliciteren?job=net-engineer-bij-sogeti-6</t>
  </si>
  <si>
    <t>.Net Architect bij Sogeti in Amersfoort</t>
  </si>
  <si>
    <t>https://www.jouwictvacature.nl/solliciteren?job=net-lead-engineer-bij-sogeti-6</t>
  </si>
  <si>
    <t>.Net Lead Engineer bij Sogeti in Amsterdam</t>
  </si>
  <si>
    <t>https://www.jouwictvacature.nl/solliciteren?job=senior-net-engineer-bij-sogeti</t>
  </si>
  <si>
    <t>.Net Architect bij Sogeti in Vianen</t>
  </si>
  <si>
    <t>https://www.jouwictvacature.nl/solliciteren?job=net-lead-engineer-bij-sogeti</t>
  </si>
  <si>
    <t>Medior Microsoft SharePoint Specialist bij Sogeti in Eindhoven</t>
  </si>
  <si>
    <t>https://www.jouwictvacature.nl/solliciteren?job=microsoft-sharepoint-specialist-bij-sogeti-6</t>
  </si>
  <si>
    <t>Medior .Net Engineer bij Sogeti in Amsterdam</t>
  </si>
  <si>
    <t>https://www.jouwictvacature.nl/solliciteren?job=net-engineer-bij-sogeti-2</t>
  </si>
  <si>
    <t>Square</t>
  </si>
  <si>
    <t>ROERMOND</t>
  </si>
  <si>
    <t xml:space="preserve">Vacature medior Zend Developer </t>
  </si>
  <si>
    <t>Ben jij klaar voor een nieuwe stap bij Square?</t>
  </si>
  <si>
    <t>https://www.jouwictvacature.nl/solliciteren?job=gedreven-medior-zend-developer-bij-square</t>
  </si>
  <si>
    <t xml:space="preserve">Gedreven Senior Zend Developer met ervaring gezocht!  </t>
  </si>
  <si>
    <t>Ben jij op zoek naar een afwisselende en uitdagende baan? Een baan waar je jouw ambities om mooie oplossingen te realiseren kunt inzetten? Wil jij zelf uitgedaagd worden om nieuwe dingen te leren? Wil jij jouw kennis en ervaring delen met collega's en leren van anderen? Dan maken wij graag kennis met jou!</t>
  </si>
  <si>
    <t>https://www.jouwictvacature.nl/solliciteren?job=gedreven-senior-zend-developer-met-ervaring-gezocht-bij-square</t>
  </si>
  <si>
    <t>Streamit BV</t>
  </si>
  <si>
    <t>Senior Back-end Developer | Webapplicaties | Ruby, Rails, AWS, Heroku</t>
  </si>
  <si>
    <t>Heb jij je sporen verdiend als back-end developer? Herken je goede code in een oogopslag, en kun je goed omgaan met zelfstandigheid? Wil je graag voor verschillende gebruikersgroepen werken, en tegelijkertijd aan een ecosysteem van samenwerkende applicaties? Dan kun jij als senior developer bij Streamit een belangrijke rol gaan spelen in de ontwikkeling van innovatieve webapplicaties.</t>
  </si>
  <si>
    <t>https://www.jouwictvacature.nl/solliciteren?job=senior-back-end-developer--webapplicaties--ruby-rails-aws-heroku-bij-s</t>
  </si>
  <si>
    <t>Senior Java-developer met analytisch vermogen | Linux, Android</t>
  </si>
  <si>
    <t>Ben jij een ervaren Java-developer die zich thuis voelt in applicatieontwikkeling voor apparaten? Vind je kwaliteit belangrijker dan kwantiteit en denk je liever twee keer na, voor je begint met programmeren? Wil je werken aan innovatieve audio- en video-oplossingen en ben je niet bang om verantwoordelijkheid te dragen? Dan heeft Streamit een mooie plek voor jou in zijn ontwikkelteam.</t>
  </si>
  <si>
    <t>https://www.jouwictvacature.nl/solliciteren?job=senior-java-developer-for-digital-signage-and-in-store-audio</t>
  </si>
  <si>
    <t>Sumedia</t>
  </si>
  <si>
    <t xml:space="preserve">Senior Magento developer </t>
  </si>
  <si>
    <t>Op zoek naar een uitdagende Backend Developer functie?_x000D_
Door toenemende groei zijn wij per direct op zoek naar een Backend Developer met ervaring in WordPress_x000D_
en Magento! Ben jij die programmeur die graag in een jong en snelgroeiend team werkt? Een echte teamplayer_x000D_
met een oplossend denkvermogen en flexibele werkhouding? Stop dan met zoeken! Want Sumedia is_x000D_
op zoek naar jou!</t>
  </si>
  <si>
    <t>https://www.jouwictvacature.nl/solliciteren?job=magento-developer-met-ambitie-2</t>
  </si>
  <si>
    <t>Sysunite B.V.</t>
  </si>
  <si>
    <t>DELFT</t>
  </si>
  <si>
    <t xml:space="preserve">Medior Full Stack Ontwikkelaar </t>
  </si>
  <si>
    <t xml:space="preserve">Ben jij diegene die ons jonge, hecht en creatieve team van software engineers komt versterken? </t>
  </si>
  <si>
    <t>https://www.jouwictvacature.nl/solliciteren?job=medior-full-stack-ontwikkelaar-bij-sysunite-bv</t>
  </si>
  <si>
    <t xml:space="preserve">Junior Full Stack Ontwikkelaar  </t>
  </si>
  <si>
    <t>https://www.jouwictvacature.nl/solliciteren?job=junior-full-stack-ontwikkelaar-bij-sysunite-bv</t>
  </si>
  <si>
    <t>Senior Software Developer Front-end/Back-end</t>
  </si>
  <si>
    <t>https://www.jouwictvacature.nl/solliciteren?job=senior-software-developer-front-endback-end-bij-sysunite-bv</t>
  </si>
  <si>
    <t xml:space="preserve">Junior Software Developer Front-end/Back-end </t>
  </si>
  <si>
    <t>https://www.jouwictvacature.nl/solliciteren?job=junior-software-developer-front-endback-end-bij-sysunite-bv</t>
  </si>
  <si>
    <t>Tenuki B.V.</t>
  </si>
  <si>
    <t>S-HERTOGENBOSCH</t>
  </si>
  <si>
    <t xml:space="preserve">Medior Java Developer  </t>
  </si>
  <si>
    <t>Doet het woord “beans” je aan Java componenten denken (en niet aan bonen) en draag je graag bij aan nieuwe ontwikkelingen op missie kritische applicaties dan zijn wij op zoek naar jou!</t>
  </si>
  <si>
    <t>https://www.jouwictvacature.nl/solliciteren?job=medior-java-developer-bij-tenuki-bv-3</t>
  </si>
  <si>
    <t>DELFGAUW</t>
  </si>
  <si>
    <t>Senior Java Developer | Spring, Hibernate, Maven, Tomcat, Sonar, JUnit Seam, GWT</t>
  </si>
  <si>
    <t>https://www.jouwictvacature.nl/solliciteren?job=senior-java-developer-bij-tenuki-bv</t>
  </si>
  <si>
    <t>Junior Software Developer | Delphi, C++, C#, Java, Firebird, SQL, Interbase</t>
  </si>
  <si>
    <t>Heb je maximaal 2 twee jaar ervaring als software developer, ben je gedreven in je vak en altijd op zoek om jezelf te verbeteren? Wij zoeken professionals die meer verantwoordelijkheid willen en kunnen dragen in onze prominente projecten.</t>
  </si>
  <si>
    <t>https://www.jouwictvacature.nl/solliciteren?job=junior-software-developer--delphi-c-c-java-firebird-sql-interbase</t>
  </si>
  <si>
    <t xml:space="preserve">Junior Java Developer </t>
  </si>
  <si>
    <t>https://www.jouwictvacature.nl/solliciteren?job=junior-java-developer-bij-tenuki-bv-2</t>
  </si>
  <si>
    <t>Thuisbezorgd.nl</t>
  </si>
  <si>
    <t>ENSCHEDE</t>
  </si>
  <si>
    <t>Ervaren Back-end Developer | Allround Programmeur</t>
  </si>
  <si>
    <t>Laat jij wel eens eten thuisbezorgen? Ongetwijfeld. Lijkt het je leuk om als back-end developer voor dé marktleider op dit gebied het proces van bestelling tot bezorging steeds beter te maken? _x000D_
Takeaway.com groeit stormachtig, en heeft plek voor ervaren developers. Een informele sfeer, een plek in een groot, professioneel team én een opleidingsbudget staan voor je klaar. Iets voor jou? Lees snel verder.</t>
  </si>
  <si>
    <t>https://www.jouwictvacature.nl/solliciteren?job=ervaren-back-end-developer--allround-programmeur</t>
  </si>
  <si>
    <t>ThunderBuild BV</t>
  </si>
  <si>
    <t>Bij ThunderBuild zijn we ervan overtuigd dat we onze talenten en ambities moeten inzetten om de middelen op deze aarde slimmer te benutten. Op die manier kunnen we langer goed en gezond leven._x000D_
Onze bijdrage daaraan? Wij ontwikkelen slimme, laagdrempelige hard- en softwareoplossingen die data verzamelen over gebeurtenissen en gebruik maken van beschikbare data en meetmomenten in processen. We maken gebruiksvriendelijke applicaties voor de sectoren GWW, Bouw, Infra en Transport. Onze klanten kunnen met onze applicaties hun processen optimaliseren en real time inzicht krijgen in projecten. Processen worden hierdoor transparanter en efficiënter.</t>
  </si>
  <si>
    <t>https://www.jouwictvacature.nl/solliciteren?job=medior-net-developer--c-aspnet-mvc-angularjs-3</t>
  </si>
  <si>
    <t>TradeCast</t>
  </si>
  <si>
    <t>Jij gaat als Junior Backend Developer een belangrijke rol spelen (en veel leren!) binnen een_x000D_
ervaren en gemotiveerd team. Je werkzaamheden zullen vooral bestaan uit het bouwen van_x000D_
nieuwe toffe features en het realiseren van de nieuwe fase van ons platform.</t>
  </si>
  <si>
    <t>https://www.jouwictvacature.nl/solliciteren?job=junior-backend-javascript-developer-bij-tradecast</t>
  </si>
  <si>
    <t>Trifork</t>
  </si>
  <si>
    <t>Medior Backend Software Engineer | Java, .NET, Groovy, Python, Mongo, Docker</t>
  </si>
  <si>
    <t>Are you a Medior Backend Software Engineer and do you want to work at the most innovative technology agency in The Netherlands? Come work at Trifork!</t>
  </si>
  <si>
    <t>https://www.jouwictvacature.nl/solliciteren?job=medior-backend-software-engineer--java-net-groovy-python-mongo-docker-</t>
  </si>
  <si>
    <t>Starting Java Developer at Trifork in Amsterdam</t>
  </si>
  <si>
    <t>Do you want to do cool stuff, have fun while doing it and tell the world about it? Come work at Trifork!</t>
  </si>
  <si>
    <t>https://www.jouwictvacature.nl/solliciteren?job=starting-java-developer-at-trifork-in-amsterdam-bij-trifork</t>
  </si>
  <si>
    <t>Senior Java Developer in Amsterdam | Spring, (No)SQL databases, Elasticsearch, Docker</t>
  </si>
  <si>
    <t>https://www.jouwictvacature.nl/solliciteren?job=senior-java-developer-in-amsterdam--spring-nosql-databases-elasticsear</t>
  </si>
  <si>
    <t>Medior Machine Learning Developer | Java, Spring Boot, Hibernate, TensorFlow</t>
  </si>
  <si>
    <t>Are you a Machine Learning Developer that wants to do cool stuff? Come work at Trifork in Amsterdam!</t>
  </si>
  <si>
    <t>https://www.jouwictvacature.nl/solliciteren?job=medior-machine-learning-developer--java-spring-boot-hibernate-tensorfl</t>
  </si>
  <si>
    <t>Medior Innovative Backend Software Engineer at Trifork</t>
  </si>
  <si>
    <t>https://www.jouwictvacature.nl/solliciteren?job=medior-innovative-backend-software-engineer-at-trifork-bij-trifork</t>
  </si>
  <si>
    <t>U-Lab</t>
  </si>
  <si>
    <t>CAPELLE A/D IJSSEL</t>
  </si>
  <si>
    <t>Senior Front-end Developer</t>
  </si>
  <si>
    <t xml:space="preserve">Komen werken bij U-Lab, niet omdat je een baan nodig hebt, maar omdat je overloopt van kennis en ambitie. </t>
  </si>
  <si>
    <t>https://www.jouwictvacature.nl/solliciteren?job=senior-front-end-developer-6</t>
  </si>
  <si>
    <t xml:space="preserve">Junior Front-end Developer </t>
  </si>
  <si>
    <t>https://www.jouwictvacature.nl/solliciteren?job=junior-front-end-developer-bij-u-lab</t>
  </si>
  <si>
    <t>Ultraware</t>
  </si>
  <si>
    <t>ASSEN</t>
  </si>
  <si>
    <t>Zit agile in jouw DNA? Weet jij de vertaalslag te maken naar een technisch fundament en te adviseren over de beste technieken en architectuur? Weet jij met het team op een creatieve wijze de juiste balans te vinden tussen kwaliteit enerzijds en het budget en de planning van de klant anderzijds? Lees dan snel verder, want mogelijk zoeken wij jou!</t>
  </si>
  <si>
    <t>https://www.jouwictvacature.nl/solliciteren?job=senior-web-architect-bij-ultraware</t>
  </si>
  <si>
    <t>Zie jij uitdaging in het vertalen van klantwensen naar vernieuwende, geavanceerde en creatieve oplossingen? Wil je hierbij gebruikmaken van de nieuwste tools en technieken als GoLang en Vue? En heb je de nodige ervaring en kennis in huis? Dan zit je bij Ultraware helemaal goed!</t>
  </si>
  <si>
    <t>https://www.jouwictvacature.nl/solliciteren?job=senior-web-developer-bij-ultraware-</t>
  </si>
  <si>
    <t>Ultraware analyseert, optimaliseert en realiseert bedrijfssoftware. Wij helpen onze klanten van een behoefte naar de oplossing. Daarbij maken we gebruik van onze jarenlange ervaring en continue technische innovaties.</t>
  </si>
  <si>
    <t>https://www.jouwictvacature.nl/solliciteren?job=webdeveloper-bij-ultraware-in-assen</t>
  </si>
  <si>
    <t>Universiteit Twente</t>
  </si>
  <si>
    <t>Je beschikt over een sterke drive om je expertise continu op peil te houden en je levert een actieve bijdrage aan de verdere ontwikkeling van het vakgebied binnen onze afdeling. Daarnaast krijg je energie van het overdragen van je expertise aan anderen en haal je er veel voldoening uit om als coach van junior en medior collega’s het beste uit hen naar boven te halen._x000D_
Als senior developer ben je bovendien een echte “doener”: circa 60% van je tijd werk je als teamlid mee aan het realiseren van projecten.</t>
  </si>
  <si>
    <t>https://www.jouwictvacature.nl/solliciteren?job=senior-java-developer-bij-de-universiteit-van-twente</t>
  </si>
  <si>
    <t>Volant Groep</t>
  </si>
  <si>
    <t>Junior Software Tester bij Volant Groep in Gouda</t>
  </si>
  <si>
    <t>Als Junior Software Tester een bijdrage leveren aan onze oplossingen voor de lokale overheid?</t>
  </si>
  <si>
    <t>https://www.jouwictvacature.nl/solliciteren?job=junior-software-tester-bij-volant-groep-in-gouda-bij-volant-groep</t>
  </si>
  <si>
    <t>Web Whales</t>
  </si>
  <si>
    <t xml:space="preserve">Ervaren Senior wordpress developer gezocht </t>
  </si>
  <si>
    <t>Heb jij in je carrière meer op Stack Overflow en GitHub gezeten dan op Facebook? Krijg je er een kick van als jouw code werkt en zie je complexe functies als een uitdaging? Dan zijn we opzoek naar jou!</t>
  </si>
  <si>
    <t>https://www.jouwictvacature.nl/solliciteren?job=ervaren-senior-wordpress-developer-gezocht-bij-web-whales</t>
  </si>
  <si>
    <t>Ervaren wordpress developer gezocht</t>
  </si>
  <si>
    <t>https://www.jouwictvacature.nl/solliciteren?job=ervaren-wordpress-developer-gezocht</t>
  </si>
  <si>
    <t>Webbeat</t>
  </si>
  <si>
    <t>WATERINGEN</t>
  </si>
  <si>
    <t xml:space="preserve">Medior IOS Developer </t>
  </si>
  <si>
    <t>Werk dichtbij huis met state-of-the-art technologie aan internationaal succes</t>
  </si>
  <si>
    <t>https://www.jouwictvacature.nl/solliciteren?job=medior-ios-developer-bij-webbeat</t>
  </si>
  <si>
    <t>Junior IOS Developer</t>
  </si>
  <si>
    <t>https://www.jouwictvacature.nl/solliciteren?job=junior-ios-developer-bij-webbeat</t>
  </si>
  <si>
    <t xml:space="preserve">Senior IOS Developer  </t>
  </si>
  <si>
    <t>https://www.jouwictvacature.nl/solliciteren?job=senior-ios-developer-bij-webbeat</t>
  </si>
  <si>
    <t>Ben jij een creatieve en enthousiaste .NET ontwikkelaar en zoek je een uitdagende functie in de omgeving van Den-Haag?</t>
  </si>
  <si>
    <t>https://www.jouwictvacature.nl/solliciteren?job=senior-net-ontwikkelaar-bij-webbeat-</t>
  </si>
  <si>
    <t>Wielink Websolutions</t>
  </si>
  <si>
    <t>NUNSPEET</t>
  </si>
  <si>
    <t>Senior PHP webontwikkelaar met kennis van Laravel</t>
  </si>
  <si>
    <t xml:space="preserve">Wij zijn goed in wat we doen: het realiseren van websites en webapplicaties voor meer online resultaat. Onze tevreden klanten zijn er het beste bewijs van. _x000D_
_x000D_
Vind jij het een uitdaging om bij te dragen aan de ontwikkeling van grote (e-commerce) websites en top webapplicaties? Dan is een baan bij Wielink websolutions wat voor jou! </t>
  </si>
  <si>
    <t>https://www.jouwictvacature.nl/solliciteren?job=gedreven-php-webontwikkelaar-medior-</t>
  </si>
  <si>
    <t>Yourzine</t>
  </si>
  <si>
    <t>DEN BOSCH</t>
  </si>
  <si>
    <t>Als Junior Front-end Developer werk je als digitale duizendpoot aan marketing campagnes binnen diverse Campagne Management Tools (o.a. Selligent Interactive Marketing).</t>
  </si>
  <si>
    <t>https://www.jouwictvacature.nl/solliciteren?job=junior-front-end-developer-bij-yourzine</t>
  </si>
  <si>
    <t>Medior Fullstack Developer</t>
  </si>
  <si>
    <t>Als Medior Fullstack Developer werk je als digitale duizendpoot aan marketing campagnes binnen diverse Campagne Management Tools (o.a. Selligent Interactive Marketing).</t>
  </si>
  <si>
    <t>https://www.jouwictvacature.nl/solliciteren?job=medior-fullstack-developer-bij-yourzine</t>
  </si>
  <si>
    <t xml:space="preserve">Junior Java-developer | Spring, AngularJS, SOAP, Rest API, Jenkins </t>
  </si>
  <si>
    <t>https://www.jouwictvacature.nl/solliciteren?job=junior-java-developer--spring-angularjs-soap-rest-api-jenkins-bij-hybr-2</t>
  </si>
  <si>
    <t>Werken in een omgeving waar innovatie altijd centraal staat? Behoefte aan veel afwisseling en uitdaging? We zoeken een ervaren Java developer die met zijn/haar expertise avancerende en vernieuwende tools gaat ontwikkelen! Op onze groene campus krijg je alle ruimte om jezelf te ontwikkelen en anderen te stimuleren!</t>
  </si>
  <si>
    <t>https://www.jouwictvacature.nl/solliciteren?job=senior-java-developer-bij-de-universiteit-twente</t>
  </si>
  <si>
    <t>Senior FullStack Software Ontwikkelaar | Java, Javascript, Angular2, Spring, UML</t>
  </si>
  <si>
    <t>https://www.jouwictvacature.nl/solliciteren?job=senior-fullstack-software-ontwikkelaar--java-javascript-angular2-sprin</t>
  </si>
  <si>
    <t xml:space="preserve">Medior Mulesoft Specialist bij HybrIT </t>
  </si>
  <si>
    <t>https://www.jouwictvacature.nl/solliciteren?job=medior-mulesoft-specialist-bij-hybrit-bij-hybrit</t>
  </si>
  <si>
    <t>Medior Java Developer at Trifork in Amsterdam</t>
  </si>
  <si>
    <t>https://www.jouwictvacature.nl/solliciteren?job=medior-java-developer-at-trifork-in-amsterdam-bij-trifork</t>
  </si>
  <si>
    <t xml:space="preserve">Startende Agile Test Engineer bij Bartosz </t>
  </si>
  <si>
    <t>Wij zijn per direct op zoek naar startenede agile test engineers om deel te nemen aan onze ‘Test engineer Traineeship'!</t>
  </si>
  <si>
    <t>https://www.jouwictvacature.nl/solliciteren?job=startende-agile-test-engineer-bij-bartosz-bij-bartosz-eindhoven</t>
  </si>
  <si>
    <t xml:space="preserve">Senior Software Tester bij Volant Groep in Gouda </t>
  </si>
  <si>
    <t>Als Senior Software Tester een bijdrage leveren aan onze oplossingen voor de lokale overheid?</t>
  </si>
  <si>
    <t>https://www.jouwictvacature.nl/solliciteren?job=senior-software-tester-bij-volant-groep-in-gouda-</t>
  </si>
  <si>
    <t>https://www.jouwictvacature.nl/solliciteren?job=senior-net-developer-bij-bloemert</t>
  </si>
  <si>
    <t>Senior .Net Engineer bij Sogeti in Vianen</t>
  </si>
  <si>
    <t>https://www.jouwictvacature.nl/solliciteren?job=medior-net-engineer-bij-sogeti</t>
  </si>
  <si>
    <t xml:space="preserve">.NET Developer </t>
  </si>
  <si>
    <t>https://www.jouwictvacature.nl/solliciteren?job=net-developer--2</t>
  </si>
  <si>
    <t>De Haan</t>
  </si>
  <si>
    <t>ALMERE</t>
  </si>
  <si>
    <t>.NET Developer | Veel diversiteit in de werkzaamheden in een sociale omgeving</t>
  </si>
  <si>
    <t>De Haan IT Nederland B.V. groeit sterk, maar wil ook voorop blijven lopen.  In de functie draag je bij aan verdere ontwikkeling van onze producten en de oplossing van maatwerkproducten voor onze klanten.</t>
  </si>
  <si>
    <t>https://www.jouwictvacature.nl/solliciteren?job=ambitieuze-developer-net-applicaties-voor-mooie-klanten-als-de-eftelin</t>
  </si>
  <si>
    <t>Ervaren .NET ontwikkelaar</t>
  </si>
  <si>
    <t>ICATT zoekt een (zeer) ervaren .NET ontwikkelaar. Je kunt in teamverband, samen met product owners, webeditors, medeprogrammeurs en vormgevers, online applicaties bouwen. De techniek van diverse systemen moet je je gemakkelijk eigen kunnen maken. Daarnaast heb je een actieve inbreng bij ICATT in nieuwe ontwikkelingen op je vakgebied. Wij verwachten dat je visie en strategie uitdraagt en enthousiast meedenkt in het doorontwikkelen van bestaande systemen.</t>
  </si>
  <si>
    <t>https://www.jouwictvacature.nl/solliciteren?job=senior-enof-lead-net-developer-bij-icatt-in-hartje-amsterdam-2</t>
  </si>
  <si>
    <t>https://www.jouwictvacature.nl/solliciteren?job=c--aspnet--wpf-ontwikkelaar</t>
  </si>
  <si>
    <t>Internet Marketing Universiteit</t>
  </si>
  <si>
    <t>Ben jij een backender in hart en nieren? Een echte PHP / Laravel koning? Hou je van verantwoordelijkheid, werken in een klein team en een platte bedrijfscultuur? Kom dan bij ons team en vergroot dan het succes van meer dan 1100 websites met jouw backend expertise!</t>
  </si>
  <si>
    <t>https://www.jouwictvacature.nl/solliciteren?job=php-developer-bij-imu-</t>
  </si>
  <si>
    <t>https://www.jouwictvacature.nl/solliciteren?job=junior-programmeur-bij-not-on-paper</t>
  </si>
  <si>
    <t>Medior Full Stack Developer</t>
  </si>
  <si>
    <t>Ben jij een Full-stack 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</si>
  <si>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https://www.jouwictvacature.nl/solliciteren?job=medior-full-stack-developer-bij-maximumnl</t>
  </si>
  <si>
    <t>Bureau Vet</t>
  </si>
  <si>
    <t>BOXMEER</t>
  </si>
  <si>
    <t xml:space="preserve">Junior Wordpress developer </t>
  </si>
  <si>
    <t>Ben jij onze Junior Wordpress developer?</t>
  </si>
  <si>
    <t>https://www.jouwictvacature.nl/solliciteren?job=junior-wordpress-developer-bij-bureau-vet</t>
  </si>
  <si>
    <t>Service &amp; Support Developer</t>
  </si>
  <si>
    <t>https://www.jouwictvacature.nl/solliciteren?job=service-en-support-developer</t>
  </si>
  <si>
    <t>Medior Laravel DEVELOPER</t>
  </si>
  <si>
    <t>https://www.jouwictvacature.nl/solliciteren?job=medior-laravel-developer-bij-aan-zee-communicatie</t>
  </si>
  <si>
    <t>Product Developer Symfony / DevOps (start-up)</t>
  </si>
  <si>
    <t>Voor een van onze start-ups (Armarium) zijn we op zoek naar een Developer die het platform kan uitbouwen tot een van de meest innovatieve en veiligste platformen voor de advocatuur._x000D_
_x000D_
Ons doel is om de huidige omgeving van 6 servers uit te bouwen naar een volledig redundant uitgevoerd platform met een uitwijkomgeving en voorzien van de hoogste veiligheidsmaatregelen._x000D_
_x000D_
Je zult gaan werken voor Netvlies en daarmee krijg je gelijk ook de ruimte voor nieuwe initiatieven en ideeën die we op de markt kunnen verkopen en je krijgt alle ruimte om je toekomst naar eigen inzicht in te vullen. Je zult werken binnen de Business Solutions afdeling waar we werken aan webapplicaties, webportals en innovatieve en schaalbare cloud oplossingen.</t>
  </si>
  <si>
    <t>https://www.jouwictvacature.nl/solliciteren?job=product-developer-symfony--devops-start-up</t>
  </si>
  <si>
    <t xml:space="preserve">Junior PHP Developer  </t>
  </si>
  <si>
    <t>https://www.jouwictvacature.nl/solliciteren?job=junior-php-developer--3</t>
  </si>
  <si>
    <t>Medior Back-end Developer regio Groningen</t>
  </si>
  <si>
    <t>https://www.jouwictvacature.nl/solliciteren?job=gedreven-back-end-developer</t>
  </si>
  <si>
    <t>PHP / Magento Developer</t>
  </si>
  <si>
    <t xml:space="preserve">Binnen team Leef zet je als PHP developer samen met je directe collega’s je kennis en creativiteit in voor het bouwen van innovatieve webbased software voor de farmacie. _x000D_
_x000D_
Binnen Isatis Health (een van de business units van Isatis Group) werken we met team Leef aan de website van ongeveer 500 apotheken, aan de webwinkels Leef.nl en Yourskin.nl en aan andere webapplicaties voor apotheken. _x000D_
Ons portfolio bestaat uit een groot scala aan verschillende applicaties die dagelijks in meer dan 800 apotheken gebruikt worden. Waaronder een apotheek bij jou in de wijk. </t>
  </si>
  <si>
    <t>https://www.jouwictvacature.nl/solliciteren?job=php--magento-developer-bij-topwerkgever</t>
  </si>
  <si>
    <t xml:space="preserve">Medior Javascript Developer </t>
  </si>
  <si>
    <t>https://www.jouwictvacature.nl/solliciteren?job=medior-javascript-developer-bij-maximumnl</t>
  </si>
  <si>
    <t xml:space="preserve">Medior Software Developer Front-end/Back-end </t>
  </si>
  <si>
    <t>https://www.jouwictvacature.nl/solliciteren?job=medior-software-developer-bij-sysunite-bv</t>
  </si>
  <si>
    <t>Rentman</t>
  </si>
  <si>
    <t>Als JavaScript developer bij Rentman ga jij aan de slag om onze nieuwe oplossingen en interfaces te ontwerpen en te bouwen zodat onze klanten sneller kunnen plannen!</t>
  </si>
  <si>
    <t>https://www.jouwictvacature.nl/solliciteren?job=medior-javascript-developer-bij-rentman-bij-rentman</t>
  </si>
  <si>
    <t>NOORDWIJK</t>
  </si>
  <si>
    <t xml:space="preserve">Medior Fullstack Developer </t>
  </si>
  <si>
    <t>Innoveren is vooruitzien. Vooral als je een goede applicatie architectuur wilt neerzetten. Denk jij honderd stappen vooruit, hou je van clean code, ben je fan van SCRUM? Eat your heart out @Aan Zee.</t>
  </si>
  <si>
    <t>https://www.jouwictvacature.nl/solliciteren?job=medior-fullstack-developer-bij-aan-zee-communicatie</t>
  </si>
  <si>
    <t>We4sea</t>
  </si>
  <si>
    <t>Medior Front-end Developer</t>
  </si>
  <si>
    <t>A front-end developer, with a keen eye for usability and consistency of web apps.</t>
  </si>
  <si>
    <t>https://www.jouwictvacature.nl/solliciteren?job=medior-front-end-developer-bij-we4sea</t>
  </si>
  <si>
    <t>BiZZdesign</t>
  </si>
  <si>
    <t xml:space="preserve">Wil jij deel uitmaken van een zeer ambitieus en jong softwarebedrijf in de omgeving van Enschede? En daarbij de kans krijgen om je zo breed mogelijk te oriënteren en ontwikkelen? Bij BIZZdesign snappen we dat jij als front-ender de beste tools nodig hebt om goed te kunnen werken. Die krijg je bij ons dan ook! – Grijp jij deze kans? </t>
  </si>
  <si>
    <t>https://www.jouwictvacature.nl/solliciteren?job=front-end-developer-bij-bizzdesign-</t>
  </si>
  <si>
    <t xml:space="preserve">Senior Java (Full Stack) Developer bij DPA GEOS </t>
  </si>
  <si>
    <t>https://www.jouwictvacature.nl/solliciteren?job=senior-java-full-stack-developer-bij-dpa-geos-bij-dpa-4</t>
  </si>
  <si>
    <t xml:space="preserve">Senior Backend Java  Developer | Hibernate, JPA, Spring MVC, Oracle </t>
  </si>
  <si>
    <t>https://www.jouwictvacature.nl/solliciteren?job=senior-java-developer--hibernate-jpa-spring-mvc-oracle-bij-dpa-geos-3</t>
  </si>
  <si>
    <t xml:space="preserve">Senior Mobile Developer bij DPA GEOS </t>
  </si>
  <si>
    <t>https://www.jouwictvacature.nl/solliciteren?job=senior-mobile-developer-bij-dpa-geos-bij-dpa-geos-4</t>
  </si>
  <si>
    <t>https://www.jouwictvacature.nl/solliciteren?job=medior-testanalist-bij-bartosz-bij-bartosz-arnhem</t>
  </si>
  <si>
    <t>CC-Group</t>
  </si>
  <si>
    <t xml:space="preserve">RIJSWIJK </t>
  </si>
  <si>
    <t xml:space="preserve">Senior Hippo/CMS Developer  </t>
  </si>
  <si>
    <t>In jouw nieuwe rol zul je terechtkomen in een gepassioneerd team, dat in nauw overleg met klanten bezig is met het ontwikkelen en optimaliseren van projecten.</t>
  </si>
  <si>
    <t>https://www.jouwictvacature.nl/solliciteren?job=senior-hippocms-developer-</t>
  </si>
  <si>
    <t>MetaFactory</t>
  </si>
  <si>
    <t>Medior Java Developer at MetaFactory in Amsterdam</t>
  </si>
  <si>
    <t>Want to contribute to the Java world? Start working at MetaFactory!</t>
  </si>
  <si>
    <t>https://www.jouwictvacature.nl/solliciteren?job=medior-java-developer-at-metafactory-in-amsterdam-bij-metafactory</t>
  </si>
  <si>
    <t xml:space="preserve">Medior Backend Java  Developer | Hibernate, JPA, Spring MVC, Oracle </t>
  </si>
  <si>
    <t>https://www.jouwictvacature.nl/solliciteren?job=medior-java-developer--hibernate-jpa-spring-mvc-oracle-bij-dpa-geos-3</t>
  </si>
  <si>
    <t>Medior Java Developer | Spring, Grails, Wicket, JavaScript, Scala</t>
  </si>
  <si>
    <t>https://www.jouwictvacature.nl/solliciteren?job=medior-java-developer--spring-grails-wicket-javascript-scala-bij-dpa-g-2</t>
  </si>
  <si>
    <t xml:space="preserve">Als Office365 SharePoint online Consultant adviseer je klanten over het optimaal inzetten van het Office 365 SharePoint online platform. Je adviseert, prikkelt en daagt klanten uit om het Office 365 platform optimaal in te richten. Met passie voor de klant en met passie voor SharePoint ontwerp jij de perfecte oplossing voor de klanten. Proud to be in the Cloud is wat bij jouw past._x000D_
_x000D_
Je zult een belangrijke rol gaan spelen in de uitvoering van onze Office365/SharePoint online implementaties. Dit begint vaak al bij het intact traject. Jouw adviesvaardigheden komen daarbij goed van pas. Maar ook jouw kennis van (nieuwe) technologische ontwikkelingen van het Office 365 platform zal je vaak kunnen gebruiken. _x000D_
_x000D_
Door middel van analyse sessies bepaal je de behoefte van de klant en vertaalt dit naar een concrete oplossing op basis van het Microsoft Office 365 platform. Met je uitstekende communicatieve vaardigheden kun je de oplossing duidelijk met de klant afstemmen en dit ook overbrengen. Je ontwikkelt passende oplossingen op basis van Office 365/ SharePoint projecten aan de hand van architectuur, requirements, functionele en technische ontwerpen en/of use cases._x000D_
</t>
  </si>
  <si>
    <t>https://www.jouwictvacature.nl/solliciteren?job=office-365--sharepoint-online-consultant</t>
  </si>
  <si>
    <t>De Goudse</t>
  </si>
  <si>
    <t>GOUDA</t>
  </si>
  <si>
    <t xml:space="preserve">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consumenten._x000D_
_x000D_
</t>
  </si>
  <si>
    <t>https://www.jouwictvacature.nl/solliciteren?job=senior-mendix-ontwikkelaar-</t>
  </si>
  <si>
    <t>Diract IT</t>
  </si>
  <si>
    <t xml:space="preserve">Diract IT is op zoek naar een Applicatie Engineer. Type: Slimme denker, praktische doener, communicatief, vol ambitie en bij voorkeur met logistieke kennis. </t>
  </si>
  <si>
    <t>https://www.jouwictvacature.nl/solliciteren?job=medior-applicatie-engineer-bij-diract-it</t>
  </si>
  <si>
    <t>https://www.jouwictvacature.nl/solliciteren?job=senior-net-developer-met-communicatieve-vaardigheden</t>
  </si>
  <si>
    <t>Bookerz</t>
  </si>
  <si>
    <t>RAVESTEIN</t>
  </si>
  <si>
    <t>Junior C#/.NET developer</t>
  </si>
  <si>
    <t xml:space="preserve">Bookerz is pionier in marketing automation. We leveren al 10 jaar hoogwaardige technologie op het gebied van marketing- en communicatie. _x000D_
 _x000D_
Als nieuwe backend developer vind je het een cadeautje om samen met ons te groeien en te bouwen aan de ontwikkeling van (complexe) online systemen voor onze klanten. Wandel door een gemiddelde winkelstraat of kijk een willekeurig reclameblok op televisie en je komt verschillende partijen tegen waarvoor wij mogen werken. _x000D_
 _x000D_
Je werkt bij ons niet in een typische IT-omgeving, want je ook e-mailmarketeers, designers en communicatiemensen zijn straks jouw collega. Je hoeft echter geen hysterische marketinggoeroes te verwachten. Doe maar normaal, dan doe je al gek genoeg. </t>
  </si>
  <si>
    <t>https://www.jouwictvacature.nl/solliciteren?job=junior-cnet-developer-bij-bookerz</t>
  </si>
  <si>
    <t>C++/C# Developer bij Marketgraph | C++, OpenGL, 3D Programmeren</t>
  </si>
  <si>
    <t>https://www.jouwictvacature.nl/solliciteren?job=cc-developer-bij-marketgraph--c-opengl-3d-programmeren</t>
  </si>
  <si>
    <t>Freetime Company</t>
  </si>
  <si>
    <t>The European hospitality specialist Freetime Company B.V. and its subsidiary Freetime Hospitality B.V. are looking for sophisticated, dedicated and diligent Senior Developers to add to our ever growing team of specialists.</t>
  </si>
  <si>
    <t>https://www.jouwictvacature.nl/solliciteren?job=medior-developer-c-net-or-angularjs-bij-freetime-company</t>
  </si>
  <si>
    <t xml:space="preserve">Medior PHP Developer   </t>
  </si>
  <si>
    <t>https://www.jouwictvacature.nl/solliciteren?job=medior-php-developer-bij-nobears</t>
  </si>
  <si>
    <t xml:space="preserve">Gedreven PHP webontwikkelaar (Medior) </t>
  </si>
  <si>
    <t>https://www.jouwictvacature.nl/solliciteren?job=allround-php-webontwikkelaar-2</t>
  </si>
  <si>
    <t xml:space="preserve">Medior Full-Stack Developer bij Sumedia </t>
  </si>
  <si>
    <t>https://www.jouwictvacature.nl/solliciteren?job=medior-full-stack-developer-bij-sumedia</t>
  </si>
  <si>
    <t>Junior PHP-PROGRAMMEUR</t>
  </si>
  <si>
    <t>https://www.jouwictvacature.nl/solliciteren?job=junior-php-programmeur-bij-hvmp-marketing--ernesto-</t>
  </si>
  <si>
    <t>23G</t>
  </si>
  <si>
    <t xml:space="preserve">Junior Laravel back-end developer </t>
  </si>
  <si>
    <t>Ben jij goed in het bouwen van een strakke website? Ben je sterk in het maken van goede, mooie en bruikbare code in een modern PHP framework? Dan zijn wij op zoek naar jou!</t>
  </si>
  <si>
    <t>https://www.jouwictvacature.nl/solliciteren?job=junior-laravel-back-end-developer-bij-23g</t>
  </si>
  <si>
    <t>Word jij de nieuwe Technisch Projectmanager van Growing Minds?</t>
  </si>
  <si>
    <t>https://www.jouwictvacature.nl/solliciteren?job=technisch-projectmanager-bij-growing-minds</t>
  </si>
  <si>
    <t>Flashpoint</t>
  </si>
  <si>
    <t>TILBURG</t>
  </si>
  <si>
    <t>Medior laravel developer</t>
  </si>
  <si>
    <t>Als Medior laravel developer werk je aan veelzijdige opdrachten voor toffe opdrachtgevers binnen een zeer gedreven team. PHP is jouw exceptionele kwaliteit en je weet op ieder vraagstuk een passend antwoord. Samen met het back-end team ben je verantwoordelijk voor goed functionerende data koppelingen, maatwerk modules, sterke zoekmachines en meer.</t>
  </si>
  <si>
    <t>https://www.jouwictvacature.nl/solliciteren?job=medior-laravel-developer-bij-flashpoint</t>
  </si>
  <si>
    <t>CL Web</t>
  </si>
  <si>
    <t>PHP Developer bij CL Web</t>
  </si>
  <si>
    <t>CL Web ontwikkelt applicaties op maat in Laravel. Dit framework maakt het mogelijk om snel resultaat te boeken en grote applicaties te ontwikkelen in korte tijd. We ontwikkelen maatwerk applicaties voor diverse leuke (internationale) bedrijven. Tevens bouwen we aan ons eigen Big Data project, waarbij we gebruik maken van de nieuwste webtechnieken. Kom jij je creativiteit en kennis loslaten op onze projecten en het team versterken?!</t>
  </si>
  <si>
    <t>https://www.jouwictvacature.nl/solliciteren?job=php-developer-bij-cl-web</t>
  </si>
  <si>
    <t xml:space="preserve">Senior Full-Stack Developer bij Sumedia  </t>
  </si>
  <si>
    <t>https://www.jouwictvacature.nl/solliciteren?job=senior-full-stack-developer-bij-sumedia</t>
  </si>
  <si>
    <t xml:space="preserve">Senior Fullstack Developer (focus op Front-end)  </t>
  </si>
  <si>
    <t>https://www.jouwictvacature.nl/solliciteren?job=senior-fullstack-developer-focus-op-front-end-bij-mplus</t>
  </si>
  <si>
    <t>https://www.jouwictvacature.nl/solliciteren?job=senior-javascript-developer-2</t>
  </si>
  <si>
    <t>Senior Javascript Ontwikkelaar</t>
  </si>
  <si>
    <t>Jij bent een front-end developer die ook vind dat de front-end leading dient te zijn in elk online project. Je kan goed samenwerken met de back-end developers om het project succesvol af te ronden. Daarnaast ben natuurlijk enthousiast over je vakgebied en ben je op de hoogte van de nieuwste ontwikkelingen op het gebied van online interactie, HTML, CSS en de interessantere scripting libraries. Je kan als front-ender ook prima uit de voeten met en zonder een CSS framework. De woorden responsive, SASS, Bootstrap, GIT, GULP en TWIG hoef je niet op te zoeken in een woordenboek.</t>
  </si>
  <si>
    <t>https://www.jouwictvacature.nl/solliciteren?job=senior-javascript-ontwikkelaar-bij-not-on-paper</t>
  </si>
  <si>
    <t>ValueBlue</t>
  </si>
  <si>
    <t>Op zoek naar een rol als Front-end developer bij een gedreven IT werkgever met een primaire focus op innovatie en productontwikkeling? Bij ValueBlue krijg je de kans om het verschil te maken in het zichtbare deel van onze innovatieve web applicatie BlueDolphin!</t>
  </si>
  <si>
    <t>https://www.jouwictvacature.nl/solliciteren?job=medior-front-end-developer-bij-valueblue</t>
  </si>
  <si>
    <t>Hostnet</t>
  </si>
  <si>
    <t>Werken in hartje Amsterdam met een weids uitzicht over het IJ?_x000D_
Wil jij aan de slag in een dynamische e-commerceomgeving bij een snelgroeiend hostingbedrijf? Wij zoeken een communicatieve front-end developer die onze website continu verbetert. Dankzij jouw inzet bieden wij klanten een geweldige online ervaring en help jij mee aan onze groeiambitie. De locatie is top: hartje Amsterdam en erg goed bereikbaar (naast Centraal Station). Bovendien is er veel ruimte om jezelf te ontwikkelen.</t>
  </si>
  <si>
    <t>https://www.jouwictvacature.nl/solliciteren?job=medior-front-end-developer-bij-hostnet</t>
  </si>
  <si>
    <t>Junior technische Front-end Developer</t>
  </si>
  <si>
    <t>https://www.jouwictvacature.nl/solliciteren?job=technische-front-end-developer-2</t>
  </si>
  <si>
    <t>Gemini Design</t>
  </si>
  <si>
    <t>We zoeken een front-end developer met de ambitie onze online businessunit te helpen versterken en uit te bouwen! Een expert die constant naar nieuwe online mogelijkheden zoekt om onze doelgroepen nog beter te bereiken.</t>
  </si>
  <si>
    <t>https://www.jouwictvacature.nl/solliciteren?job=medior-front-end-developer-bij-gemini-design</t>
  </si>
  <si>
    <t>CreaBea</t>
  </si>
  <si>
    <t>Een enigszins eigenwijs creatieveling die inspirerende ideeen omzet naar pakkende concepten en spraakmakende offline en online designs!</t>
  </si>
  <si>
    <t>https://www.jouwictvacature.nl/solliciteren?job=senior-allround-designer-bij-creabea</t>
  </si>
  <si>
    <t>Senior Java Developer in Amsterdam | IOT, Java, Ruby, C, SOA, SAAS</t>
  </si>
  <si>
    <t>https://www.jouwictvacature.nl/solliciteren?job=senior-java-developer-in-amsterdam--iot-java-ruby-c-soa-saas-bij-dexel</t>
  </si>
  <si>
    <t>Stageopdracht: Applicatie Ontwikkeling bij OPEN.satisfaction te Amersfoort</t>
  </si>
  <si>
    <t>Heb je al wat Java ervaring en ben je op zoek naar een uitdagende en leerzame stage in een jong team? Kom je carrière een kick-start geven bij OPEN.satisfaction!</t>
  </si>
  <si>
    <t>https://www.jouwictvacature.nl/solliciteren?job=stageopdracht-applicatie-ontwikkeling-bij-opensatisfaction</t>
  </si>
  <si>
    <t xml:space="preserve">Medior Mobile Developer | iOs, Android, PhoneGap, Objective-C, Java, Swift </t>
  </si>
  <si>
    <t>https://www.jouwictvacature.nl/solliciteren?job=medior-mobile-developer--ios-android-phonegap-objective-c-java-swift-b-4</t>
  </si>
  <si>
    <t>Medior Agile Test Specialist bij Bartosz</t>
  </si>
  <si>
    <t>https://www.jouwictvacature.nl/solliciteren?job=medior-agile-test-specialist-bij-bartosz-bij-bartosz-amsterdam</t>
  </si>
  <si>
    <t>Asset Control</t>
  </si>
  <si>
    <t>HEERENVEEN</t>
  </si>
  <si>
    <t>Asset Control is searching for a Software developer with a strong knowledge of Java and JavaScript to join our Front End team, who are responsible for creating and maintaining both desktop and web-based applications.</t>
  </si>
  <si>
    <t>https://www.jouwictvacature.nl/solliciteren?job=software-engineer-java-javascript-2</t>
  </si>
  <si>
    <t>Senior Machine Learning Developer | Java, Spring Boot, Hibernate, TensorFlow</t>
  </si>
  <si>
    <t>https://www.jouwictvacature.nl/solliciteren?job=senior-machine-learning-developer--java-spring-boot-hibernate-tensorfl</t>
  </si>
  <si>
    <t>Bgenius</t>
  </si>
  <si>
    <t xml:space="preserve">Wil jij werken aan de beste Online Marketing Software die er bestaat? Help jij ons om deze nog beter te maken? </t>
  </si>
  <si>
    <t>https://www.jouwictvacature.nl/solliciteren?job=software-developer-bij-bgenius-in-groningen</t>
  </si>
  <si>
    <t xml:space="preserve">Medior Java (Full Stack) Developer | iOS, PhoneGap, Objective-C, Swift </t>
  </si>
  <si>
    <t>https://www.jouwictvacature.nl/solliciteren?job=medior-java-full-stack-developer--ios-phonegap-objective-c-swift-bij-d-3</t>
  </si>
  <si>
    <t>Medior Java Developer bij Sofico</t>
  </si>
  <si>
    <t xml:space="preserve">Vind je het leuk om als Java developer voor de automotive-sector te werken? Kom dan werken bij Sofico! </t>
  </si>
  <si>
    <t>https://www.jouwictvacature.nl/solliciteren?job=medior-java-developer-bij-sofico-bij-sofico</t>
  </si>
  <si>
    <t>https://www.jouwictvacature.nl/solliciteren?job=medior-java-developer--spring-grails-wicket-javascript-scala-bij-dpa-g</t>
  </si>
  <si>
    <t>https://www.jouwictvacature.nl/solliciteren?job=medior-net-ontwikkelaar-bij-4dotnet</t>
  </si>
  <si>
    <t>Dit is je kans om je skills op alle fronten van softwareontwikkeling sterk te ontwikkelen! ORTEC is op zoek naar een junior software engineer die bij gaat dragen aan de verbetering van ons Workforce Scheduling product. Geef jij en kickstart aan je (internationale) carrière?</t>
  </si>
  <si>
    <t>https://www.jouwictvacature.nl/solliciteren?job=junior-software-ontwikkelaar-bij-ortec</t>
  </si>
  <si>
    <t>Betabit zoekt een .NET Developer voor de Regio Eindhoven die persoonlijk een stap omhoog wil.</t>
  </si>
  <si>
    <t>https://www.jouwictvacature.nl/solliciteren?job=medior-softwareontwikkelaar-bij-betabit-regio-eindhoven</t>
  </si>
  <si>
    <t>Ecare</t>
  </si>
  <si>
    <t xml:space="preserve">Heb jij passie voor het ontwikkelen van mooie ICT-oplossingen, en ben jij ook leergierig, klantgericht, daadkrachtig en positief ingesteld? Dan hebben wij de ideale baan voor jou! Het zou namelijk geweldig zijn als jij samen met onze collega’s in het ontwikkelteam verder bouwt aan innovatieve softwareoplossingen. </t>
  </si>
  <si>
    <t>https://www.jouwictvacature.nl/solliciteren?job=software-engineer-integratie</t>
  </si>
  <si>
    <t>Junior/Medior/Senior C#.NET Engineer met affiniteit voor C++</t>
  </si>
  <si>
    <t>https://www.jouwictvacature.nl/solliciteren?job=juniormediorsenior-cnet-engineer-met-affiniteit-voor-c</t>
  </si>
  <si>
    <t>Magento Developer bij Muntz</t>
  </si>
  <si>
    <t>Ben je op zoek naar een baan waarin je mee kunt denken en werken aan uitdagende projecten? Muntz biedt jou de kans om te werken met de nieuwste en meest geavanceerde technieken, zodat jij je talent zo goed mogelijk kunt benutten!</t>
  </si>
  <si>
    <t>https://www.jouwictvacature.nl/solliciteren?job=magento-developer-bij-muntz</t>
  </si>
  <si>
    <t xml:space="preserve">Junior Laravel DEVELOPER   </t>
  </si>
  <si>
    <t>https://www.jouwictvacature.nl/solliciteren?job=junior-laravel-developer-bij-aan-zee-communicatie</t>
  </si>
  <si>
    <t>csorba media</t>
  </si>
  <si>
    <t>LEIDEN</t>
  </si>
  <si>
    <t>Medior Webdeveloper | HTML, CSS,  jQuery, PHP, OOP, MySQL, WordPress</t>
  </si>
  <si>
    <t>Ben jij webdeveloper geworden omdat je oprecht blij wordt van de mogelijkheden van internet? Kun je blind je weg vinden in HTML, CSS en jQuery? Ben je daarnaast in staat analytisch te denken, ben je niet op je mondje gevallen en heb je ook nog gevoel voor humor? Bij Csorba Media kun je in een toffe sfeer met een klein team aan mooie oplossingen werken. Iets voor jou?</t>
  </si>
  <si>
    <t>https://www.jouwictvacature.nl/solliciteren?job=medior-webdeveloper--html-css-jquery-php-oop-mysql-wordpress</t>
  </si>
  <si>
    <t>E-commerce Developer</t>
  </si>
  <si>
    <t xml:space="preserve">Bij Netvlies krijg je volop ruimte voor nieuwe initiatieven en ideeën die we op de markt kunnen verkopen en je krijgt alle ruimte om je rol naar eigen inzicht in te vullen. Je ontwikkelt oplossingen binnen onze E-commerce afdeling waar we werken aan dynamische en flexibele webshops met koppelingen en integraties met bijvoorbeeld een PIM, ERP en/of CRM systeem._x000D_
_x000D_
</t>
  </si>
  <si>
    <t>https://www.jouwictvacature.nl/solliciteren?job=e-commerce-developer</t>
  </si>
  <si>
    <t>Junior back-end developer</t>
  </si>
  <si>
    <t>https://www.jouwictvacature.nl/solliciteren?job=junior-back-end-developer-bij-23g</t>
  </si>
  <si>
    <t>Wind Internet</t>
  </si>
  <si>
    <t>LEEUWARDEN</t>
  </si>
  <si>
    <t>PHP developer met belangstelling voor CMS-en</t>
  </si>
  <si>
    <t>Ter versterking van onze ontwikkelafdeling zijn wij op zoek naar een PHP programmeur.</t>
  </si>
  <si>
    <t>https://www.jouwictvacature.nl/solliciteren?job=gedreven-php-developer-met-typo-3-kennis-2</t>
  </si>
  <si>
    <t xml:space="preserve">Junior PHP Wordpress developer  </t>
  </si>
  <si>
    <t>Ben jij onze Junior PHP Wordpress developer?</t>
  </si>
  <si>
    <t>https://www.jouwictvacature.nl/solliciteren?job=junior-php-wordpress-developer-bij-bureau-vet</t>
  </si>
  <si>
    <t>Telserv</t>
  </si>
  <si>
    <t xml:space="preserve">Senior Full Stack Ontwikkelaar bij Telserv  </t>
  </si>
  <si>
    <t>Als Telserv zijn wij continu bezig om het niveau van onze service en de kwaliteit van onze dienstverlening naar een nog hoger plan te brengen. Daarom zijn wij voor onze afdeling Development op zoek naar een Full Stack Developer.</t>
  </si>
  <si>
    <t>https://www.jouwictvacature.nl/solliciteren?job=senior-full-stack-ontwikkelaar-bij-telserv-bij-telserv</t>
  </si>
  <si>
    <t>Jij gaat als Medior Backend Developer een belangrijke rol spelen (en veel leren!) binnen een ervaren en gemotiveerd team. Je werkzaamheden zullen vooral bestaan uit het bouwen van nieuwe toffe features en het realiseren van de nieuwe fase van ons platform.</t>
  </si>
  <si>
    <t>https://www.jouwictvacature.nl/solliciteren?job=medior-backend-javascript-developer-bij-tradecast</t>
  </si>
  <si>
    <t>https://www.jouwictvacature.nl/solliciteren?job=medior-javascript-developer-bij-we4sea</t>
  </si>
  <si>
    <t>Talmark / CONCEPTS2GO</t>
  </si>
  <si>
    <t>Als front-end developer ben je eigenlijk een alleskunner. Jouw werk is de schakel tussen het beeldscherm en de eindgebruiker. Je weet webdesigns verder door te vertalen en om te zetten in slimme responsive web templates. Animaties en effecten transformeer jij in CSS en script. En je weet het ook nog allemaal SEO-vriendelijk te houden. Als dit jouw wereld is dan zijn wij op zoek naar jou!</t>
  </si>
  <si>
    <t>https://www.jouwictvacature.nl/solliciteren?job=medior-front-end-developer-bij-talmark</t>
  </si>
  <si>
    <t>AppMachine</t>
  </si>
  <si>
    <t>Ben jij een enthousiaste, ambitieuze developer met ruime ervaring?</t>
  </si>
  <si>
    <t>https://www.jouwictvacature.nl/solliciteren?job=javascript-developer-bij-appmachine-</t>
  </si>
  <si>
    <t>https://www.jouwictvacature.nl/solliciteren?job=medior-fullstack-developer-bij-nobears</t>
  </si>
  <si>
    <t xml:space="preserve">Word jij onze nieuwe medior Front-end development hero?   </t>
  </si>
  <si>
    <t>https://www.jouwictvacature.nl/solliciteren?job=word-jij-onze-nieuwe-senior-front-end-development-hero-</t>
  </si>
  <si>
    <t>Bigbridge</t>
  </si>
  <si>
    <t xml:space="preserve">Senior Front-end ontwikkelaar bij BigBridge </t>
  </si>
  <si>
    <t xml:space="preserve">Omdat wij groeien zijn wij per direct opzoek naar een front-end developer die het tof vindt te werken voor succesvolle spelers in de markt. Met jouw jouw technische kennis, enthousiasme en passie voor e-commerce werk je aan uitdagende oplossingen en til je de webshops van onze klanten naar een nog hoger niveau. </t>
  </si>
  <si>
    <t>https://www.jouwictvacature.nl/solliciteren?job=senior-front-end-ontwikkelaar-bij-bigbridge</t>
  </si>
  <si>
    <t>Alvant</t>
  </si>
  <si>
    <t>RIJSWIJK</t>
  </si>
  <si>
    <t xml:space="preserve">Ben jij een Java Programmeur met minimaal 1,5 tot 2 jaar ervaring? En leergierig en toe aan een nieuwe uitdaging? Leergierig om alles van je collega’s te leren en de ambitie om de beste te worden?_x000D_
_x000D_
</t>
  </si>
  <si>
    <t>https://www.jouwictvacature.nl/solliciteren?job=junior-java-developer-</t>
  </si>
  <si>
    <t>https://www.jouwictvacature.nl/solliciteren?job=senior-java-full-stack-developer-bij-dpa-geos-bij-dpa-2</t>
  </si>
  <si>
    <t>https://www.jouwictvacature.nl/solliciteren?job=medior-java-full-stack-developer-bij-dpa-geos-bij-dpa</t>
  </si>
  <si>
    <t>https://www.jouwictvacature.nl/solliciteren?job=senior-java-full-stack-developer-bij-dpa-geos-bij-dpa-3</t>
  </si>
  <si>
    <t>Rivium Business Solutions</t>
  </si>
  <si>
    <t xml:space="preserve">Dagelijks werken aan al je skills om de top in Java ontwikkeling te bereiken.  Sta aan de basis van technische vernieuwing en ontwikkel mee aan nieuwe ICT toepassingen. Je wordt een speler in een projectteam waar nieuwe technologieën toegepast worden om bedrijven een voorsprong in de markt te bezorgen.    </t>
  </si>
  <si>
    <t>https://www.jouwictvacature.nl/solliciteren?job=senior-feedback-engineer--exploratory-testing-context-driven-testing-b-5</t>
  </si>
  <si>
    <t xml:space="preserve">Medior Agile Test Specialist bij Bartosz </t>
  </si>
  <si>
    <t>https://www.jouwictvacature.nl/solliciteren?job=medior-agile-test-specialist-bij-bartosz-bij-bartosz-zwolle</t>
  </si>
  <si>
    <t>Senior Java Developer bij Bottomline</t>
  </si>
  <si>
    <t>https://www.jouwictvacature.nl/solliciteren?job=senior-java-developer-bij-bottomline-bij-bottomline</t>
  </si>
  <si>
    <t>Medior .Net Engineer bij Sogeti in Amersfoort</t>
  </si>
  <si>
    <t>https://www.jouwictvacature.nl/solliciteren?job=net-engineer-bij-sogeti-3</t>
  </si>
  <si>
    <t>Avans Hogeschool</t>
  </si>
  <si>
    <t>U heeft een voorbeeldfunctie en inspireert studenten van de opleiding Informatica in Breda. Van softwareontwikkeling wordt u enthousiast. U heeft ervaring opgedaan in de rol van systeemontwikkelaar en u kijkt ernaar uit deze kennis over te brengen op studenten. Lesgeven gaat u goed af. Ook de rol van begeleider is u op het lijf geschreven. U begeleidt studenten bij projecten binnen de opleiding en bij hun stage- en afstudeeropdrachten in het bedrijfsleven. U vindt het fijn dat studenten een beroep op u doen en dat u ze van advies kunt voorzien. Uw hart gaat sneller slaan van nieuwe technologieën. Daar bent u dan ook continu naar op zoek. Op basis van deze nieuwe technologieën ontwikkelt u onderwijsmateriaal. Ook onderhoudt u contacten met bedrijven en externe deskundigen. Hiermee houdt u het onderwijs up-to-date.</t>
  </si>
  <si>
    <t>https://www.jouwictvacature.nl/solliciteren?job=docent-informatica-bij-avans-hogeschool</t>
  </si>
  <si>
    <t>Medior .Net Engineer bij Sogeti in Vianen</t>
  </si>
  <si>
    <t>https://www.jouwictvacature.nl/solliciteren?job=net-engineer-bij-sogeti</t>
  </si>
  <si>
    <t xml:space="preserve">.NET Developer bij CE FinTech B.V. </t>
  </si>
  <si>
    <t>Droom jij in .NET en ben je klaar voor een nieuwe uitdaging? Bij CE FinTech B.V.  krijg je de kans om de meest innovatieve software te ontwikkelen, op basis van state-of-the-art architectuur! Ben je naast een echte .NET-topper ook nog eens klantgericht en leergierig? Dan zijn we zeker op zoek naar jou!</t>
  </si>
  <si>
    <t>https://www.jouwictvacature.nl/solliciteren?job=net-developer-bij-ce-fintech-bv-</t>
  </si>
  <si>
    <t>Divtag</t>
  </si>
  <si>
    <t>Als backend ontwikkelaar krijg je een belangrijke rol binnen het development team. De zeer gevarieerde opdrachten die we binnen krijgen zorgen voor een diversiteit aan persoonlijke groei. Voor deze functie is het van belang dat je reeds bekend met zaken zoals GIT, Laravel (en/of) andere PHP Frameworks. Daarnaast heb je basiskennis van web security en ben je een beetje bekend met scrum. Verder ben je sociaal, competitief en leergierig.</t>
  </si>
  <si>
    <t>https://www.jouwictvacature.nl/solliciteren?job=medior-php-developer-bij-divtag</t>
  </si>
  <si>
    <t>Cepo</t>
  </si>
  <si>
    <t xml:space="preserve">Senior Laravel PHP developer  </t>
  </si>
  <si>
    <t xml:space="preserve">Kom jij ons team versterken? </t>
  </si>
  <si>
    <t>https://www.jouwictvacature.nl/solliciteren?job=senior-laravel-php-developer-bij-cepo</t>
  </si>
  <si>
    <t>Persistence</t>
  </si>
  <si>
    <t>Technisch uitdagende opdrachten die er maatschappelijk toe doen.  Wij zoeken een gedreven back-end developer die het verschil maakt.</t>
  </si>
  <si>
    <t>Lightspeed</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</si>
  <si>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</si>
  <si>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We’re looking for developers to strengthen our young team. As a front-end developer at AppMachine you would be working on our app designer software that allows clients to build their own apps. You’re up to date and curious about the latest technologies, trends and tools and have the ambition to contribute ideas on how to activate these tools.</t>
  </si>
  <si>
    <t>https://www.jouwictvacature.nl/solliciteren?job=front-end-developer-at-appmachine-</t>
  </si>
  <si>
    <t>CRV</t>
  </si>
  <si>
    <t>Front-end Developer bij CRV</t>
  </si>
  <si>
    <t xml:space="preserve">CRV is voor de afdeling Information Services op zoek naar Front-end Developers! </t>
  </si>
  <si>
    <t>https://www.jouwictvacature.nl/solliciteren?job=front-end-developer-bij-crv</t>
  </si>
  <si>
    <t>Ben jij een creatieve en enthousiaste Xamarin ontwikkelaar en zoek je een uitdagende functie in de omgeving van Den-Haag?</t>
  </si>
  <si>
    <t>https://www.jouwictvacature.nl/solliciteren?job=medior-xamarin-ontwikkelaar-bij-webbeat--2</t>
  </si>
  <si>
    <t>https://www.jouwictvacature.nl/solliciteren?job=medior-front-end-developer-19</t>
  </si>
  <si>
    <t>Senior Java Developer | Spring, Hibernate, Maven, Eclipse, JHipster, Tomcat, AngularJS, SOLID</t>
  </si>
  <si>
    <t>https://www.jouwictvacature.nl/solliciteren?job=senior-java-developer-bij-devoteam</t>
  </si>
  <si>
    <t>Lead Java Developer (Senior)</t>
  </si>
  <si>
    <t>Ben jij een senior Java Developer die op zoek is naar mooie, technische, innovatieve en hoogstaande opdrachten? Ben jij die frisse wind die over de afdeling waait en je collega’s hiermee naar een hoger level brengt?</t>
  </si>
  <si>
    <t>https://www.jouwictvacature.nl/solliciteren?job=lead-java-developer-senior</t>
  </si>
  <si>
    <t xml:space="preserve">Startende Agile Test Engineer bij Bartosz  </t>
  </si>
  <si>
    <t>https://www.jouwictvacature.nl/solliciteren?job=startende-agile-test-engineer-bij-bartosz-bij-bartosz-zwolle</t>
  </si>
  <si>
    <t>Medior Java Developer | Spring, Hibernate, Maven, Eclipse, JHipster, Tomcat, AngularJS, SOLID</t>
  </si>
  <si>
    <t>https://www.jouwictvacature.nl/solliciteren?job=medior-java-developer-bij-devoteam--2</t>
  </si>
  <si>
    <t>Docent Cybersecurity bij de Hogeschool van Amsterdam</t>
  </si>
  <si>
    <t>Wil jij jouw kennis overdragen op de nieuwe generatie? De Hogeschool van Amsterdam (HvA) is voor de ICT-opleidingen op zoek naar een Docent Cybersecurity!</t>
  </si>
  <si>
    <t>https://www.jouwictvacature.nl/solliciteren?job=docent-cybersecurity-bij-de-hogeschool-van-amsterdam-bij-hogeschool-va</t>
  </si>
  <si>
    <t>Senior Java Developer in Utrecht | Spring, Boot, Reactor, Cloud</t>
  </si>
  <si>
    <t>https://www.jouwictvacature.nl/solliciteren?job=senior-java-developer-in-utrecht--spring-boot-reactor-cloud-bij-bottom</t>
  </si>
  <si>
    <t>Operator bij Marketgraph voor in de mediabranche</t>
  </si>
  <si>
    <t>https://www.jouwictvacature.nl/solliciteren?job=operator-bij-marketgraph-voor-in-de-mediabranche</t>
  </si>
  <si>
    <t xml:space="preserve">Medior Allround Developer  </t>
  </si>
  <si>
    <t>https://www.jouwictvacature.nl/solliciteren?job=medior-allround-developer-bij-asamco-bv</t>
  </si>
  <si>
    <t xml:space="preserve">Ervaren Medior wordpress developer gezocht </t>
  </si>
  <si>
    <t>https://www.jouwictvacature.nl/solliciteren?job=ervaren-medior-wordpress-developer-gezocht-bij-web-whales</t>
  </si>
  <si>
    <t>Front-end ontwikkelaar bij BigBridge</t>
  </si>
  <si>
    <t>Wij zijn opzoek naar een front-end developer die het tof vindt te werken aan mooie e-commerce trajecten. Wil je met jouw kennis bijdragen aan het online succes van onze klanten? Dus beschik je over uitgebreide kennis van (X)HTML, CSS, JavaScript en SASS? En zijn crossbrowser-testen en responsive design je tweede natuur? Dan horen wij graag van jou!</t>
  </si>
  <si>
    <t>https://www.jouwictvacature.nl/solliciteren?job=front-end-ontwikkelaar-bij-bigbridge</t>
  </si>
  <si>
    <t>https://www.jouwictvacature.nl/solliciteren?job=junior-front-end-developer-bij-hostnet</t>
  </si>
  <si>
    <t>https://www.jouwictvacature.nl/solliciteren?job=junior-allround-designer-bij-creabea</t>
  </si>
  <si>
    <t>https://www.jouwictvacature.nl/solliciteren?job=front-end-developer-bij-valueblue</t>
  </si>
  <si>
    <t>https://www.jouwictvacature.nl/solliciteren?job=senior-fullstack-developer-bij-aan-zee-communicatie</t>
  </si>
  <si>
    <t>Pyton an Amadeus company</t>
  </si>
  <si>
    <t xml:space="preserve">Senior Full Stack Developer (focus on front-end)  </t>
  </si>
  <si>
    <t>As a software engineer, you will work on projects critical to Pyton’s needs.</t>
  </si>
  <si>
    <t>https://www.jouwictvacature.nl/solliciteren?job=senior-full-stack-focus-on-front-end-bij-pyton-an-amadeus-company</t>
  </si>
  <si>
    <t>Wil jij als Software Manager aan de slag in een oude Utrechtse watertoren?</t>
  </si>
  <si>
    <t xml:space="preserve">Wij zoeken een echte 'intrapreneur' voor de sleutelpositie van Software Manager bij Bottomline! </t>
  </si>
  <si>
    <t>https://www.jouwictvacature.nl/solliciteren?job=wil-jij-als-software-manager-aan-de-slag-in-een-oude-utrechtse-waterto</t>
  </si>
  <si>
    <t>Senior Full Stack Developer bij Het ConsultancyHuis</t>
  </si>
  <si>
    <t>Als Senior Full Stack developer aan de slag bij dé topwerkgever en topdienstverlener van Nederland?</t>
  </si>
  <si>
    <t>https://www.jouwictvacature.nl/solliciteren?job=senior-full-stack-developer-bij-het-consultancyhuis-bij-het-consultanc</t>
  </si>
  <si>
    <t>Senior Mendix developer met leidinggevende ambities</t>
  </si>
  <si>
    <t>Wij zijn op zoek naar een ervaren Mendix Developer die kan ontwikkelen, ontwerpen, designen, leidinggeven en ook zijn mede collega''begeleiden.</t>
  </si>
  <si>
    <t>https://www.jouwictvacature.nl/solliciteren?job=senior-mendix-developer-bij-fintech</t>
  </si>
  <si>
    <t>https://www.jouwictvacature.nl/solliciteren?job=medior-java-developer--hibernate-jpa-spring-mvc-oracle-bij-dpa-geos-4</t>
  </si>
  <si>
    <t>Wil jij werken aan complexe, innovatieve maatwerk projecten? Dit kan bij Bloennert. Wij werken voor gerenommeerde klanten en zijn qua projecten niet in één kader te plaatsen. Dit zorgt ervoor dat jouw baan afwisselend en altijd uitdagend is.</t>
  </si>
  <si>
    <t>https://www.jouwictvacature.nl/solliciteren?job=senior-net-developer-bij-bloemert-groep</t>
  </si>
  <si>
    <t>Betabit zoekt een .NET Developer voor de Regio Amsterdam die persoonlijk een stap omhoog wil.</t>
  </si>
  <si>
    <t>https://www.jouwictvacature.nl/solliciteren?job=medior-net-ontwikkelaar-bij-betabit-regio-amsterdam</t>
  </si>
  <si>
    <t>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t>
  </si>
  <si>
    <t>https://www.jouwictvacature.nl/solliciteren?job=mendix-developer</t>
  </si>
  <si>
    <t xml:space="preserve">Senior Javascript Developer   </t>
  </si>
  <si>
    <t>https://www.jouwictvacature.nl/solliciteren?job=senior-javascript-developer-bij-advitrae</t>
  </si>
  <si>
    <t>.Net Lead Engineer bij Sogeti in Vianen</t>
  </si>
  <si>
    <t>https://www.jouwictvacature.nl/solliciteren?job=senior-net-engineer-bij-sogeti-6</t>
  </si>
  <si>
    <t>BWaste International BV</t>
  </si>
  <si>
    <t>EEFDE</t>
  </si>
  <si>
    <t xml:space="preserve">Klaar voor een uitdagende functie bij een innovatief bedrijf? Heb je talent voor het ontwikkelen van software en wil je dit talent graag verder ontwikkelen? BWaste biedt jou de mogelijkheden om verantwoordelijkheid te nemen en de toekomst van het bedrijf vorm te geven. </t>
  </si>
  <si>
    <t>https://www.jouwictvacature.nl/solliciteren?job=backend-software-developer-bij-bwaste-international-bv-in-eefde</t>
  </si>
  <si>
    <t>Betabit zoekt een Microsoft .NET Lead Developer voor de regio Rotterdam die persoonlijk een stap omhoog wil.</t>
  </si>
  <si>
    <t>https://www.jouwictvacature.nl/solliciteren?job=microsoft-net-lead-developer-regio-rotterdam</t>
  </si>
  <si>
    <t>Senior PHP Developer bij Lightspeed</t>
  </si>
  <si>
    <t>https://www.jouwictvacature.nl/solliciteren?job=senior-php-developer-bij-lightspeed</t>
  </si>
  <si>
    <t xml:space="preserve">Vacature Junior Zend Developer </t>
  </si>
  <si>
    <t>Ben jij op zoek naar een afwisselende en uitdagende baan? Een baan waarin je met anderen mooie oplossingen kunt realiseren? Wil jij zelf uitgedaagd worden om nieuwe dingen te leren? Dan maken wij graag kennis met jou!</t>
  </si>
  <si>
    <t>https://www.jouwictvacature.nl/solliciteren?job=gedreven-junior-zend-developer-bij-square</t>
  </si>
  <si>
    <t>ITCall</t>
  </si>
  <si>
    <t>BERKEL EN RODENRIJS</t>
  </si>
  <si>
    <t>Junior web developer</t>
  </si>
  <si>
    <t>https://www.jouwictvacature.nl/solliciteren?job=junior-web-developer-4</t>
  </si>
  <si>
    <t xml:space="preserve">Medior Laravel PHP developer </t>
  </si>
  <si>
    <t>https://www.jouwictvacature.nl/solliciteren?job=medior-laravel-php-developer-bij-cepo</t>
  </si>
  <si>
    <t>The Fuel Company</t>
  </si>
  <si>
    <t>MEER</t>
  </si>
  <si>
    <t>Met het oog op verdere professionalisering en groei van onze organisatie zijn wij op zoek naar een PHP developer.</t>
  </si>
  <si>
    <t>AppMachine is op zoek naar ervaren front-end developers</t>
  </si>
  <si>
    <t>https://www.jouwictvacature.nl/solliciteren?job=medior-front-end-developer-bij-appmachine-</t>
  </si>
  <si>
    <t>Onsweb</t>
  </si>
  <si>
    <t>PIJNACKER</t>
  </si>
  <si>
    <t>Werken bij Onsweb is leuk! We hebben zoveel interessante klanten van IKEA tot 10 nationale sportbonden, uitdagende projecten en bovendien nog veel ambities.</t>
  </si>
  <si>
    <t>BKV Groep</t>
  </si>
  <si>
    <t>Medior Front-end Developer met ReactJS ervaring</t>
  </si>
  <si>
    <t>Front-end developer vacature binnen betrouwbare marktleider als werkgever. Veel technische kennis intern. Gezelligheid &amp; gedrevenheid gaan hier goed samen!</t>
  </si>
  <si>
    <t>https://www.jouwictvacature.nl/solliciteren?job=medior-front-end-developer-met-reactjs-ervaring-bij-bkv-groep</t>
  </si>
  <si>
    <t>Junior Java Spring Developer</t>
  </si>
  <si>
    <t>https://www.jouwictvacature.nl/solliciteren?job=junior-java-spring-developer-bij-bottomline</t>
  </si>
  <si>
    <t>Senior Java (Full Stack) Developer | iOS, PhoneGap, Objective-C, Swift</t>
  </si>
  <si>
    <t>https://www.jouwictvacature.nl/solliciteren?job=senior-java-full-stack-developer--ios-phonegap-objective-c-swift-bij-d-2</t>
  </si>
  <si>
    <t>Senior Java Backend Developer bij DPA GEOS</t>
  </si>
  <si>
    <t>https://www.jouwictvacature.nl/solliciteren?job=senior-java-backend-developer-bij-dpa-geos-bij-dpa-geos</t>
  </si>
  <si>
    <t xml:space="preserve">Medior Java-developer | Spring, AngularJS, SOAP, Rest API, Jenkins </t>
  </si>
  <si>
    <t>https://www.jouwictvacature.nl/solliciteren?job=medior-java-developer--spring-angularjs-soap-rest-api-jenkins-bij-hybr</t>
  </si>
  <si>
    <t>Senior Developer in Utrecht | VB.NET, ASP.NET, Java Spring</t>
  </si>
  <si>
    <t>Zit je vol ambitie en wil je de mogelijkheid krijgen om met de nieuwste tools en technieken de beste software neer te zetten? Bottomline is op zoek naar een ervaren Java / VB.NET ontwikkelaar in de regio Utrecht die onze software met zijn/haar kennis naar een hoger niveau weet te tillen! Ben jij de expert die wij zoeken?</t>
  </si>
  <si>
    <t>https://www.jouwictvacature.nl/solliciteren?job=senior-developer-in-utrecht--vbnet-aspnet-java-spring-bij-bottomline</t>
  </si>
  <si>
    <t>Searchdog</t>
  </si>
  <si>
    <t>Senior .NET Developer bij Searchdog (Inhouse)</t>
  </si>
  <si>
    <t>Wil jij werken aan een uitdagend en veelzijdig platform in de telecommunicatie branche? Dan is dit je kans om ons kleine en informele team te komen versterken. Je gaat je dan bezig houden met ontwikkeling van het platform en bepaalt mede de richting waarin het platform zich ontwikkelt.</t>
  </si>
  <si>
    <t>https://www.jouwictvacature.nl/solliciteren?job=senior-net-developer-bij-searchdog-inhouse</t>
  </si>
  <si>
    <t>https://www.jouwictvacature.nl/solliciteren?job=medior--senior-net-developer-op-projectbasis</t>
  </si>
  <si>
    <t>https://www.jouwictvacature.nl/solliciteren?job=senior-net-ontwikkelaar-bij-betabit-regio-utrecht</t>
  </si>
  <si>
    <t>https://www.jouwictvacature.nl/solliciteren?job=senior-laravel-php-developer-bij-divtag</t>
  </si>
  <si>
    <t xml:space="preserve">Medior PHP Back End Developer  </t>
  </si>
  <si>
    <t>https://www.jouwictvacature.nl/solliciteren?job=medior-php-back-end-developer-bij-i3dnet</t>
  </si>
  <si>
    <t xml:space="preserve">Medior Full Stack Developer bij Telserv  </t>
  </si>
  <si>
    <t>https://www.jouwictvacature.nl/solliciteren?job=full-stack-developer-bij-telserv--2</t>
  </si>
  <si>
    <t xml:space="preserve">Medior Front-end ontwikkelaar bij BigBridge </t>
  </si>
  <si>
    <t>https://www.jouwictvacature.nl/solliciteren?job=medior-front-end-ontwikkelaar-bij-bigbridge</t>
  </si>
  <si>
    <t>https://www.jouwictvacature.nl/solliciteren?job=senior-javascript-developer-bij-coas</t>
  </si>
  <si>
    <t>Funatic</t>
  </si>
  <si>
    <t>WADDINXVEEN</t>
  </si>
  <si>
    <t>Junior Fullstack Developer met Focus op Front-end</t>
  </si>
  <si>
    <t>Wij zijn succesvol en groeien flink, daarom willen wij ons hechte team uitbreiden en zijn wij op zoek naar jou!</t>
  </si>
  <si>
    <t>https://www.jouwictvacature.nl/solliciteren?job=junior-fullstack-developer-met-focus-op-front-end-bij-funatic</t>
  </si>
  <si>
    <t>Duracom</t>
  </si>
  <si>
    <t>DRACHTEN</t>
  </si>
  <si>
    <t xml:space="preserve">Enthousiaste, ervaren Front-end designer </t>
  </si>
  <si>
    <t xml:space="preserve">Ben jij die enthousiaste Front-end developer die wil meegroeien met ons bedrijf? </t>
  </si>
  <si>
    <t>https://www.jouwictvacature.nl/solliciteren?job=enthousiaste-ervaren-front-end-designer</t>
  </si>
  <si>
    <t>CODEZILLA</t>
  </si>
  <si>
    <t>'Create wih the heart - build with the mind!' - Criss Jami</t>
  </si>
  <si>
    <t>https://www.jouwictvacature.nl/solliciteren?job=front-end-developer-bij-codezilla</t>
  </si>
  <si>
    <t>Junior Machine Learning Developer | Java, Spring Boot, Hibernate, TensorFlow</t>
  </si>
  <si>
    <t>https://www.jouwictvacature.nl/solliciteren?job=junior-machine-learning-developer--java-spring-boot-hibernate-tensorfl</t>
  </si>
  <si>
    <t>Medior Software Engineer at Axual | Java, Scala, Apache Kafka, Spring</t>
  </si>
  <si>
    <t>https://www.jouwictvacature.nl/solliciteren?job=medior-software-engineer-at-axual--java-scala-apache-kafka-spring-bij-</t>
  </si>
  <si>
    <t xml:space="preserve">Junior Software Developer | Delphi, C++, C#, Java, Firebird, SQL, Interbase </t>
  </si>
  <si>
    <t>https://www.jouwictvacature.nl/solliciteren?job=junior-software-developer--delphi-c-c-java-firebird-sql-interbase-bij-</t>
  </si>
  <si>
    <t xml:space="preserve">Senior Mobile Developer | iOs, Android, PhoneGap, Objective-C, Java, Swift </t>
  </si>
  <si>
    <t>https://www.jouwictvacature.nl/solliciteren?job=senior-mobile-developer--ios-android-phonegap-objective-c-java-swift-b-3</t>
  </si>
  <si>
    <t>https://www.jouwictvacature.nl/solliciteren?job=startende-agile-test-engineer-bij-bartosz-bij-bartosz-arnhem</t>
  </si>
  <si>
    <t>Software Manager bij Bottomline in Utrecht</t>
  </si>
  <si>
    <t>https://www.jouwictvacature.nl/solliciteren?job=software-manager-bij-bottomline-in-utrecht</t>
  </si>
  <si>
    <t>.Net Lead Engineer bij Sogeti in Capelle aan den IJssel</t>
  </si>
  <si>
    <t>https://www.jouwictvacature.nl/solliciteren?job=senior-net-engineer-bij-sogeti-4</t>
  </si>
  <si>
    <t xml:space="preserve">Medior Javascript Developer  </t>
  </si>
  <si>
    <t>https://www.jouwictvacature.nl/solliciteren?job=medior-javascript-developer-bij-advitrae</t>
  </si>
  <si>
    <t>Backend developer C# /ASP.NET</t>
  </si>
  <si>
    <t>https://www.jouwictvacature.nl/solliciteren?job=backend-developer-c-aspnet</t>
  </si>
  <si>
    <t>Senior .NET Engineer bij Sogeti in Eindhoven</t>
  </si>
  <si>
    <t>In de functie van .NET Engineer werk je zowel in de detachering als op projectbasis. Je werkgebied omvat heel Nederland.</t>
  </si>
  <si>
    <t>https://www.jouwictvacature.nl/solliciteren?job=medior-net-engineer-bij-sogeti-2</t>
  </si>
  <si>
    <t>Technical Lead .NET bij ICATT | Inhouse | Mogelijkheid tot parttime | Opleidingsbudget</t>
  </si>
  <si>
    <t>https://www.jouwictvacature.nl/solliciteren?job=technical-lead-net-bij-icatt--inhouse--mogelijkheid-tot-parttime--ople</t>
  </si>
  <si>
    <t>Uselab</t>
  </si>
  <si>
    <t>PHP Webdeveloper bij Uselab</t>
  </si>
  <si>
    <t>Wil jij verantwoordelijk zijn voor het bedenken en realiseren van technische oplossingen voor één van de leukste bureau's in Amsterdam?</t>
  </si>
  <si>
    <t>https://www.jouwictvacature.nl/solliciteren?job=php-webdeveloper-bij-uselab</t>
  </si>
  <si>
    <t>Full-Stack Developer bij Sumedia</t>
  </si>
  <si>
    <t>https://www.jouwictvacature.nl/solliciteren?job=full-stack-developer-bij-sumedia</t>
  </si>
  <si>
    <t>Cliq ID</t>
  </si>
  <si>
    <t>WIJHE</t>
  </si>
  <si>
    <t>Full Stack Developer</t>
  </si>
  <si>
    <t>Wij zijn op zoek naar een ervaren Full Stack developer. Je zult gaan werken binnen een team van front-end developers en vormgevers. Jij zult de back-end van de websites en applicaties voor je rekening nemen. Hierin zal je contact hebben met de klant en meedenken over de beste aanpak van de projecten.</t>
  </si>
  <si>
    <t>https://www.jouwictvacature.nl/solliciteren?job=full-stack-developer-10</t>
  </si>
  <si>
    <t>Unifact</t>
  </si>
  <si>
    <t>HEERDE</t>
  </si>
  <si>
    <t>Full Stack PHP-programmeur</t>
  </si>
  <si>
    <t>Binnen een informele werksfeer wordt dagelijks gewerkt aan diverse digitale oplossingen voor onze klanten</t>
  </si>
  <si>
    <t>https://www.jouwictvacature.nl/solliciteren?job=full-stack-php-programmeur</t>
  </si>
  <si>
    <t>PHP Developer</t>
  </si>
  <si>
    <t>https://www.jouwictvacature.nl/solliciteren?job=php-developer-15</t>
  </si>
  <si>
    <t>Medior NodeJS Developer</t>
  </si>
  <si>
    <t>https://www.jouwictvacature.nl/solliciteren?job=medior-nodejs-developer-bij-onsweb</t>
  </si>
  <si>
    <t>Medior Javascript Developer</t>
  </si>
  <si>
    <t>https://www.jouwictvacature.nl/solliciteren?job=mediorjavascript-developer-bij-oo-shopping</t>
  </si>
  <si>
    <t>https://www.jouwictvacature.nl/solliciteren?job=medior-javascript-developer-bij-mplus</t>
  </si>
  <si>
    <t>https://www.jouwictvacature.nl/solliciteren?job=senior-xamarin-ontwikkelaar-bij-webbeat-bij-webbeat</t>
  </si>
  <si>
    <t>Medior Java Developer gezocht voor in-house functie te Houten</t>
  </si>
  <si>
    <t>https://www.jouwictvacature.nl/solliciteren?job=medior-java-developer-gezocht-voor-in-house-functie-te-houten-bij-sofi</t>
  </si>
  <si>
    <t>Senior Java Ontwikkelaar | Spring, Hibernate, Maven,Internet of Things</t>
  </si>
  <si>
    <t>Consultant/ontwikkelaar met ervaring in JEE-omgevingen. Combineert een oprechte passie voor techniek met kennis van Java, XML en SOA. Kom bij Qualogy en bepaal mede onze strategische Java-richting.</t>
  </si>
  <si>
    <t>https://www.jouwictvacature.nl/solliciteren?job=senior-java-ontwikkelaar</t>
  </si>
  <si>
    <t xml:space="preserve">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 ondersteunende applicaties gemaakt voor de eigen interne medewerkers en (web) applicaties voor de buitenwereld : werkgevers, werknemers, adviseurs, volmachten en consumenten._x000D_
Om zover te komen ga je een traineeship in van 1 jaar, intern, bij De Goudse. </t>
  </si>
  <si>
    <t>https://www.jouwictvacature.nl/solliciteren?job=traineeship-mendix-developer-bij-de-goudse-verzekeringen-bij-de-goudse</t>
  </si>
  <si>
    <t>Medior Java (Full Stack) Developer | iOS, PhoneGap, Objective-C, Swift</t>
  </si>
  <si>
    <t>https://www.jouwictvacature.nl/solliciteren?job=medior-java-full-stack-developer--ios-phonegap-objective-c-swift-bij-d-2</t>
  </si>
  <si>
    <t>Medior Feedback Engineer | Exploratory Testing, Context Driven Testing, BDD, SbE, TDD</t>
  </si>
  <si>
    <t>https://www.jouwictvacature.nl/solliciteren?job=medior-feedback-engineer--exploratory-testing-context-driven-testing-b</t>
  </si>
  <si>
    <t>https://www.jouwictvacature.nl/solliciteren?job=senior-mobile-developer-bij-dpa-geos-bij-dpa-geos-3</t>
  </si>
  <si>
    <t>Junior Agile Test Specialist bij Bartosz</t>
  </si>
  <si>
    <t>https://www.jouwictvacature.nl/solliciteren?job=junior-agile-test-specialist-bij-bartosz</t>
  </si>
  <si>
    <t>Betabit zoekt een Microsoft .NET Lead Developer voor de regio Noord-Brabant die persoonlijk een stap omhoog wil.</t>
  </si>
  <si>
    <t>https://www.jouwictvacature.nl/solliciteren?job=microsoft-net-lead-developer-bij-betabit-regio-eindhoven</t>
  </si>
  <si>
    <t>eVerbinding</t>
  </si>
  <si>
    <t>WOERDEN</t>
  </si>
  <si>
    <t>Medior C# Developer bij eVerbinding in Woerden</t>
  </si>
  <si>
    <t xml:space="preserve">Ben jij een beginnende developer en ben je gewoon heel goed in wat je doet en wil je graag meer leren, kom dan samenwerken in ons team en help de wereld van eFacturatie verder te innoveren._x000D_
Je wordt begeleid door 2 senior developers. Dit is voor jou écht een unieke kans om veel te leren._x000D_
</t>
  </si>
  <si>
    <t>https://www.jouwictvacature.nl/solliciteren?job=medior-c-developer-bij-everbinding-in-woerden</t>
  </si>
  <si>
    <t xml:space="preserve">Junior Software Engineer  </t>
  </si>
  <si>
    <t>As a Junior Software Engineer at ORTEC you have the chance to work with new technologies and be part of the progress to shape and build the cloud based future of our products.</t>
  </si>
  <si>
    <t>https://www.jouwictvacature.nl/solliciteren?job=junior-software-engineer--3</t>
  </si>
  <si>
    <t>CJIB</t>
  </si>
  <si>
    <t>Java developer Leeuwarden</t>
  </si>
  <si>
    <t>Mooie oplossingen bieden waar de business veel voordeel van heeft en waardoor het Centraal Justitieel Incassobureau zijn taken nog beter kan uitvoeren of uitbreiden. Dat is ons doel. Als proactieve en gedreven Java-ontwikkelaar zorg jij voor applicaties van de grootste kwaliteit.</t>
  </si>
  <si>
    <t>https://www.jouwictvacature.nl/solliciteren?job=java-developer-leeuwarden</t>
  </si>
  <si>
    <t>https://www.jouwictvacature.nl/solliciteren?job=medior-feedback-engineer--exploratory-testing-context-driven-testing-b-6</t>
  </si>
  <si>
    <t>https://www.jouwictvacature.nl/solliciteren?job=senior-feedback-engineer-bij-bartosz-bij-bartosz-amsterdam</t>
  </si>
  <si>
    <t xml:space="preserve">Senior Java-developer | Spring, AngularJS, SOAP, Rest API, Jenkins </t>
  </si>
  <si>
    <t>Wil je graag je eigen, goed onderbouwde visie op software development uitbouwen? Heb je de ervaring of ben je er klaar voor om het voortouw te nemen in onze groep Javanen? En kijk je er naar uit om voor business managers te werken die alles snappen van de inhoud en besluiten nemen vanuit jouw vakgebied? HybrIT is precies de werkgever die je zoekt.</t>
  </si>
  <si>
    <t>https://www.jouwictvacature.nl/solliciteren?job=senior-java-developer--spring-angularjs-soap-rest-api-jenkins-bij-hybr-3</t>
  </si>
  <si>
    <t>Junior Java Developer in automotive-sector | MS SQL, Oracle, JSP</t>
  </si>
  <si>
    <t>https://www.jouwictvacature.nl/solliciteren?job=junior-java-developer-in-automotive-sector--ms-sql-oracle-jsp</t>
  </si>
  <si>
    <t>Senior Embedded Developer bij Dexels</t>
  </si>
  <si>
    <t>Wil jij graag een embedded ontwikkeltak opzetten? Kom werken bij Dexels!</t>
  </si>
  <si>
    <t>https://www.jouwictvacature.nl/solliciteren?job=senior-embedded-developer-bij-dexels-bij-dexels</t>
  </si>
  <si>
    <t xml:space="preserve">Medior Software Engineer (focus on front-end) </t>
  </si>
  <si>
    <t>https://www.jouwictvacature.nl/solliciteren?job=medior-software-engineer-focus-on-front-end-bij-pyton-an-amadeus-compa</t>
  </si>
  <si>
    <t>Junior/Medior/Senior Fullstack Developer</t>
  </si>
  <si>
    <t>https://www.jouwictvacature.nl/solliciteren?job=juniormediorsenior-fullstack-developer</t>
  </si>
  <si>
    <t>Junior C# Developer bij eVerbinding in Woerden</t>
  </si>
  <si>
    <t>https://www.jouwictvacature.nl/solliciteren?job=junior-c-developer-bij-everbinding-in-woerden</t>
  </si>
  <si>
    <t>Junior C# Developer met affiniteit voor Blockchain, Machine Learning en Security</t>
  </si>
  <si>
    <t>https://www.jouwictvacature.nl/solliciteren?job=junior-c-developer-met-affiniteit-voor-blockchain-machine-learning-en-</t>
  </si>
  <si>
    <t>Senior Microsoft SharePoint Specialist bij Sogeti in Amersfoort</t>
  </si>
  <si>
    <t>https://www.jouwictvacature.nl/solliciteren?job=medior-microsoft-sharepoint-specialist-bij-sogeti-5</t>
  </si>
  <si>
    <t>Functionele SharePoint Consultant</t>
  </si>
  <si>
    <t>https://www.jouwictvacature.nl/solliciteren?job=functionele-sharepoint-consultant</t>
  </si>
  <si>
    <t xml:space="preserve">Medior Back End Developer  </t>
  </si>
  <si>
    <t>https://www.jouwictvacature.nl/solliciteren?job=medior-back-end-developer-bij-i3dnet</t>
  </si>
  <si>
    <t>https://www.jouwictvacature.nl/solliciteren?job=junior-mendix-developer-bij-de-goudse</t>
  </si>
  <si>
    <t xml:space="preserve">Senior Agile Test Specialist bij Bartosz </t>
  </si>
  <si>
    <t>https://www.jouwictvacature.nl/solliciteren?job=senior-agile-test-specialist-bij-bartosz-bij-bartosz-amsterdam-2</t>
  </si>
  <si>
    <t>Senior Java Developer bij DPA GEOS</t>
  </si>
  <si>
    <t>https://www.jouwictvacature.nl/solliciteren?job=senior-java-developer-bij-dpa-geos-bij-dpa-geos-2</t>
  </si>
  <si>
    <t xml:space="preserve">Senior Testanalist bij Bartosz  </t>
  </si>
  <si>
    <t>https://www.jouwictvacature.nl/solliciteren?job=senior-testanalist-bij-bartosz-bij-bartosz-eindhoven-2</t>
  </si>
  <si>
    <t>onlineveilingmeester.nl</t>
  </si>
  <si>
    <t>Als developer binnen de OVM-Group ben je betrokken bij het ontwikkelen en onderhouden van de veilingplatformen Onlineveilingmeester.nl, Agribieden.nl en bijbehorende mobiele applicaties.</t>
  </si>
  <si>
    <t>https://www.jouwictvacature.nl/solliciteren?job=junior-java-en-webdeveloper</t>
  </si>
  <si>
    <t>Junior Java/Web Developer bij Sofico</t>
  </si>
  <si>
    <t>https://www.jouwictvacature.nl/solliciteren?job=junior-javaweb-developer-bij-sofico-bij-sofico</t>
  </si>
  <si>
    <t>https://www.jouwictvacature.nl/solliciteren?job=medior-net-developer--c-aspnet-mvc-angularjs-2</t>
  </si>
  <si>
    <t>Q-Free</t>
  </si>
  <si>
    <t>BEILEN</t>
  </si>
  <si>
    <t>Intrada Synergy Server is een schaalbaar, gedistribueerd en fouttolerant systeem dat hoge volumes aan transacties verwerkt ten einde voertuigen en kentekens te indentificeren. Het product maakt gebruik van het .NET framework en is geïmplementeerd in C#.</t>
  </si>
  <si>
    <t>https://www.jouwictvacature.nl/solliciteren?job=software-engineer-c-</t>
  </si>
  <si>
    <t>Ben jij een software architect die niet bang is om ongebaande paden te betreden? Vind je het leuk om voor verschillende opdrachtgevers te werken en voor hen goede architectuuroplossingen te bedenken? Heb je minimaal 5 jaar ervaring en wil je graag werken in een team waar iedereen leeft voor software? Dan hebben we bij Bloemert precies de baan die bij je past.</t>
  </si>
  <si>
    <t>https://www.jouwictvacature.nl/solliciteren?job=software-architect--net-azure-togaf-archimate</t>
  </si>
  <si>
    <t>Architect bij Rensa</t>
  </si>
  <si>
    <t>https://www.jouwictvacature.nl/solliciteren?job=architect-bij-rensa</t>
  </si>
  <si>
    <t>.Net Lead Engineer bij Sogeti in Amersfoort</t>
  </si>
  <si>
    <t>https://www.jouwictvacature.nl/solliciteren?job=senior-net-engineer-bij-sogeti-2</t>
  </si>
  <si>
    <t>Junior Developer .NET applicaties - Voor mooie klanten als De Efteling / NEMO / Bobbejaanland</t>
  </si>
  <si>
    <t>https://www.jouwictvacature.nl/solliciteren?job=medior-developer-net-applicaties-voor-mooie-klanten-als-de-efteling--n</t>
  </si>
  <si>
    <t>Rovict</t>
  </si>
  <si>
    <t>SOEST</t>
  </si>
  <si>
    <t>Ervaren .NET Developer bij Rovict | .NET Core, C#, AngularJS, Entity</t>
  </si>
  <si>
    <t>Ben je geïnteresseerd in technologie en onderwijs? Wil je graag software ontwikkelen voor onderwijsinstellingen én houd je ervan om dit gezamenlijk met je collega's op te pakken? Dan ben jij de ontwikkelaar die wij zoeken._x000D_
Om de professionalisering van de organisatie verder vorm te geven willen wij in contact komen met kandidaten (m/v) voor de functie van .NET Developer</t>
  </si>
  <si>
    <t>https://www.jouwictvacature.nl/solliciteren?job=ervaren-net-developer-bij-rovict--net-core-c-angularjs-entity</t>
  </si>
  <si>
    <t xml:space="preserve">Medior Full Stack Ontwikkelaar bij Telserv   </t>
  </si>
  <si>
    <t>https://www.jouwictvacature.nl/solliciteren?job=senior-full-stack-ontwikkelaar-bij-telserv-</t>
  </si>
  <si>
    <t>Web developer Medior</t>
  </si>
  <si>
    <t>https://www.jouwictvacature.nl/solliciteren?job=web-developer-medior-bij-the-fuel-company</t>
  </si>
  <si>
    <t xml:space="preserve">Junior Front-end Developer  </t>
  </si>
  <si>
    <t>https://www.jouwictvacature.nl/solliciteren?job=junior-front-end-developer-bij-maximumnl</t>
  </si>
  <si>
    <t xml:space="preserve">Medior Webdeveloper  </t>
  </si>
  <si>
    <t>Ter versterking van ons bedrijf zijn wij op zoek naar een enthousiaste collega in de functie van fulltime allround developer.</t>
  </si>
  <si>
    <t>https://www.jouwictvacature.nl/solliciteren?job=junior-webdeveloper-</t>
  </si>
  <si>
    <t xml:space="preserve">Ter versterking van ons bedrijf zijn wij op zoek naar een enthousiaste collega in de functie van fulltime allround developer. </t>
  </si>
  <si>
    <t>https://www.jouwictvacature.nl/solliciteren?job=junior-front-end-developer-angular-2-</t>
  </si>
  <si>
    <t>INDI</t>
  </si>
  <si>
    <t>LEEK</t>
  </si>
  <si>
    <t>Jij zorgt voor een uniek digitaal platform dat altijd klaar is voor de nieuwste ontwikkelingen.</t>
  </si>
  <si>
    <t>https://www.jouwictvacature.nl/solliciteren?job=technical-team-lead-bij-indi-in-leek-2</t>
  </si>
  <si>
    <t>Wij zoeken een full-stack developer! Je hebt de juiste technische skills en gevoel voor stijl waarmee je zorgt dat vorm en functie bij elkaar komen tijdens het ontwikkelen van sites of webapplicaties!</t>
  </si>
  <si>
    <t>https://www.jouwictvacature.nl/solliciteren?job=full-stack-developer-bij-creabea</t>
  </si>
  <si>
    <t>https://www.jouwictvacature.nl/solliciteren?job=medior-front-end-developer-bij-nobears</t>
  </si>
  <si>
    <t>Front-end Developer at BiZZdesign</t>
  </si>
  <si>
    <t xml:space="preserve">As BiZZdesign has grown a lot over the years, we are not a traditional company with outlined procedures. This means there are a lot of possibilities open to you. We are very open to your input on how we can become better in what we do and how we can improve the way we work. For now we are looking for highly motivated and skilled Front-end developers. </t>
  </si>
  <si>
    <t>https://www.jouwictvacature.nl/solliciteren?job=front-end-developer-at-bizzdesign</t>
  </si>
  <si>
    <t>Blue Carpet</t>
  </si>
  <si>
    <t>BAARN</t>
  </si>
  <si>
    <t>Front-end developer bij Blue Carpet</t>
  </si>
  <si>
    <t>Ben jij een front-end developer met kennis van React.js? Dan is Blue Carpet op zoek naar jou!</t>
  </si>
  <si>
    <t>https://www.jouwictvacature.nl/solliciteren?job=medior-front-end-developer-bij-blue-carpet</t>
  </si>
  <si>
    <t xml:space="preserve">Medior Front-end Developer met ReactJS ervaring </t>
  </si>
  <si>
    <t>https://www.jouwictvacature.nl/solliciteren?job=medior-front-end-developer-met-reactjs-ervaring-bij-oo-shopping</t>
  </si>
  <si>
    <t xml:space="preserve">Traineeship Agile Test Engineer bij Bartosz  </t>
  </si>
  <si>
    <t>https://www.jouwictvacature.nl/solliciteren?job=traineeship-agile-test-engineer-bij-bartosz-bij-bartosz-rotterdam</t>
  </si>
  <si>
    <t>GeoTax</t>
  </si>
  <si>
    <t>GELDERMALSEN</t>
  </si>
  <si>
    <t xml:space="preserve">Als senior software engineer bij Geotax ben je betrokken bij het gehele ontwikkelproces: analyse en ontwerp, bouw, testen, implementatie, documentatie, onderhoud en ondersteuning van de software. </t>
  </si>
  <si>
    <t>https://www.jouwictvacature.nl/solliciteren?job=doelgerichte-senior-software-engineer-bij-geotax-in-geldermalsen</t>
  </si>
  <si>
    <t xml:space="preserve">Medior Java (Full Stack) Developer bij DPA GEOS </t>
  </si>
  <si>
    <t>https://www.jouwictvacature.nl/solliciteren?job=medior-java-full-stack-developer-bij-dpa-geos-bij-dpa-3</t>
  </si>
  <si>
    <t>Junior Java developer bij Rivium</t>
  </si>
  <si>
    <t>https://www.jouwictvacature.nl/solliciteren?job=java-ontwikkelaar-bij-rivium</t>
  </si>
  <si>
    <t>Met slim ontwikkelen van webshop en applicaties zorg je voor lagere kosten, meer verkoop, maar vooral voor… een hogere klanttevredenheid.”</t>
  </si>
  <si>
    <t>https://www.jouwictvacature.nl/solliciteren?job=senior-back-end-developer-bij-indi-in-leek-2</t>
  </si>
  <si>
    <t xml:space="preserve">Junior Java Developer bij HybrIT! </t>
  </si>
  <si>
    <t>https://www.jouwictvacature.nl/solliciteren?job=junior-java-developer-bij-hybrit-2</t>
  </si>
  <si>
    <t>Junior Mobile Developer met interesse in IOT bij Dexels in Amsterdam</t>
  </si>
  <si>
    <t>Voor ons mobile ontwikkelteam zijn we op zoek naar een ontwikkelaar die kennis en kunde heeft van zowel Android, iOS als iPhone SDK. Ben jij diegene?</t>
  </si>
  <si>
    <t>https://www.jouwictvacature.nl/solliciteren?job=junior-mobile-developer-met-interesse-in-iot-bij-dexels-in-amsterdam</t>
  </si>
  <si>
    <t>Medior Machine Learning Developer at Trifork in Amsterdam</t>
  </si>
  <si>
    <t>https://www.jouwictvacature.nl/solliciteren?job=medior-machine-learning-developer-at-trifork-in-amsterdam-bij-trifork</t>
  </si>
  <si>
    <t>Junior/Medior/Senior C#.NET Engineer bij Marketgraph</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</si>
  <si>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bekeken!_x000D_
_x000D_
</t>
  </si>
  <si>
    <t>https://www.jouwictvacature.nl/solliciteren?job=juniormediorsenior-cnet-engineer-bij-marketgraph</t>
  </si>
  <si>
    <t xml:space="preserve">At Piccotello we are looking for a passionate .NET developer to join our team. </t>
  </si>
  <si>
    <t>https://www.jouwictvacature.nl/solliciteren?job=net-developer-piccotello</t>
  </si>
  <si>
    <t>Avans Hogeschool is per direct op zoek naar een Docent Business, IT &amp; Management.</t>
  </si>
  <si>
    <t>https://www.jouwictvacature.nl/solliciteren?job=docent-business-it-en-management-bij-avans-hogeschool</t>
  </si>
  <si>
    <t>.NET Developer</t>
  </si>
  <si>
    <t>Ben je geïnteresseerd in technologie en onderwijs? Wil je graag software ontwikkelen voor onderwijsinstellingen én houd je ervan om dit gezamenlijk met je collega's op te pakken? Dan ben jij de ontwikkelaar die wij zoeken._x000D_
Om de professionalisering van de organisatie verder vorm te geven willen wij in contact komen met kandidaten (m/v) voor de functie van .NET Developer</t>
  </si>
  <si>
    <t>https://www.jouwictvacature.nl/solliciteren?job=net-developer-4</t>
  </si>
  <si>
    <t xml:space="preserve">Prodware is per direct op zoek naar een Dynamics NAV Developer_x000D_
</t>
  </si>
  <si>
    <t>Ambiteuze (Junior+/Medior) .NET Developer met communicatieve skills</t>
  </si>
  <si>
    <t>Wordt jij enthousiast van Werken aan uitdagende projecten, voor de grootste abonnementsbedrijven van Nederland?_x000D_
 In het hart van Utrecht: de Drieharingstraat. _x000D_
Programmeren met Microsoft .Net, MVC &amp; SQL Server. Samenwerken met en leren van een team van 20 collega’s?_x000D_
_x000D_
Dan hebben wij een mooie plek voor je waarin jij jezelf verder kunt ontwikkelen als .Net developer!</t>
  </si>
  <si>
    <t>https://www.jouwictvacature.nl/solliciteren?job=senior-net-developer--werken-voor-klanten-als-kpn-ns-sanoma-media-en-e</t>
  </si>
  <si>
    <t xml:space="preserve">Senior PHP Developer bij Muntz </t>
  </si>
  <si>
    <t>https://www.jouwictvacature.nl/solliciteren?job=medior-php-developer-bij-muntz</t>
  </si>
  <si>
    <t xml:space="preserve">Medior PHP Developer bij Lightspeed </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</si>
  <si>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</si>
  <si>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https://www.jouwictvacature.nl/solliciteren?job=mediorphp-developer-bij-lightspeed-bij-lightspeed</t>
  </si>
  <si>
    <t>PHP developer / fulltime</t>
  </si>
  <si>
    <t>Wij bieden een te gekke baan voor een enthousiaste, medior php-programmeur met een voorliefde voor e-commerce die ons gaat helpen met het ontwikkelen van diverse online projecten.</t>
  </si>
  <si>
    <t>https://www.jouwictvacature.nl/solliciteren?job=php-developer--fulltime</t>
  </si>
  <si>
    <t xml:space="preserve">Gedreven Senior PHP Developer met ervaring gezocht! </t>
  </si>
  <si>
    <t>https://www.jouwictvacature.nl/solliciteren?job=gedreven-senior-php-developer-met-ervaring-gezocht-bij-square</t>
  </si>
  <si>
    <t>https://www.jouwictvacature.nl/solliciteren?job=nodereact-developer-bij-ksyos</t>
  </si>
  <si>
    <t>Per direct zijn wij, Hulst Computer Systems B.V. opzoek naar een front-end developer!</t>
  </si>
  <si>
    <t>https://www.jouwictvacature.nl/solliciteren?job=front-end-developer-bij-hulst-computer-systems</t>
  </si>
  <si>
    <t>Medior front-end developer bij Blue Carpet</t>
  </si>
  <si>
    <t>https://www.jouwictvacature.nl/solliciteren?job=medior-front-end-developer-bij-blue-carpet-bij-blue-carpet</t>
  </si>
  <si>
    <t>https://www.jouwictvacature.nl/solliciteren?job=medior-front-end-developer-bij-bizzdesign-bij-bizzdesign</t>
  </si>
  <si>
    <t>Senior Fullstack Developer met ervaring in NodeJS</t>
  </si>
  <si>
    <t>https://www.jouwictvacature.nl/solliciteren?job=senior-fullstack-developer-bij-onsweb</t>
  </si>
  <si>
    <t>Senior Allround Campaign Developer</t>
  </si>
  <si>
    <t>Als Allround Campaign Developer werk je als digitale duizendpoot aan marketing campagnes binnen diverse Campagne Management Tools (o.a. Selligent Interactive Marketing).</t>
  </si>
  <si>
    <t>https://www.jouwictvacature.nl/solliciteren?job=senior-allround-campaign-developer-bij-yourzine</t>
  </si>
  <si>
    <t>https://www.jouwictvacature.nl/solliciteren?job=software-developer-bij-cgi-2</t>
  </si>
  <si>
    <t>Ervaren Front-end Developer</t>
  </si>
  <si>
    <t>Binnen de unit Integratie worden state-of-the-art applicatie integratie oplossingen ontworpen, ontwikkeld, getest en beheerd door Rivium TIBCO/Java specialisten voor diverse aansprekende Nederlandse Multinationals en (semi-) Overheidsorganisaties. Ter uitbreiding van deze unit zijn wij op zoek naar ervaren Front End Developer.</t>
  </si>
  <si>
    <t>https://www.jouwictvacature.nl/solliciteren?job=ervaren-front-end-developer-bij-rivium-business-solutions</t>
  </si>
  <si>
    <t>https://www.jouwictvacature.nl/solliciteren?job=junior-front-end-developer-bij-we4sea</t>
  </si>
  <si>
    <t xml:space="preserve">Junior Java Ontwikkelaar </t>
  </si>
  <si>
    <t xml:space="preserve">Gedreven starter in Java Development met een basis in Java. Kom bij Qualogy: alle ruimte voor jouw ontwikkelkansen bij een innovatieve topspeler in de markt. </t>
  </si>
  <si>
    <t>https://www.jouwictvacature.nl/solliciteren?job=junior-java-ontwikkelaar-2</t>
  </si>
  <si>
    <t>Medior Java Spring Developer</t>
  </si>
  <si>
    <t>https://www.jouwictvacature.nl/solliciteren?job=medior-java-spring-developer-bij-bottomline</t>
  </si>
  <si>
    <t>Senior Java developer bij de Volant Groep</t>
  </si>
  <si>
    <t>Als Senior Java-developer kun je overal aan de slag. Zou jij het liefst werken aan projecten met een publiek en maatschappelijk belang? En voel je je thuis in en ver doorontwikkelde Scrum-omgeving waar je met je team zelfstandig projecten op kunt pakken? Dan heeft Volant Groep precies de baan die bij jou past.</t>
  </si>
  <si>
    <t>https://www.jouwictvacature.nl/solliciteren?job=senior-java-developer-bij-de-volant-groep</t>
  </si>
  <si>
    <t>Junior Java Developer in Amsterdam | Spring, (No)SQL databases, Elasticsearch, Docker</t>
  </si>
  <si>
    <t>https://www.jouwictvacature.nl/solliciteren?job=junior-java-developer-in-amsterdam--spring-nosql-databases-elasticsear</t>
  </si>
  <si>
    <t>Developer Talent gezocht!</t>
  </si>
  <si>
    <t>Is software development jouw passie? HybrIT is op zoek naar Developer Talent!</t>
  </si>
  <si>
    <t>https://www.jouwictvacature.nl/solliciteren?job=developer-talent-gezocht</t>
  </si>
  <si>
    <t>Junior Java Developer bij Sofico</t>
  </si>
  <si>
    <t>https://www.jouwictvacature.nl/solliciteren?job=junior-java-developer-bij-sofico</t>
  </si>
  <si>
    <t xml:space="preserve">Senior Java Developer bij HybrIT! </t>
  </si>
  <si>
    <t>https://www.jouwictvacature.nl/solliciteren?job=senior-java-developer-bij-hybrit-2</t>
  </si>
  <si>
    <t>Je gaat werken bij een van de Mendix-teams van de Goudse ICT. Het team werkt volgens Agile/Scrum en is verantwoordelijk voor zowel de (door)ontwikkeling van applicaties als het beheer van de bestaande applicaties (DevOps). Mendix wordt ingezet voor het ontwikkelen van maatwerk applicaties. Daarbij worden procesondersteunende applicaties gemaakt voor de eigen interne medewerkers en (web) applicaties voor de buitenwereld : werkgevers, werknemers, tussenpersonen, volmachten en eindklanten.</t>
  </si>
  <si>
    <t>https://www.jouwictvacature.nl/solliciteren?job=senior-mendix-developer</t>
  </si>
  <si>
    <t>Medior Backend Java  Developer | Hibernate, JPA, Spring MVC, Oracle</t>
  </si>
  <si>
    <t>https://www.jouwictvacature.nl/solliciteren?job=medior-java-developer--hibernate-jpa-spring-mvc-oracle-bij-dpa-geos-2</t>
  </si>
  <si>
    <t>https://www.jouwictvacature.nl/solliciteren?job=architect-net-bij-4dotnet-2</t>
  </si>
  <si>
    <t>https://www.jouwictvacature.nl/solliciteren?job=senior-net-ontwikkelaar-bij-betabit-regio-utrechtamsterdam</t>
  </si>
  <si>
    <t>https://www.jouwictvacature.nl/solliciteren?job=medior--senior-net-developer-cnet-aspnet-mvc-azure</t>
  </si>
  <si>
    <t>Junior Front-end (Angular2) Developer</t>
  </si>
  <si>
    <t xml:space="preserve">We are looking for an adaptable and highly motivated and outcome-focused Front-end (Angular2) developer to strengthen our team. </t>
  </si>
  <si>
    <t>https://www.jouwictvacature.nl/solliciteren?job=junior-front-end-angular2-developer-bij-asamco-bv</t>
  </si>
  <si>
    <t>Betabit zoekt een .NET Developer voor de Regio Rotterdam die persoonlijk een stap omhoog wil.</t>
  </si>
  <si>
    <t>https://www.jouwictvacature.nl/solliciteren?job=junior-softwareontwikkelaar-bij-betabit-regio-rotterdam</t>
  </si>
  <si>
    <t xml:space="preserve">Technical Lead C#, ASP.NET MVC bij Paralax </t>
  </si>
  <si>
    <t xml:space="preserve">In de functie als technical lead ben je bezig met het ontwikkelen van nieuwe functionaliteiten. Hiernaast verbeter en onderhoud je de bestaande software. Naast al het ontwikkelwerk is het belangrijk dat je meedenkt aan nieuwe wensen van klanten (intern/extern) of nieuwe mogelijke ontwikkelingen. Ook staan we altijd open voor eigen inbreng. Je werkt samen met teamleden en multidisciplinaire teams binnen de ontwikkelstraat op projectmatige wijze._x000D_
_x000D_
</t>
  </si>
  <si>
    <t>https://www.jouwictvacature.nl/solliciteren?job=technical-lead-c-aspnet-mvc-bij-paralax-</t>
  </si>
  <si>
    <t xml:space="preserve">PHP Web developer Medior </t>
  </si>
  <si>
    <t>https://www.jouwictvacature.nl/solliciteren?job=php-web-developer-medior-bij-the-fuel-company</t>
  </si>
  <si>
    <t xml:space="preserve">Medior PHP-PROGRAMMEUR </t>
  </si>
  <si>
    <t>De inrichting van jouw hardware en software heeft meer inhoud dan de cockpit van de Millennium Falcon en de Death Star bij elkaar, als je niet vertoeft in hyperspace dan ben je bezig met de laatste pagina’s van het internet uit te lezen. Als dat gebeurd is baal je omdat het een open einde blijkt te zijn, maar gedreven als je bent begin je zelf aan een vervolg._x000D_
_x000D_
Je denkt niet in oplossingen, je bent de oplossing. Door jouw skills om te creëren ben je in feite een soort van halfgod. Een halfgod inderdaad, want je werkt 5 dagen en hebt 2 rustdagen...</t>
  </si>
  <si>
    <t>https://www.jouwictvacature.nl/solliciteren?job=medior-php-programmeur-bij-hvmp-marketing--ernesto-</t>
  </si>
  <si>
    <t>Wil je jezelf bewijzen als web developer en de mogelijkheid krijgen om je kwaliteiten sterk te ontwikkelen? ITCall groeit razendsnel, en daarom zijn we per direct op zoek naar ambitieuze junior en medior web developers! Ben jij klaar voor een echte uitdaging waarin je zowel communicatief als vaktechnisch je steentje bij kunt dragen aan grote projecten? Dan zoeken we jou!</t>
  </si>
  <si>
    <t>Gedreven Back-end Developer</t>
  </si>
  <si>
    <t>https://www.jouwictvacature.nl/solliciteren?job=medior-back-end-developer-regio-groningen</t>
  </si>
  <si>
    <t>Deepdata</t>
  </si>
  <si>
    <t>IJSSELSTEIN</t>
  </si>
  <si>
    <t>Junior Back End Developer bij Deepdata</t>
  </si>
  <si>
    <t>Voor ons snel groeiend bedrijf zijn wij per direct opzoek naar een enthousiaste Junior web developer die samen met onze gedreven (lead) developers in teamverband en zelfstandig te werk gaat. Ervaring met PHP is essentieel. Waar nodig zullen we je vanzelfsprekend bijstaan met het verder thuis worden in onze systemen.</t>
  </si>
  <si>
    <t>https://www.jouwictvacature.nl/solliciteren?job=back-end-developer-bij-deepdata</t>
  </si>
  <si>
    <t>https://www.jouwictvacature.nl/solliciteren?job=junior-full-stack-developer-bij-creabea</t>
  </si>
  <si>
    <t>https://www.jouwictvacature.nl/solliciteren?job=senior-full-stack-developer-bij-member-get-member</t>
  </si>
  <si>
    <t>https://www.jouwictvacature.nl/solliciteren?job=medior-fullstack-developer-bij-oo-shopping</t>
  </si>
  <si>
    <t>Technische Medior Front-end Developer</t>
  </si>
  <si>
    <t>https://www.jouwictvacature.nl/solliciteren?job=technische-medior-front-end-developer</t>
  </si>
  <si>
    <t>https://www.jouwictvacature.nl/solliciteren?job=medior-javascript-developer-bij-rivium-business-solutions</t>
  </si>
  <si>
    <t>Werken in hartje Amsterdam met een weids uitzicht over het IJ?_x000D_
Wil jij aan de slag in een dynamische e-commerceomgeving bij een snelgroeiend hostingbedrijf? Wij zoeken een communicatieve front-end developer die onze website continu verbetert. Dankzij jouw inzet bieden wij klanten een geweldige online ervaring en help jij mee aan onze groeiambitie. De locatie is top: hartje Amsterdam en erg goed bereikbaar (naast Centraal Station). Bovendien is er veel ruimte om jezelf te ontwikkelen.</t>
  </si>
  <si>
    <t>https://www.jouwictvacature.nl/solliciteren?job=senior-front-end-developer-bij-hostnet</t>
  </si>
  <si>
    <t xml:space="preserve">Senior UI/UX Designer / Front-end </t>
  </si>
  <si>
    <t>De UI/UX Designer/ Front End werkt samen met het ontwikkelingsteam om het gebruiksvriendelijk te maken binnen een complexe applicatie. Als UI/UX Designer/ Front End ben je in staat om suggesties te geven met welke tools we het beste kunnen werken. Daarnaast heb je zelf inzicht in wat er veranderd moet worden en kan je voor elk probleem een oplossing vinden.</t>
  </si>
  <si>
    <t>https://www.jouwictvacature.nl/solliciteren?job=senior-uiux-designer--front-end-bij-qualogy</t>
  </si>
  <si>
    <t>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</si>
</sst>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xf numFmtId="14" fontId="0" fillId="0" borderId="0" xfId="0" applyNumberFormat="1" applyAlignment="1">
      <alignment horizontal="left"/>
    </xf>
    <xf numFmtId="164" fontId="0" fillId="0" borderId="0" xfId="0" applyNumberFormat="1"/>
    <xf numFmtId="164" fontId="0" fillId="0" borderId="0" xfId="0" applyNumberFormat="1"/>
  </cellXfs>
  <cellStyles count="1">
    <cellStyle name="Standaard"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filterMode="1"/>
  <dimension ref="A1:M679"/>
  <sheetViews>
    <sheetView tabSelected="1" zoomScale="102" zoomScaleNormal="226" workbookViewId="0">
      <pane ySplit="1" topLeftCell="A316" activePane="bottomLeft" state="frozen"/>
      <selection pane="bottomLeft" activeCell="K398" sqref="K398"/>
    </sheetView>
  </sheetViews>
  <sheetFormatPr defaultColWidth="10.6640625" defaultRowHeight="14.25" x14ac:dyDescent="0.45"/>
  <cols>
    <col min="1" max="1" width="10.6640625" style="2" customWidth="1"/>
    <col min="2" max="2" width="17.53125" style="1" bestFit="1" customWidth="1"/>
    <col min="3" max="3" width="20.86328125" style="1" bestFit="1" customWidth="1"/>
    <col min="4" max="4" width="13.86328125" style="1" customWidth="1"/>
    <col min="5" max="5" width="9" style="1" customWidth="1"/>
    <col min="6" max="6" width="15.59765625" style="1" bestFit="1" customWidth="1"/>
    <col min="7" max="7" width="58.59765625" style="1" bestFit="1" customWidth="1"/>
    <col min="8" max="8" width="8.06640625" style="1" customWidth="1"/>
    <col min="9" max="9" width="10.1328125" style="1" customWidth="1"/>
    <col min="10" max="10" width="10.19921875" style="1" bestFit="1" customWidth="1"/>
    <col min="11" max="11" width="255.59765625" style="1" bestFit="1" customWidth="1"/>
    <col min="12" max="12" width="78.19921875" style="1" bestFit="1" customWidth="1"/>
    <col min="13" max="13" width="12.19921875" style="1" customWidth="1"/>
  </cols>
  <sheetData>
    <row r="1" spans="1:12" x14ac:dyDescent="0.45">
      <c r="A1" s="2" t="s">
        <v>0</v>
      </c>
      <c r="B1" t="s">
        <v>1</v>
      </c>
      <c r="C1" t="s">
        <v>2</v>
      </c>
      <c r="D1" t="s">
        <v>3</v>
      </c>
      <c r="E1" t="s">
        <v>4</v>
      </c>
      <c r="F1" t="s">
        <v>5</v>
      </c>
      <c r="G1" t="s">
        <v>6</v>
      </c>
      <c r="H1" t="s">
        <v>7</v>
      </c>
      <c r="I1" t="s">
        <v>8</v>
      </c>
      <c r="J1" t="s">
        <v>9</v>
      </c>
      <c r="K1" t="s">
        <v>10</v>
      </c>
      <c r="L1" t="s">
        <v>11</v>
      </c>
    </row>
    <row r="2" spans="1:12" hidden="1" x14ac:dyDescent="0.45">
      <c r="A2" s="3">
        <v>43121</v>
      </c>
      <c r="B2" t="s">
        <v>12</v>
      </c>
      <c r="C2" t="s">
        <v>13</v>
      </c>
      <c r="D2" t="s">
        <v>14</v>
      </c>
      <c r="E2" t="s">
        <v>15</v>
      </c>
      <c r="F2" t="s">
        <v>16</v>
      </c>
      <c r="G2" t="s">
        <v>12</v>
      </c>
      <c r="I2" t="s">
        <v>17</v>
      </c>
      <c r="J2" t="s">
        <v>18</v>
      </c>
      <c r="K2" t="s">
        <v>19</v>
      </c>
      <c r="L2" t="s">
        <v>20</v>
      </c>
    </row>
    <row r="3" spans="1:12" hidden="1" x14ac:dyDescent="0.45">
      <c r="A3" s="3">
        <v>43121</v>
      </c>
      <c r="B3" t="s">
        <v>12</v>
      </c>
      <c r="C3" t="s">
        <v>21</v>
      </c>
      <c r="D3" t="s">
        <v>22</v>
      </c>
      <c r="E3" t="s">
        <v>15</v>
      </c>
      <c r="F3" t="s">
        <v>16</v>
      </c>
      <c r="G3" t="s">
        <v>12</v>
      </c>
      <c r="I3" t="s">
        <v>17</v>
      </c>
      <c r="J3" t="s">
        <v>18</v>
      </c>
      <c r="K3" t="s">
        <v>23</v>
      </c>
      <c r="L3" t="s">
        <v>24</v>
      </c>
    </row>
    <row r="4" spans="1:12" hidden="1" x14ac:dyDescent="0.45">
      <c r="A4" s="3">
        <v>43121</v>
      </c>
      <c r="B4" t="s">
        <v>12</v>
      </c>
      <c r="C4" t="s">
        <v>13</v>
      </c>
      <c r="D4" t="s">
        <v>22</v>
      </c>
      <c r="E4" t="s">
        <v>15</v>
      </c>
      <c r="F4" t="s">
        <v>16</v>
      </c>
      <c r="G4" t="s">
        <v>12</v>
      </c>
      <c r="I4" t="s">
        <v>17</v>
      </c>
      <c r="J4" t="s">
        <v>18</v>
      </c>
      <c r="K4" t="s">
        <v>19</v>
      </c>
      <c r="L4" t="s">
        <v>25</v>
      </c>
    </row>
    <row r="5" spans="1:12" hidden="1" x14ac:dyDescent="0.45">
      <c r="A5" s="3">
        <v>43121</v>
      </c>
      <c r="B5" t="s">
        <v>26</v>
      </c>
      <c r="C5" t="s">
        <v>27</v>
      </c>
      <c r="D5" t="s">
        <v>22</v>
      </c>
      <c r="E5" t="s">
        <v>15</v>
      </c>
      <c r="F5" t="s">
        <v>28</v>
      </c>
      <c r="G5" t="s">
        <v>29</v>
      </c>
      <c r="I5" t="s">
        <v>17</v>
      </c>
      <c r="J5" t="s">
        <v>18</v>
      </c>
      <c r="K5" t="s">
        <v>30</v>
      </c>
      <c r="L5" t="s">
        <v>31</v>
      </c>
    </row>
    <row r="6" spans="1:12" hidden="1" x14ac:dyDescent="0.45">
      <c r="A6" s="3">
        <v>43121</v>
      </c>
      <c r="B6" t="s">
        <v>26</v>
      </c>
      <c r="C6" t="s">
        <v>27</v>
      </c>
      <c r="D6" t="s">
        <v>22</v>
      </c>
      <c r="E6" t="s">
        <v>15</v>
      </c>
      <c r="F6" t="s">
        <v>28</v>
      </c>
      <c r="G6" t="s">
        <v>32</v>
      </c>
      <c r="I6" t="s">
        <v>17</v>
      </c>
      <c r="J6" t="s">
        <v>18</v>
      </c>
      <c r="K6" t="s">
        <v>30</v>
      </c>
      <c r="L6" t="s">
        <v>33</v>
      </c>
    </row>
    <row r="7" spans="1:12" hidden="1" x14ac:dyDescent="0.45">
      <c r="A7" s="3">
        <v>43121</v>
      </c>
      <c r="B7" t="s">
        <v>26</v>
      </c>
      <c r="C7" t="s">
        <v>27</v>
      </c>
      <c r="D7" t="s">
        <v>22</v>
      </c>
      <c r="E7" t="s">
        <v>15</v>
      </c>
      <c r="F7" t="s">
        <v>34</v>
      </c>
      <c r="G7" t="s">
        <v>35</v>
      </c>
      <c r="I7" t="s">
        <v>17</v>
      </c>
      <c r="J7" t="s">
        <v>18</v>
      </c>
      <c r="K7" t="s">
        <v>30</v>
      </c>
      <c r="L7" t="s">
        <v>36</v>
      </c>
    </row>
    <row r="8" spans="1:12" hidden="1" x14ac:dyDescent="0.45">
      <c r="A8" s="3">
        <v>43121</v>
      </c>
      <c r="B8" t="s">
        <v>37</v>
      </c>
      <c r="C8" t="s">
        <v>38</v>
      </c>
      <c r="D8" t="s">
        <v>22</v>
      </c>
      <c r="E8" t="s">
        <v>15</v>
      </c>
      <c r="F8" t="s">
        <v>28</v>
      </c>
      <c r="G8" t="s">
        <v>39</v>
      </c>
      <c r="I8" t="s">
        <v>17</v>
      </c>
      <c r="J8" t="s">
        <v>18</v>
      </c>
      <c r="K8" t="s">
        <v>40</v>
      </c>
      <c r="L8" t="s">
        <v>41</v>
      </c>
    </row>
    <row r="9" spans="1:12" hidden="1" x14ac:dyDescent="0.45">
      <c r="A9" s="3">
        <v>43121</v>
      </c>
      <c r="B9" t="s">
        <v>37</v>
      </c>
      <c r="C9" t="s">
        <v>38</v>
      </c>
      <c r="D9" t="s">
        <v>22</v>
      </c>
      <c r="E9" t="s">
        <v>15</v>
      </c>
      <c r="F9" t="s">
        <v>28</v>
      </c>
      <c r="G9" t="s">
        <v>39</v>
      </c>
      <c r="I9" t="s">
        <v>17</v>
      </c>
      <c r="J9" t="s">
        <v>18</v>
      </c>
      <c r="K9" t="s">
        <v>40</v>
      </c>
      <c r="L9" t="s">
        <v>41</v>
      </c>
    </row>
    <row r="10" spans="1:12" hidden="1" x14ac:dyDescent="0.45">
      <c r="A10" s="3">
        <v>43121</v>
      </c>
      <c r="B10" t="s">
        <v>37</v>
      </c>
      <c r="C10" t="s">
        <v>38</v>
      </c>
      <c r="D10" t="s">
        <v>22</v>
      </c>
      <c r="E10" t="s">
        <v>15</v>
      </c>
      <c r="F10" t="s">
        <v>28</v>
      </c>
      <c r="G10" t="s">
        <v>42</v>
      </c>
      <c r="I10" t="s">
        <v>17</v>
      </c>
      <c r="J10" t="s">
        <v>18</v>
      </c>
      <c r="K10" t="s">
        <v>40</v>
      </c>
      <c r="L10" t="s">
        <v>43</v>
      </c>
    </row>
    <row r="11" spans="1:12" hidden="1" x14ac:dyDescent="0.45">
      <c r="A11" s="3">
        <v>43121</v>
      </c>
      <c r="B11" t="s">
        <v>44</v>
      </c>
      <c r="C11" t="s">
        <v>45</v>
      </c>
      <c r="D11" t="s">
        <v>22</v>
      </c>
      <c r="E11" t="s">
        <v>15</v>
      </c>
      <c r="F11" t="s">
        <v>28</v>
      </c>
      <c r="G11" t="s">
        <v>46</v>
      </c>
      <c r="I11" t="s">
        <v>17</v>
      </c>
      <c r="J11" t="s">
        <v>18</v>
      </c>
      <c r="K11" t="s">
        <v>47</v>
      </c>
      <c r="L11" t="s">
        <v>48</v>
      </c>
    </row>
    <row r="12" spans="1:12" hidden="1" x14ac:dyDescent="0.45">
      <c r="A12" s="3">
        <v>43121</v>
      </c>
      <c r="B12" t="s">
        <v>49</v>
      </c>
      <c r="C12" t="s">
        <v>50</v>
      </c>
      <c r="D12" t="s">
        <v>22</v>
      </c>
      <c r="E12" t="s">
        <v>51</v>
      </c>
      <c r="F12" t="s">
        <v>52</v>
      </c>
      <c r="G12" t="s">
        <v>53</v>
      </c>
      <c r="I12" t="s">
        <v>17</v>
      </c>
      <c r="J12" t="s">
        <v>18</v>
      </c>
      <c r="K12" t="s">
        <v>54</v>
      </c>
      <c r="L12" t="s">
        <v>55</v>
      </c>
    </row>
    <row r="13" spans="1:12" hidden="1" x14ac:dyDescent="0.45">
      <c r="A13" s="3">
        <v>43121</v>
      </c>
      <c r="B13" t="s">
        <v>49</v>
      </c>
      <c r="C13" t="s">
        <v>50</v>
      </c>
      <c r="D13" t="s">
        <v>22</v>
      </c>
      <c r="E13" t="s">
        <v>51</v>
      </c>
      <c r="F13" t="s">
        <v>52</v>
      </c>
      <c r="G13" t="s">
        <v>53</v>
      </c>
      <c r="I13" t="s">
        <v>17</v>
      </c>
      <c r="J13" t="s">
        <v>18</v>
      </c>
      <c r="K13" t="s">
        <v>54</v>
      </c>
      <c r="L13" t="s">
        <v>55</v>
      </c>
    </row>
    <row r="14" spans="1:12" hidden="1" x14ac:dyDescent="0.45">
      <c r="A14" s="3">
        <v>43121</v>
      </c>
      <c r="B14" t="s">
        <v>49</v>
      </c>
      <c r="C14" t="s">
        <v>50</v>
      </c>
      <c r="D14" t="s">
        <v>22</v>
      </c>
      <c r="E14" t="s">
        <v>51</v>
      </c>
      <c r="F14" t="s">
        <v>28</v>
      </c>
      <c r="G14" t="s">
        <v>56</v>
      </c>
      <c r="I14" t="s">
        <v>17</v>
      </c>
      <c r="J14" t="s">
        <v>18</v>
      </c>
      <c r="K14" t="s">
        <v>54</v>
      </c>
      <c r="L14" t="s">
        <v>57</v>
      </c>
    </row>
    <row r="15" spans="1:12" hidden="1" x14ac:dyDescent="0.45">
      <c r="A15" s="3">
        <v>43121</v>
      </c>
      <c r="B15" t="s">
        <v>49</v>
      </c>
      <c r="C15" t="s">
        <v>50</v>
      </c>
      <c r="D15" t="s">
        <v>22</v>
      </c>
      <c r="E15" t="s">
        <v>51</v>
      </c>
      <c r="F15" t="s">
        <v>28</v>
      </c>
      <c r="G15" t="s">
        <v>58</v>
      </c>
      <c r="I15" t="s">
        <v>17</v>
      </c>
      <c r="J15" t="s">
        <v>18</v>
      </c>
      <c r="K15" t="s">
        <v>59</v>
      </c>
      <c r="L15" t="s">
        <v>60</v>
      </c>
    </row>
    <row r="16" spans="1:12" hidden="1" x14ac:dyDescent="0.45">
      <c r="A16" s="3">
        <v>43121</v>
      </c>
      <c r="B16" t="s">
        <v>61</v>
      </c>
      <c r="C16" t="s">
        <v>62</v>
      </c>
      <c r="D16" t="s">
        <v>22</v>
      </c>
      <c r="E16" t="s">
        <v>51</v>
      </c>
      <c r="F16" t="s">
        <v>34</v>
      </c>
      <c r="G16" t="s">
        <v>63</v>
      </c>
      <c r="I16" t="s">
        <v>17</v>
      </c>
      <c r="J16" t="s">
        <v>18</v>
      </c>
      <c r="K16" t="s">
        <v>64</v>
      </c>
      <c r="L16" t="s">
        <v>65</v>
      </c>
    </row>
    <row r="17" spans="1:12" hidden="1" x14ac:dyDescent="0.45">
      <c r="A17" s="3">
        <v>43121</v>
      </c>
      <c r="B17" t="s">
        <v>61</v>
      </c>
      <c r="C17" t="s">
        <v>62</v>
      </c>
      <c r="D17" t="s">
        <v>22</v>
      </c>
      <c r="E17" t="s">
        <v>51</v>
      </c>
      <c r="F17" t="s">
        <v>28</v>
      </c>
      <c r="G17" t="s">
        <v>66</v>
      </c>
      <c r="I17" t="s">
        <v>17</v>
      </c>
      <c r="J17" t="s">
        <v>18</v>
      </c>
      <c r="K17" t="s">
        <v>64</v>
      </c>
      <c r="L17" t="s">
        <v>67</v>
      </c>
    </row>
    <row r="18" spans="1:12" hidden="1" x14ac:dyDescent="0.45">
      <c r="A18" s="3">
        <v>43121</v>
      </c>
      <c r="B18" t="s">
        <v>61</v>
      </c>
      <c r="C18" t="s">
        <v>62</v>
      </c>
      <c r="D18" t="s">
        <v>22</v>
      </c>
      <c r="E18" t="s">
        <v>15</v>
      </c>
      <c r="F18" t="s">
        <v>28</v>
      </c>
      <c r="G18" t="s">
        <v>68</v>
      </c>
      <c r="I18" t="s">
        <v>17</v>
      </c>
      <c r="J18" t="s">
        <v>18</v>
      </c>
      <c r="K18" t="s">
        <v>69</v>
      </c>
      <c r="L18" t="s">
        <v>70</v>
      </c>
    </row>
    <row r="19" spans="1:12" hidden="1" x14ac:dyDescent="0.45">
      <c r="A19" s="3">
        <v>43121</v>
      </c>
      <c r="B19" t="s">
        <v>71</v>
      </c>
      <c r="C19" t="s">
        <v>72</v>
      </c>
      <c r="D19" t="s">
        <v>22</v>
      </c>
      <c r="E19" t="s">
        <v>15</v>
      </c>
      <c r="F19" t="s">
        <v>16</v>
      </c>
      <c r="G19" t="s">
        <v>73</v>
      </c>
      <c r="I19" t="s">
        <v>17</v>
      </c>
      <c r="J19" t="s">
        <v>18</v>
      </c>
      <c r="K19" t="s">
        <v>74</v>
      </c>
      <c r="L19" t="s">
        <v>75</v>
      </c>
    </row>
    <row r="20" spans="1:12" hidden="1" x14ac:dyDescent="0.45">
      <c r="A20" s="3">
        <v>43121</v>
      </c>
      <c r="B20" t="s">
        <v>71</v>
      </c>
      <c r="C20" t="s">
        <v>72</v>
      </c>
      <c r="D20" t="s">
        <v>22</v>
      </c>
      <c r="E20" t="s">
        <v>15</v>
      </c>
      <c r="F20" t="s">
        <v>16</v>
      </c>
      <c r="G20" t="s">
        <v>73</v>
      </c>
      <c r="I20" t="s">
        <v>17</v>
      </c>
      <c r="J20" t="s">
        <v>18</v>
      </c>
      <c r="K20" t="s">
        <v>74</v>
      </c>
      <c r="L20" t="s">
        <v>75</v>
      </c>
    </row>
    <row r="21" spans="1:12" hidden="1" x14ac:dyDescent="0.45">
      <c r="A21" s="3">
        <v>43121</v>
      </c>
      <c r="B21" t="s">
        <v>71</v>
      </c>
      <c r="C21" t="s">
        <v>76</v>
      </c>
      <c r="D21" t="s">
        <v>22</v>
      </c>
      <c r="E21" t="s">
        <v>15</v>
      </c>
      <c r="F21" t="s">
        <v>52</v>
      </c>
      <c r="G21" t="s">
        <v>77</v>
      </c>
      <c r="I21" t="s">
        <v>17</v>
      </c>
      <c r="J21" t="s">
        <v>18</v>
      </c>
      <c r="K21" t="s">
        <v>78</v>
      </c>
      <c r="L21" t="s">
        <v>79</v>
      </c>
    </row>
    <row r="22" spans="1:12" hidden="1" x14ac:dyDescent="0.45">
      <c r="A22" s="3">
        <v>43121</v>
      </c>
      <c r="B22" t="s">
        <v>71</v>
      </c>
      <c r="C22" t="s">
        <v>80</v>
      </c>
      <c r="D22" t="s">
        <v>22</v>
      </c>
      <c r="E22" t="s">
        <v>15</v>
      </c>
      <c r="F22" t="s">
        <v>16</v>
      </c>
      <c r="G22" t="s">
        <v>81</v>
      </c>
      <c r="I22" t="s">
        <v>17</v>
      </c>
      <c r="J22" t="s">
        <v>18</v>
      </c>
      <c r="K22" t="s">
        <v>82</v>
      </c>
      <c r="L22" t="s">
        <v>83</v>
      </c>
    </row>
    <row r="23" spans="1:12" hidden="1" x14ac:dyDescent="0.45">
      <c r="A23" s="3">
        <v>43121</v>
      </c>
      <c r="B23" t="s">
        <v>71</v>
      </c>
      <c r="C23" t="s">
        <v>76</v>
      </c>
      <c r="D23" t="s">
        <v>22</v>
      </c>
      <c r="E23" t="s">
        <v>15</v>
      </c>
      <c r="F23" t="s">
        <v>28</v>
      </c>
      <c r="G23" t="s">
        <v>84</v>
      </c>
      <c r="I23" t="s">
        <v>17</v>
      </c>
      <c r="J23" t="s">
        <v>18</v>
      </c>
      <c r="K23" t="s">
        <v>78</v>
      </c>
      <c r="L23" t="s">
        <v>85</v>
      </c>
    </row>
    <row r="24" spans="1:12" hidden="1" x14ac:dyDescent="0.45">
      <c r="A24" s="3">
        <v>43121</v>
      </c>
      <c r="B24" t="s">
        <v>71</v>
      </c>
      <c r="C24" t="s">
        <v>76</v>
      </c>
      <c r="D24" t="s">
        <v>22</v>
      </c>
      <c r="E24" t="s">
        <v>15</v>
      </c>
      <c r="F24" t="s">
        <v>52</v>
      </c>
      <c r="G24" t="s">
        <v>86</v>
      </c>
      <c r="I24" t="s">
        <v>17</v>
      </c>
      <c r="J24" t="s">
        <v>18</v>
      </c>
      <c r="K24" t="s">
        <v>78</v>
      </c>
      <c r="L24" t="s">
        <v>87</v>
      </c>
    </row>
    <row r="25" spans="1:12" hidden="1" x14ac:dyDescent="0.45">
      <c r="A25" s="3">
        <v>43121</v>
      </c>
      <c r="B25" t="s">
        <v>71</v>
      </c>
      <c r="C25" t="s">
        <v>62</v>
      </c>
      <c r="D25" t="s">
        <v>22</v>
      </c>
      <c r="E25" t="s">
        <v>15</v>
      </c>
      <c r="F25" t="s">
        <v>28</v>
      </c>
      <c r="G25" t="s">
        <v>88</v>
      </c>
      <c r="I25" t="s">
        <v>17</v>
      </c>
      <c r="J25" t="s">
        <v>18</v>
      </c>
      <c r="K25" t="s">
        <v>78</v>
      </c>
      <c r="L25" t="s">
        <v>89</v>
      </c>
    </row>
    <row r="26" spans="1:12" hidden="1" x14ac:dyDescent="0.45">
      <c r="A26" s="3">
        <v>43121</v>
      </c>
      <c r="B26" t="s">
        <v>71</v>
      </c>
      <c r="C26" t="s">
        <v>62</v>
      </c>
      <c r="D26" t="s">
        <v>22</v>
      </c>
      <c r="E26" t="s">
        <v>15</v>
      </c>
      <c r="F26" t="s">
        <v>28</v>
      </c>
      <c r="G26" t="s">
        <v>90</v>
      </c>
      <c r="I26" t="s">
        <v>17</v>
      </c>
      <c r="J26" t="s">
        <v>18</v>
      </c>
      <c r="K26" t="s">
        <v>91</v>
      </c>
      <c r="L26" t="s">
        <v>92</v>
      </c>
    </row>
    <row r="27" spans="1:12" hidden="1" x14ac:dyDescent="0.45">
      <c r="A27" s="3">
        <v>43121</v>
      </c>
      <c r="B27" t="s">
        <v>71</v>
      </c>
      <c r="C27" t="s">
        <v>93</v>
      </c>
      <c r="D27" t="s">
        <v>22</v>
      </c>
      <c r="E27" t="s">
        <v>15</v>
      </c>
      <c r="F27" t="s">
        <v>52</v>
      </c>
      <c r="G27" t="s">
        <v>94</v>
      </c>
      <c r="I27" t="s">
        <v>17</v>
      </c>
      <c r="J27" t="s">
        <v>18</v>
      </c>
      <c r="K27" t="s">
        <v>95</v>
      </c>
      <c r="L27" t="s">
        <v>96</v>
      </c>
    </row>
    <row r="28" spans="1:12" hidden="1" x14ac:dyDescent="0.45">
      <c r="A28" s="3">
        <v>43121</v>
      </c>
      <c r="B28" t="s">
        <v>71</v>
      </c>
      <c r="C28" t="s">
        <v>62</v>
      </c>
      <c r="D28" t="s">
        <v>22</v>
      </c>
      <c r="E28" t="s">
        <v>15</v>
      </c>
      <c r="F28" t="s">
        <v>34</v>
      </c>
      <c r="G28" t="s">
        <v>97</v>
      </c>
      <c r="I28" t="s">
        <v>17</v>
      </c>
      <c r="J28" t="s">
        <v>18</v>
      </c>
      <c r="K28" t="s">
        <v>95</v>
      </c>
      <c r="L28" t="s">
        <v>98</v>
      </c>
    </row>
    <row r="29" spans="1:12" hidden="1" x14ac:dyDescent="0.45">
      <c r="A29" s="3">
        <v>43121</v>
      </c>
      <c r="B29" t="s">
        <v>71</v>
      </c>
      <c r="C29" t="s">
        <v>76</v>
      </c>
      <c r="D29" t="s">
        <v>22</v>
      </c>
      <c r="E29" t="s">
        <v>15</v>
      </c>
      <c r="F29" t="s">
        <v>28</v>
      </c>
      <c r="G29" t="s">
        <v>99</v>
      </c>
      <c r="I29" t="s">
        <v>17</v>
      </c>
      <c r="J29" t="s">
        <v>18</v>
      </c>
      <c r="K29" t="s">
        <v>78</v>
      </c>
      <c r="L29" t="s">
        <v>100</v>
      </c>
    </row>
    <row r="30" spans="1:12" hidden="1" x14ac:dyDescent="0.45">
      <c r="A30" s="3">
        <v>43121</v>
      </c>
      <c r="B30" t="s">
        <v>71</v>
      </c>
      <c r="C30" t="s">
        <v>80</v>
      </c>
      <c r="D30" t="s">
        <v>22</v>
      </c>
      <c r="E30" t="s">
        <v>15</v>
      </c>
      <c r="F30" t="s">
        <v>16</v>
      </c>
      <c r="G30" t="s">
        <v>81</v>
      </c>
      <c r="I30" t="s">
        <v>17</v>
      </c>
      <c r="J30" t="s">
        <v>18</v>
      </c>
      <c r="K30" t="s">
        <v>82</v>
      </c>
      <c r="L30" t="s">
        <v>83</v>
      </c>
    </row>
    <row r="31" spans="1:12" hidden="1" x14ac:dyDescent="0.45">
      <c r="A31" s="3">
        <v>43121</v>
      </c>
      <c r="B31" t="s">
        <v>71</v>
      </c>
      <c r="C31" t="s">
        <v>72</v>
      </c>
      <c r="D31" t="s">
        <v>22</v>
      </c>
      <c r="E31" t="s">
        <v>15</v>
      </c>
      <c r="F31" t="s">
        <v>52</v>
      </c>
      <c r="G31" t="s">
        <v>101</v>
      </c>
      <c r="I31" t="s">
        <v>17</v>
      </c>
      <c r="J31" t="s">
        <v>18</v>
      </c>
      <c r="K31" t="s">
        <v>91</v>
      </c>
      <c r="L31" t="s">
        <v>102</v>
      </c>
    </row>
    <row r="32" spans="1:12" hidden="1" x14ac:dyDescent="0.45">
      <c r="A32" s="3">
        <v>43121</v>
      </c>
      <c r="B32" t="s">
        <v>71</v>
      </c>
      <c r="C32" t="s">
        <v>80</v>
      </c>
      <c r="D32" t="s">
        <v>22</v>
      </c>
      <c r="E32" t="s">
        <v>15</v>
      </c>
      <c r="F32" t="s">
        <v>34</v>
      </c>
      <c r="G32" t="s">
        <v>97</v>
      </c>
      <c r="I32" t="s">
        <v>17</v>
      </c>
      <c r="J32" t="s">
        <v>18</v>
      </c>
      <c r="K32" t="s">
        <v>95</v>
      </c>
      <c r="L32" t="s">
        <v>103</v>
      </c>
    </row>
    <row r="33" spans="1:12" hidden="1" x14ac:dyDescent="0.45">
      <c r="A33" s="3">
        <v>43121</v>
      </c>
      <c r="B33" t="s">
        <v>104</v>
      </c>
      <c r="C33" t="s">
        <v>93</v>
      </c>
      <c r="D33" t="s">
        <v>22</v>
      </c>
      <c r="E33" t="s">
        <v>15</v>
      </c>
      <c r="F33" t="s">
        <v>16</v>
      </c>
      <c r="G33" t="s">
        <v>104</v>
      </c>
      <c r="I33" t="s">
        <v>17</v>
      </c>
      <c r="J33" t="s">
        <v>18</v>
      </c>
      <c r="K33" t="s">
        <v>105</v>
      </c>
      <c r="L33" t="s">
        <v>106</v>
      </c>
    </row>
    <row r="34" spans="1:12" hidden="1" x14ac:dyDescent="0.45">
      <c r="A34" s="3">
        <v>43121</v>
      </c>
      <c r="B34" t="s">
        <v>104</v>
      </c>
      <c r="C34" t="s">
        <v>80</v>
      </c>
      <c r="D34" t="s">
        <v>22</v>
      </c>
      <c r="E34" t="s">
        <v>15</v>
      </c>
      <c r="F34" t="s">
        <v>16</v>
      </c>
      <c r="G34" t="s">
        <v>104</v>
      </c>
      <c r="I34" t="s">
        <v>17</v>
      </c>
      <c r="J34" t="s">
        <v>18</v>
      </c>
      <c r="K34" t="s">
        <v>107</v>
      </c>
      <c r="L34" t="s">
        <v>108</v>
      </c>
    </row>
    <row r="35" spans="1:12" hidden="1" x14ac:dyDescent="0.45">
      <c r="A35" s="3">
        <v>43121</v>
      </c>
      <c r="B35" t="s">
        <v>109</v>
      </c>
      <c r="C35" t="s">
        <v>80</v>
      </c>
      <c r="D35" t="s">
        <v>22</v>
      </c>
      <c r="E35" t="s">
        <v>15</v>
      </c>
      <c r="F35" t="s">
        <v>16</v>
      </c>
      <c r="G35" t="s">
        <v>109</v>
      </c>
      <c r="I35" t="s">
        <v>17</v>
      </c>
      <c r="J35" t="s">
        <v>18</v>
      </c>
      <c r="K35" t="s">
        <v>110</v>
      </c>
      <c r="L35" t="s">
        <v>111</v>
      </c>
    </row>
    <row r="36" spans="1:12" hidden="1" x14ac:dyDescent="0.45">
      <c r="A36" s="3">
        <v>43121</v>
      </c>
      <c r="B36" t="s">
        <v>109</v>
      </c>
      <c r="C36" t="s">
        <v>112</v>
      </c>
      <c r="D36" t="s">
        <v>22</v>
      </c>
      <c r="E36" t="s">
        <v>15</v>
      </c>
      <c r="F36" t="s">
        <v>16</v>
      </c>
      <c r="G36" t="s">
        <v>109</v>
      </c>
      <c r="I36" t="s">
        <v>17</v>
      </c>
      <c r="J36" t="s">
        <v>18</v>
      </c>
      <c r="K36" t="s">
        <v>113</v>
      </c>
      <c r="L36" t="s">
        <v>114</v>
      </c>
    </row>
    <row r="37" spans="1:12" hidden="1" x14ac:dyDescent="0.45">
      <c r="A37" s="3">
        <v>43121</v>
      </c>
      <c r="B37" t="s">
        <v>109</v>
      </c>
      <c r="C37" t="s">
        <v>80</v>
      </c>
      <c r="D37" t="s">
        <v>22</v>
      </c>
      <c r="E37" t="s">
        <v>15</v>
      </c>
      <c r="F37" t="s">
        <v>16</v>
      </c>
      <c r="G37" t="s">
        <v>109</v>
      </c>
      <c r="I37" t="s">
        <v>17</v>
      </c>
      <c r="J37" t="s">
        <v>18</v>
      </c>
      <c r="K37" t="s">
        <v>110</v>
      </c>
      <c r="L37" t="s">
        <v>111</v>
      </c>
    </row>
    <row r="38" spans="1:12" hidden="1" x14ac:dyDescent="0.45">
      <c r="A38" s="3">
        <v>43121</v>
      </c>
      <c r="B38" t="s">
        <v>115</v>
      </c>
      <c r="C38" t="s">
        <v>116</v>
      </c>
      <c r="D38" t="s">
        <v>22</v>
      </c>
      <c r="E38" t="s">
        <v>15</v>
      </c>
      <c r="F38" t="s">
        <v>16</v>
      </c>
      <c r="G38" t="s">
        <v>117</v>
      </c>
      <c r="I38" t="s">
        <v>17</v>
      </c>
      <c r="J38" t="s">
        <v>18</v>
      </c>
      <c r="K38" t="s">
        <v>118</v>
      </c>
      <c r="L38" t="s">
        <v>119</v>
      </c>
    </row>
    <row r="39" spans="1:12" hidden="1" x14ac:dyDescent="0.45">
      <c r="A39" s="3">
        <v>43121</v>
      </c>
      <c r="B39" t="s">
        <v>115</v>
      </c>
      <c r="C39" t="s">
        <v>62</v>
      </c>
      <c r="D39" t="s">
        <v>22</v>
      </c>
      <c r="E39" t="s">
        <v>15</v>
      </c>
      <c r="F39" t="s">
        <v>16</v>
      </c>
      <c r="G39" t="s">
        <v>120</v>
      </c>
      <c r="I39" t="s">
        <v>17</v>
      </c>
      <c r="J39" t="s">
        <v>18</v>
      </c>
      <c r="K39" t="s">
        <v>121</v>
      </c>
      <c r="L39" t="s">
        <v>122</v>
      </c>
    </row>
    <row r="40" spans="1:12" hidden="1" x14ac:dyDescent="0.45">
      <c r="A40" s="3">
        <v>43121</v>
      </c>
      <c r="B40" t="s">
        <v>123</v>
      </c>
      <c r="C40" t="s">
        <v>124</v>
      </c>
      <c r="D40" t="s">
        <v>22</v>
      </c>
      <c r="E40" t="s">
        <v>15</v>
      </c>
      <c r="F40" t="s">
        <v>16</v>
      </c>
      <c r="G40" t="s">
        <v>123</v>
      </c>
      <c r="I40" t="s">
        <v>17</v>
      </c>
      <c r="J40" t="s">
        <v>18</v>
      </c>
      <c r="K40" t="s">
        <v>125</v>
      </c>
      <c r="L40" t="s">
        <v>126</v>
      </c>
    </row>
    <row r="41" spans="1:12" hidden="1" x14ac:dyDescent="0.45">
      <c r="A41" s="3">
        <v>43121</v>
      </c>
      <c r="B41" t="s">
        <v>127</v>
      </c>
      <c r="C41" t="s">
        <v>128</v>
      </c>
      <c r="D41" t="s">
        <v>22</v>
      </c>
      <c r="E41" t="s">
        <v>15</v>
      </c>
      <c r="F41" t="s">
        <v>16</v>
      </c>
      <c r="G41" t="s">
        <v>129</v>
      </c>
      <c r="I41" t="s">
        <v>17</v>
      </c>
      <c r="J41" t="s">
        <v>18</v>
      </c>
      <c r="K41" t="s">
        <v>130</v>
      </c>
      <c r="L41" t="s">
        <v>131</v>
      </c>
    </row>
    <row r="42" spans="1:12" hidden="1" x14ac:dyDescent="0.45">
      <c r="A42" s="3">
        <v>43121</v>
      </c>
      <c r="B42" t="s">
        <v>132</v>
      </c>
      <c r="C42" t="s">
        <v>93</v>
      </c>
      <c r="D42" t="s">
        <v>22</v>
      </c>
      <c r="E42" t="s">
        <v>15</v>
      </c>
      <c r="F42" t="s">
        <v>28</v>
      </c>
      <c r="G42" t="s">
        <v>133</v>
      </c>
      <c r="I42" t="s">
        <v>17</v>
      </c>
      <c r="J42" t="s">
        <v>18</v>
      </c>
      <c r="K42" t="s">
        <v>134</v>
      </c>
      <c r="L42" t="s">
        <v>135</v>
      </c>
    </row>
    <row r="43" spans="1:12" hidden="1" x14ac:dyDescent="0.45">
      <c r="A43" s="3">
        <v>43121</v>
      </c>
      <c r="B43" t="s">
        <v>136</v>
      </c>
      <c r="C43" t="s">
        <v>137</v>
      </c>
      <c r="D43" t="s">
        <v>22</v>
      </c>
      <c r="E43" t="s">
        <v>15</v>
      </c>
      <c r="F43" t="s">
        <v>16</v>
      </c>
      <c r="G43" t="s">
        <v>138</v>
      </c>
      <c r="I43" t="s">
        <v>17</v>
      </c>
      <c r="J43" t="s">
        <v>18</v>
      </c>
      <c r="K43" t="s">
        <v>139</v>
      </c>
      <c r="L43" t="s">
        <v>140</v>
      </c>
    </row>
    <row r="44" spans="1:12" hidden="1" x14ac:dyDescent="0.45">
      <c r="A44" s="3">
        <v>43121</v>
      </c>
      <c r="B44" t="s">
        <v>136</v>
      </c>
      <c r="C44" t="s">
        <v>137</v>
      </c>
      <c r="D44" t="s">
        <v>22</v>
      </c>
      <c r="E44" t="s">
        <v>15</v>
      </c>
      <c r="F44" t="s">
        <v>16</v>
      </c>
      <c r="G44" t="s">
        <v>138</v>
      </c>
      <c r="I44" t="s">
        <v>17</v>
      </c>
      <c r="J44" t="s">
        <v>18</v>
      </c>
      <c r="K44" t="s">
        <v>139</v>
      </c>
      <c r="L44" t="s">
        <v>141</v>
      </c>
    </row>
    <row r="45" spans="1:12" hidden="1" x14ac:dyDescent="0.45">
      <c r="A45" s="3">
        <v>43121</v>
      </c>
      <c r="B45" t="s">
        <v>142</v>
      </c>
      <c r="C45" t="s">
        <v>143</v>
      </c>
      <c r="D45" t="s">
        <v>22</v>
      </c>
      <c r="E45" t="s">
        <v>15</v>
      </c>
      <c r="F45" t="s">
        <v>28</v>
      </c>
      <c r="G45" t="s">
        <v>144</v>
      </c>
      <c r="I45" t="s">
        <v>17</v>
      </c>
      <c r="J45" t="s">
        <v>18</v>
      </c>
      <c r="K45" t="s">
        <v>145</v>
      </c>
      <c r="L45" t="s">
        <v>146</v>
      </c>
    </row>
    <row r="46" spans="1:12" hidden="1" x14ac:dyDescent="0.45">
      <c r="A46" s="3">
        <v>43121</v>
      </c>
      <c r="B46" t="s">
        <v>142</v>
      </c>
      <c r="C46" t="s">
        <v>143</v>
      </c>
      <c r="D46" t="s">
        <v>22</v>
      </c>
      <c r="E46" t="s">
        <v>15</v>
      </c>
      <c r="F46" t="s">
        <v>28</v>
      </c>
      <c r="G46" t="s">
        <v>144</v>
      </c>
      <c r="I46" t="s">
        <v>17</v>
      </c>
      <c r="J46" t="s">
        <v>18</v>
      </c>
      <c r="K46" t="s">
        <v>145</v>
      </c>
      <c r="L46" t="s">
        <v>146</v>
      </c>
    </row>
    <row r="47" spans="1:12" hidden="1" x14ac:dyDescent="0.45">
      <c r="A47" s="3">
        <v>43121</v>
      </c>
      <c r="B47" t="s">
        <v>142</v>
      </c>
      <c r="C47" t="s">
        <v>143</v>
      </c>
      <c r="D47" t="s">
        <v>22</v>
      </c>
      <c r="E47" t="s">
        <v>15</v>
      </c>
      <c r="F47" t="s">
        <v>52</v>
      </c>
      <c r="G47" t="s">
        <v>147</v>
      </c>
      <c r="I47" t="s">
        <v>17</v>
      </c>
      <c r="J47" t="s">
        <v>18</v>
      </c>
      <c r="K47" t="s">
        <v>145</v>
      </c>
      <c r="L47" t="s">
        <v>148</v>
      </c>
    </row>
    <row r="48" spans="1:12" hidden="1" x14ac:dyDescent="0.45">
      <c r="A48" s="3">
        <v>43121</v>
      </c>
      <c r="B48" t="s">
        <v>142</v>
      </c>
      <c r="C48" t="s">
        <v>143</v>
      </c>
      <c r="D48" t="s">
        <v>22</v>
      </c>
      <c r="E48" t="s">
        <v>15</v>
      </c>
      <c r="F48" t="s">
        <v>28</v>
      </c>
      <c r="G48" t="s">
        <v>58</v>
      </c>
      <c r="I48" t="s">
        <v>17</v>
      </c>
      <c r="J48" t="s">
        <v>18</v>
      </c>
      <c r="K48" t="s">
        <v>149</v>
      </c>
      <c r="L48" t="s">
        <v>150</v>
      </c>
    </row>
    <row r="49" spans="1:12" hidden="1" x14ac:dyDescent="0.45">
      <c r="A49" s="3">
        <v>43121</v>
      </c>
      <c r="B49" t="s">
        <v>151</v>
      </c>
      <c r="C49" t="s">
        <v>152</v>
      </c>
      <c r="D49" t="s">
        <v>22</v>
      </c>
      <c r="E49" t="s">
        <v>15</v>
      </c>
      <c r="F49" t="s">
        <v>28</v>
      </c>
      <c r="G49" t="s">
        <v>153</v>
      </c>
      <c r="I49" t="s">
        <v>17</v>
      </c>
      <c r="J49" t="s">
        <v>18</v>
      </c>
      <c r="K49" t="s">
        <v>154</v>
      </c>
      <c r="L49" t="s">
        <v>155</v>
      </c>
    </row>
    <row r="50" spans="1:12" hidden="1" x14ac:dyDescent="0.45">
      <c r="A50" s="3">
        <v>43121</v>
      </c>
      <c r="B50" t="s">
        <v>156</v>
      </c>
      <c r="C50" t="s">
        <v>157</v>
      </c>
      <c r="D50" t="s">
        <v>22</v>
      </c>
      <c r="E50" t="s">
        <v>15</v>
      </c>
      <c r="F50" t="s">
        <v>34</v>
      </c>
      <c r="G50" t="s">
        <v>158</v>
      </c>
      <c r="I50" t="s">
        <v>17</v>
      </c>
      <c r="J50" t="s">
        <v>18</v>
      </c>
      <c r="K50" t="s">
        <v>159</v>
      </c>
      <c r="L50" t="s">
        <v>160</v>
      </c>
    </row>
    <row r="51" spans="1:12" hidden="1" x14ac:dyDescent="0.45">
      <c r="A51" s="3">
        <v>43121</v>
      </c>
      <c r="B51" t="s">
        <v>156</v>
      </c>
      <c r="C51" t="s">
        <v>157</v>
      </c>
      <c r="D51" t="s">
        <v>22</v>
      </c>
      <c r="E51" t="s">
        <v>15</v>
      </c>
      <c r="F51" t="s">
        <v>34</v>
      </c>
      <c r="G51" t="s">
        <v>158</v>
      </c>
      <c r="I51" t="s">
        <v>17</v>
      </c>
      <c r="J51" t="s">
        <v>18</v>
      </c>
      <c r="K51" t="s">
        <v>159</v>
      </c>
      <c r="L51" t="s">
        <v>160</v>
      </c>
    </row>
    <row r="52" spans="1:12" hidden="1" x14ac:dyDescent="0.45">
      <c r="A52" s="3">
        <v>43121</v>
      </c>
      <c r="B52" t="s">
        <v>156</v>
      </c>
      <c r="C52" t="s">
        <v>157</v>
      </c>
      <c r="D52" t="s">
        <v>22</v>
      </c>
      <c r="E52" t="s">
        <v>51</v>
      </c>
      <c r="F52" t="s">
        <v>16</v>
      </c>
      <c r="G52" t="s">
        <v>161</v>
      </c>
      <c r="I52" t="s">
        <v>17</v>
      </c>
      <c r="J52" t="s">
        <v>18</v>
      </c>
      <c r="K52" t="s">
        <v>162</v>
      </c>
      <c r="L52" t="s">
        <v>163</v>
      </c>
    </row>
    <row r="53" spans="1:12" hidden="1" x14ac:dyDescent="0.45">
      <c r="A53" s="3">
        <v>43121</v>
      </c>
      <c r="B53" t="s">
        <v>164</v>
      </c>
      <c r="C53" t="s">
        <v>80</v>
      </c>
      <c r="D53" t="s">
        <v>22</v>
      </c>
      <c r="E53" t="s">
        <v>15</v>
      </c>
      <c r="F53" t="s">
        <v>16</v>
      </c>
      <c r="G53" t="s">
        <v>165</v>
      </c>
      <c r="I53" t="s">
        <v>17</v>
      </c>
      <c r="J53" t="s">
        <v>18</v>
      </c>
      <c r="K53" t="s">
        <v>166</v>
      </c>
      <c r="L53" t="s">
        <v>167</v>
      </c>
    </row>
    <row r="54" spans="1:12" hidden="1" x14ac:dyDescent="0.45">
      <c r="A54" s="3">
        <v>43121</v>
      </c>
      <c r="B54" t="s">
        <v>164</v>
      </c>
      <c r="C54" t="s">
        <v>80</v>
      </c>
      <c r="D54" t="s">
        <v>22</v>
      </c>
      <c r="E54" t="s">
        <v>15</v>
      </c>
      <c r="F54" t="s">
        <v>52</v>
      </c>
      <c r="G54" t="s">
        <v>168</v>
      </c>
      <c r="I54" t="s">
        <v>17</v>
      </c>
      <c r="J54" t="s">
        <v>18</v>
      </c>
      <c r="K54" t="s">
        <v>169</v>
      </c>
      <c r="L54" t="s">
        <v>170</v>
      </c>
    </row>
    <row r="55" spans="1:12" hidden="1" x14ac:dyDescent="0.45">
      <c r="A55" s="3">
        <v>43121</v>
      </c>
      <c r="B55" t="s">
        <v>164</v>
      </c>
      <c r="C55" t="s">
        <v>80</v>
      </c>
      <c r="D55" t="s">
        <v>22</v>
      </c>
      <c r="E55" t="s">
        <v>15</v>
      </c>
      <c r="F55" t="s">
        <v>52</v>
      </c>
      <c r="G55" t="s">
        <v>171</v>
      </c>
      <c r="I55" t="s">
        <v>17</v>
      </c>
      <c r="J55" t="s">
        <v>18</v>
      </c>
      <c r="K55" t="s">
        <v>172</v>
      </c>
      <c r="L55" t="s">
        <v>173</v>
      </c>
    </row>
    <row r="56" spans="1:12" hidden="1" x14ac:dyDescent="0.45">
      <c r="A56" s="3">
        <v>43121</v>
      </c>
      <c r="B56" t="s">
        <v>174</v>
      </c>
      <c r="C56" t="s">
        <v>62</v>
      </c>
      <c r="D56" t="s">
        <v>22</v>
      </c>
      <c r="E56" t="s">
        <v>15</v>
      </c>
      <c r="F56" t="s">
        <v>52</v>
      </c>
      <c r="G56" t="s">
        <v>175</v>
      </c>
      <c r="I56" t="s">
        <v>17</v>
      </c>
      <c r="J56" t="s">
        <v>18</v>
      </c>
      <c r="K56" t="s">
        <v>176</v>
      </c>
      <c r="L56" t="s">
        <v>177</v>
      </c>
    </row>
    <row r="57" spans="1:12" hidden="1" x14ac:dyDescent="0.45">
      <c r="A57" s="3">
        <v>43121</v>
      </c>
      <c r="B57" t="s">
        <v>174</v>
      </c>
      <c r="C57" t="s">
        <v>80</v>
      </c>
      <c r="D57" t="s">
        <v>22</v>
      </c>
      <c r="E57" t="s">
        <v>15</v>
      </c>
      <c r="F57" t="s">
        <v>52</v>
      </c>
      <c r="G57" t="s">
        <v>178</v>
      </c>
      <c r="I57" t="s">
        <v>17</v>
      </c>
      <c r="J57" t="s">
        <v>18</v>
      </c>
      <c r="K57" t="s">
        <v>179</v>
      </c>
      <c r="L57" t="s">
        <v>180</v>
      </c>
    </row>
    <row r="58" spans="1:12" hidden="1" x14ac:dyDescent="0.45">
      <c r="A58" s="3">
        <v>43121</v>
      </c>
      <c r="B58" t="s">
        <v>174</v>
      </c>
      <c r="C58" t="s">
        <v>93</v>
      </c>
      <c r="D58" t="s">
        <v>22</v>
      </c>
      <c r="E58" t="s">
        <v>15</v>
      </c>
      <c r="F58" t="s">
        <v>28</v>
      </c>
      <c r="G58" t="s">
        <v>181</v>
      </c>
      <c r="I58" t="s">
        <v>17</v>
      </c>
      <c r="J58" t="s">
        <v>18</v>
      </c>
      <c r="K58" t="s">
        <v>176</v>
      </c>
      <c r="L58" t="s">
        <v>182</v>
      </c>
    </row>
    <row r="59" spans="1:12" hidden="1" x14ac:dyDescent="0.45">
      <c r="A59" s="3">
        <v>43121</v>
      </c>
      <c r="B59" t="s">
        <v>174</v>
      </c>
      <c r="C59" t="s">
        <v>38</v>
      </c>
      <c r="D59" t="s">
        <v>22</v>
      </c>
      <c r="E59" t="s">
        <v>15</v>
      </c>
      <c r="F59" t="s">
        <v>28</v>
      </c>
      <c r="G59" t="s">
        <v>183</v>
      </c>
      <c r="I59" t="s">
        <v>17</v>
      </c>
      <c r="J59" t="s">
        <v>18</v>
      </c>
      <c r="K59" t="s">
        <v>179</v>
      </c>
      <c r="L59" t="s">
        <v>184</v>
      </c>
    </row>
    <row r="60" spans="1:12" hidden="1" x14ac:dyDescent="0.45">
      <c r="A60" s="3">
        <v>43121</v>
      </c>
      <c r="B60" t="s">
        <v>174</v>
      </c>
      <c r="C60" t="s">
        <v>62</v>
      </c>
      <c r="D60" t="s">
        <v>22</v>
      </c>
      <c r="E60" t="s">
        <v>15</v>
      </c>
      <c r="F60" t="s">
        <v>28</v>
      </c>
      <c r="G60" t="s">
        <v>185</v>
      </c>
      <c r="I60" t="s">
        <v>17</v>
      </c>
      <c r="J60" t="s">
        <v>18</v>
      </c>
      <c r="K60" t="s">
        <v>176</v>
      </c>
      <c r="L60" t="s">
        <v>186</v>
      </c>
    </row>
    <row r="61" spans="1:12" hidden="1" x14ac:dyDescent="0.45">
      <c r="A61" s="3">
        <v>43121</v>
      </c>
      <c r="B61" t="s">
        <v>174</v>
      </c>
      <c r="C61" t="s">
        <v>62</v>
      </c>
      <c r="D61" t="s">
        <v>22</v>
      </c>
      <c r="E61" t="s">
        <v>15</v>
      </c>
      <c r="F61" t="s">
        <v>28</v>
      </c>
      <c r="G61" t="s">
        <v>187</v>
      </c>
      <c r="I61" t="s">
        <v>17</v>
      </c>
      <c r="J61" t="s">
        <v>18</v>
      </c>
      <c r="K61" t="s">
        <v>188</v>
      </c>
      <c r="L61" t="s">
        <v>189</v>
      </c>
    </row>
    <row r="62" spans="1:12" hidden="1" x14ac:dyDescent="0.45">
      <c r="A62" s="3">
        <v>43121</v>
      </c>
      <c r="B62" t="s">
        <v>174</v>
      </c>
      <c r="C62" t="s">
        <v>80</v>
      </c>
      <c r="D62" t="s">
        <v>22</v>
      </c>
      <c r="E62" t="s">
        <v>15</v>
      </c>
      <c r="F62" t="s">
        <v>52</v>
      </c>
      <c r="G62" t="s">
        <v>190</v>
      </c>
      <c r="I62" t="s">
        <v>17</v>
      </c>
      <c r="J62" t="s">
        <v>18</v>
      </c>
      <c r="K62" t="s">
        <v>176</v>
      </c>
      <c r="L62" t="s">
        <v>191</v>
      </c>
    </row>
    <row r="63" spans="1:12" hidden="1" x14ac:dyDescent="0.45">
      <c r="A63" s="3">
        <v>43121</v>
      </c>
      <c r="B63" t="s">
        <v>174</v>
      </c>
      <c r="C63" t="s">
        <v>62</v>
      </c>
      <c r="D63" t="s">
        <v>22</v>
      </c>
      <c r="E63" t="s">
        <v>15</v>
      </c>
      <c r="F63" t="s">
        <v>28</v>
      </c>
      <c r="G63" t="s">
        <v>187</v>
      </c>
      <c r="I63" t="s">
        <v>17</v>
      </c>
      <c r="J63" t="s">
        <v>18</v>
      </c>
      <c r="K63" t="s">
        <v>188</v>
      </c>
      <c r="L63" t="s">
        <v>189</v>
      </c>
    </row>
    <row r="64" spans="1:12" hidden="1" x14ac:dyDescent="0.45">
      <c r="A64" s="3">
        <v>43121</v>
      </c>
      <c r="B64" t="s">
        <v>174</v>
      </c>
      <c r="C64" t="s">
        <v>38</v>
      </c>
      <c r="D64" t="s">
        <v>22</v>
      </c>
      <c r="E64" t="s">
        <v>15</v>
      </c>
      <c r="F64" t="s">
        <v>52</v>
      </c>
      <c r="G64" t="s">
        <v>192</v>
      </c>
      <c r="I64" t="s">
        <v>17</v>
      </c>
      <c r="J64" t="s">
        <v>18</v>
      </c>
      <c r="K64" t="s">
        <v>179</v>
      </c>
      <c r="L64" t="s">
        <v>193</v>
      </c>
    </row>
    <row r="65" spans="1:12" hidden="1" x14ac:dyDescent="0.45">
      <c r="A65" s="3">
        <v>43121</v>
      </c>
      <c r="B65" t="s">
        <v>174</v>
      </c>
      <c r="C65" t="s">
        <v>93</v>
      </c>
      <c r="D65" t="s">
        <v>22</v>
      </c>
      <c r="E65" t="s">
        <v>15</v>
      </c>
      <c r="F65" t="s">
        <v>28</v>
      </c>
      <c r="G65" t="s">
        <v>194</v>
      </c>
      <c r="I65" t="s">
        <v>17</v>
      </c>
      <c r="J65" t="s">
        <v>18</v>
      </c>
      <c r="K65" t="s">
        <v>176</v>
      </c>
      <c r="L65" t="s">
        <v>195</v>
      </c>
    </row>
    <row r="66" spans="1:12" hidden="1" x14ac:dyDescent="0.45">
      <c r="A66" s="3">
        <v>43121</v>
      </c>
      <c r="B66" t="s">
        <v>196</v>
      </c>
      <c r="C66" t="s">
        <v>197</v>
      </c>
      <c r="D66" t="s">
        <v>22</v>
      </c>
      <c r="E66" t="s">
        <v>15</v>
      </c>
      <c r="F66" t="s">
        <v>28</v>
      </c>
      <c r="G66" t="s">
        <v>198</v>
      </c>
      <c r="I66" t="s">
        <v>17</v>
      </c>
      <c r="J66" t="s">
        <v>18</v>
      </c>
      <c r="K66" t="s">
        <v>199</v>
      </c>
      <c r="L66" t="s">
        <v>200</v>
      </c>
    </row>
    <row r="67" spans="1:12" hidden="1" x14ac:dyDescent="0.45">
      <c r="A67" s="3">
        <v>43121</v>
      </c>
      <c r="B67" t="s">
        <v>196</v>
      </c>
      <c r="C67" t="s">
        <v>197</v>
      </c>
      <c r="D67" t="s">
        <v>22</v>
      </c>
      <c r="E67" t="s">
        <v>15</v>
      </c>
      <c r="F67" t="s">
        <v>34</v>
      </c>
      <c r="G67" t="s">
        <v>201</v>
      </c>
      <c r="I67" t="s">
        <v>17</v>
      </c>
      <c r="J67" t="s">
        <v>18</v>
      </c>
      <c r="K67" t="s">
        <v>199</v>
      </c>
      <c r="L67" t="s">
        <v>202</v>
      </c>
    </row>
    <row r="68" spans="1:12" hidden="1" x14ac:dyDescent="0.45">
      <c r="A68" s="3">
        <v>43121</v>
      </c>
      <c r="B68" t="s">
        <v>196</v>
      </c>
      <c r="C68" t="s">
        <v>197</v>
      </c>
      <c r="D68" t="s">
        <v>22</v>
      </c>
      <c r="E68" t="s">
        <v>15</v>
      </c>
      <c r="F68" t="s">
        <v>52</v>
      </c>
      <c r="G68" t="s">
        <v>203</v>
      </c>
      <c r="I68" t="s">
        <v>17</v>
      </c>
      <c r="J68" t="s">
        <v>18</v>
      </c>
      <c r="K68" t="s">
        <v>199</v>
      </c>
      <c r="L68" t="s">
        <v>204</v>
      </c>
    </row>
    <row r="69" spans="1:12" hidden="1" x14ac:dyDescent="0.45">
      <c r="A69" s="3">
        <v>43121</v>
      </c>
      <c r="B69" t="s">
        <v>196</v>
      </c>
      <c r="C69" t="s">
        <v>197</v>
      </c>
      <c r="D69" t="s">
        <v>22</v>
      </c>
      <c r="E69" t="s">
        <v>15</v>
      </c>
      <c r="F69" t="s">
        <v>28</v>
      </c>
      <c r="G69" t="s">
        <v>205</v>
      </c>
      <c r="I69" t="s">
        <v>17</v>
      </c>
      <c r="J69" t="s">
        <v>18</v>
      </c>
      <c r="K69" t="s">
        <v>199</v>
      </c>
      <c r="L69" t="s">
        <v>206</v>
      </c>
    </row>
    <row r="70" spans="1:12" hidden="1" x14ac:dyDescent="0.45">
      <c r="A70" s="3">
        <v>43121</v>
      </c>
      <c r="B70" t="s">
        <v>207</v>
      </c>
      <c r="C70" t="s">
        <v>38</v>
      </c>
      <c r="D70" t="s">
        <v>22</v>
      </c>
      <c r="E70" t="s">
        <v>15</v>
      </c>
      <c r="F70" t="s">
        <v>16</v>
      </c>
      <c r="G70" t="s">
        <v>207</v>
      </c>
      <c r="I70" t="s">
        <v>17</v>
      </c>
      <c r="J70" t="s">
        <v>18</v>
      </c>
      <c r="K70" t="s">
        <v>208</v>
      </c>
      <c r="L70" t="s">
        <v>209</v>
      </c>
    </row>
    <row r="71" spans="1:12" hidden="1" x14ac:dyDescent="0.45">
      <c r="A71" s="3">
        <v>43121</v>
      </c>
      <c r="B71" t="s">
        <v>210</v>
      </c>
      <c r="C71" t="s">
        <v>62</v>
      </c>
      <c r="D71" t="s">
        <v>22</v>
      </c>
      <c r="E71" t="s">
        <v>15</v>
      </c>
      <c r="F71" t="s">
        <v>16</v>
      </c>
      <c r="G71" t="s">
        <v>210</v>
      </c>
      <c r="I71" t="s">
        <v>17</v>
      </c>
      <c r="J71" t="s">
        <v>18</v>
      </c>
      <c r="K71" t="s">
        <v>211</v>
      </c>
      <c r="L71" t="s">
        <v>212</v>
      </c>
    </row>
    <row r="72" spans="1:12" hidden="1" x14ac:dyDescent="0.45">
      <c r="A72" s="3">
        <v>43121</v>
      </c>
      <c r="B72" t="s">
        <v>213</v>
      </c>
      <c r="C72" t="s">
        <v>80</v>
      </c>
      <c r="D72" t="s">
        <v>22</v>
      </c>
      <c r="E72" t="s">
        <v>15</v>
      </c>
      <c r="F72" t="s">
        <v>16</v>
      </c>
      <c r="G72" t="s">
        <v>213</v>
      </c>
      <c r="I72" t="s">
        <v>17</v>
      </c>
      <c r="J72" t="s">
        <v>18</v>
      </c>
      <c r="K72" t="s">
        <v>214</v>
      </c>
      <c r="L72" t="s">
        <v>215</v>
      </c>
    </row>
    <row r="73" spans="1:12" hidden="1" x14ac:dyDescent="0.45">
      <c r="A73" s="3">
        <v>43121</v>
      </c>
      <c r="B73" t="s">
        <v>213</v>
      </c>
      <c r="C73" t="s">
        <v>80</v>
      </c>
      <c r="D73" t="s">
        <v>22</v>
      </c>
      <c r="E73" t="s">
        <v>15</v>
      </c>
      <c r="F73" t="s">
        <v>16</v>
      </c>
      <c r="G73" t="s">
        <v>213</v>
      </c>
      <c r="I73" t="s">
        <v>17</v>
      </c>
      <c r="J73" t="s">
        <v>18</v>
      </c>
      <c r="K73" t="s">
        <v>216</v>
      </c>
      <c r="L73" t="s">
        <v>217</v>
      </c>
    </row>
    <row r="74" spans="1:12" hidden="1" x14ac:dyDescent="0.45">
      <c r="A74" s="3">
        <v>43121</v>
      </c>
      <c r="B74" t="s">
        <v>218</v>
      </c>
      <c r="C74" t="s">
        <v>219</v>
      </c>
      <c r="D74" t="s">
        <v>22</v>
      </c>
      <c r="E74" t="s">
        <v>15</v>
      </c>
      <c r="F74" t="s">
        <v>52</v>
      </c>
      <c r="G74" t="s">
        <v>220</v>
      </c>
      <c r="I74" t="s">
        <v>17</v>
      </c>
      <c r="J74" t="s">
        <v>18</v>
      </c>
      <c r="K74" t="s">
        <v>221</v>
      </c>
      <c r="L74" t="s">
        <v>222</v>
      </c>
    </row>
    <row r="75" spans="1:12" hidden="1" x14ac:dyDescent="0.45">
      <c r="A75" s="3">
        <v>43121</v>
      </c>
      <c r="B75" t="s">
        <v>223</v>
      </c>
      <c r="C75" t="s">
        <v>80</v>
      </c>
      <c r="D75" t="s">
        <v>22</v>
      </c>
      <c r="E75" t="s">
        <v>15</v>
      </c>
      <c r="F75" t="s">
        <v>16</v>
      </c>
      <c r="G75" t="s">
        <v>224</v>
      </c>
      <c r="I75" t="s">
        <v>17</v>
      </c>
      <c r="J75" t="s">
        <v>18</v>
      </c>
      <c r="K75" t="s">
        <v>225</v>
      </c>
      <c r="L75" t="s">
        <v>226</v>
      </c>
    </row>
    <row r="76" spans="1:12" hidden="1" x14ac:dyDescent="0.45">
      <c r="A76" s="3">
        <v>43121</v>
      </c>
      <c r="B76" t="s">
        <v>227</v>
      </c>
      <c r="C76" t="s">
        <v>76</v>
      </c>
      <c r="D76" t="s">
        <v>22</v>
      </c>
      <c r="E76" t="s">
        <v>15</v>
      </c>
      <c r="F76" t="s">
        <v>16</v>
      </c>
      <c r="G76" t="s">
        <v>227</v>
      </c>
      <c r="I76" t="s">
        <v>17</v>
      </c>
      <c r="J76" t="s">
        <v>18</v>
      </c>
      <c r="K76" t="s">
        <v>228</v>
      </c>
      <c r="L76" t="s">
        <v>229</v>
      </c>
    </row>
    <row r="77" spans="1:12" hidden="1" x14ac:dyDescent="0.45">
      <c r="A77" s="3">
        <v>43121</v>
      </c>
      <c r="B77" t="s">
        <v>230</v>
      </c>
      <c r="C77" t="s">
        <v>93</v>
      </c>
      <c r="D77" t="s">
        <v>22</v>
      </c>
      <c r="E77" t="s">
        <v>15</v>
      </c>
      <c r="F77" t="s">
        <v>16</v>
      </c>
      <c r="G77" t="s">
        <v>231</v>
      </c>
      <c r="I77" t="s">
        <v>17</v>
      </c>
      <c r="J77" t="s">
        <v>18</v>
      </c>
      <c r="K77" t="s">
        <v>232</v>
      </c>
      <c r="L77" t="s">
        <v>233</v>
      </c>
    </row>
    <row r="78" spans="1:12" hidden="1" x14ac:dyDescent="0.45">
      <c r="A78" s="3">
        <v>43121</v>
      </c>
      <c r="B78" t="s">
        <v>230</v>
      </c>
      <c r="C78" t="s">
        <v>93</v>
      </c>
      <c r="D78" t="s">
        <v>22</v>
      </c>
      <c r="E78" t="s">
        <v>15</v>
      </c>
      <c r="F78" t="s">
        <v>16</v>
      </c>
      <c r="G78" t="s">
        <v>234</v>
      </c>
      <c r="I78" t="s">
        <v>17</v>
      </c>
      <c r="J78" t="s">
        <v>18</v>
      </c>
      <c r="K78" t="s">
        <v>235</v>
      </c>
      <c r="L78" t="s">
        <v>236</v>
      </c>
    </row>
    <row r="79" spans="1:12" hidden="1" x14ac:dyDescent="0.45">
      <c r="A79" s="3">
        <v>43121</v>
      </c>
      <c r="B79" t="s">
        <v>237</v>
      </c>
      <c r="C79" t="s">
        <v>62</v>
      </c>
      <c r="D79" t="s">
        <v>22</v>
      </c>
      <c r="E79" t="s">
        <v>15</v>
      </c>
      <c r="F79" t="s">
        <v>28</v>
      </c>
      <c r="G79" t="s">
        <v>238</v>
      </c>
      <c r="I79" t="s">
        <v>17</v>
      </c>
      <c r="J79" t="s">
        <v>18</v>
      </c>
      <c r="K79" t="s">
        <v>239</v>
      </c>
      <c r="L79" t="s">
        <v>240</v>
      </c>
    </row>
    <row r="80" spans="1:12" hidden="1" x14ac:dyDescent="0.45">
      <c r="A80" s="3">
        <v>43121</v>
      </c>
      <c r="B80" t="s">
        <v>237</v>
      </c>
      <c r="C80" t="s">
        <v>62</v>
      </c>
      <c r="D80" t="s">
        <v>22</v>
      </c>
      <c r="E80" t="s">
        <v>15</v>
      </c>
      <c r="F80" t="s">
        <v>52</v>
      </c>
      <c r="G80" t="s">
        <v>241</v>
      </c>
      <c r="I80" t="s">
        <v>17</v>
      </c>
      <c r="J80" t="s">
        <v>18</v>
      </c>
      <c r="K80" t="s">
        <v>242</v>
      </c>
      <c r="L80" t="s">
        <v>243</v>
      </c>
    </row>
    <row r="81" spans="1:12" hidden="1" x14ac:dyDescent="0.45">
      <c r="A81" s="3">
        <v>43121</v>
      </c>
      <c r="B81" t="s">
        <v>244</v>
      </c>
      <c r="C81" t="s">
        <v>45</v>
      </c>
      <c r="D81" t="s">
        <v>245</v>
      </c>
      <c r="E81" t="s">
        <v>15</v>
      </c>
      <c r="F81" t="s">
        <v>28</v>
      </c>
      <c r="G81" t="s">
        <v>246</v>
      </c>
      <c r="I81" t="s">
        <v>17</v>
      </c>
      <c r="J81" t="s">
        <v>18</v>
      </c>
      <c r="K81" t="s">
        <v>247</v>
      </c>
      <c r="L81" t="s">
        <v>248</v>
      </c>
    </row>
    <row r="82" spans="1:12" hidden="1" x14ac:dyDescent="0.45">
      <c r="A82" s="3">
        <v>43121</v>
      </c>
      <c r="B82" t="s">
        <v>244</v>
      </c>
      <c r="C82" t="s">
        <v>45</v>
      </c>
      <c r="D82" t="s">
        <v>14</v>
      </c>
      <c r="E82" t="s">
        <v>15</v>
      </c>
      <c r="F82" t="s">
        <v>28</v>
      </c>
      <c r="G82" t="s">
        <v>249</v>
      </c>
      <c r="I82" t="s">
        <v>17</v>
      </c>
      <c r="J82" t="s">
        <v>18</v>
      </c>
      <c r="K82" t="s">
        <v>247</v>
      </c>
      <c r="L82" t="s">
        <v>250</v>
      </c>
    </row>
    <row r="83" spans="1:12" hidden="1" x14ac:dyDescent="0.45">
      <c r="A83" s="3">
        <v>43121</v>
      </c>
      <c r="B83" t="s">
        <v>251</v>
      </c>
      <c r="C83" t="s">
        <v>80</v>
      </c>
      <c r="D83" t="s">
        <v>14</v>
      </c>
      <c r="E83" t="s">
        <v>15</v>
      </c>
      <c r="F83" t="s">
        <v>16</v>
      </c>
      <c r="G83" t="s">
        <v>252</v>
      </c>
      <c r="I83" t="s">
        <v>17</v>
      </c>
      <c r="J83" t="s">
        <v>18</v>
      </c>
      <c r="K83" t="s">
        <v>253</v>
      </c>
      <c r="L83" t="s">
        <v>254</v>
      </c>
    </row>
    <row r="84" spans="1:12" hidden="1" x14ac:dyDescent="0.45">
      <c r="A84" s="3">
        <v>43121</v>
      </c>
      <c r="B84" t="s">
        <v>251</v>
      </c>
      <c r="C84" t="s">
        <v>80</v>
      </c>
      <c r="D84" t="s">
        <v>14</v>
      </c>
      <c r="E84" t="s">
        <v>15</v>
      </c>
      <c r="F84" t="s">
        <v>28</v>
      </c>
      <c r="G84" t="s">
        <v>255</v>
      </c>
      <c r="I84" t="s">
        <v>17</v>
      </c>
      <c r="J84" t="s">
        <v>18</v>
      </c>
      <c r="K84" t="s">
        <v>253</v>
      </c>
      <c r="L84" t="s">
        <v>256</v>
      </c>
    </row>
    <row r="85" spans="1:12" hidden="1" x14ac:dyDescent="0.45">
      <c r="A85" s="3">
        <v>43121</v>
      </c>
      <c r="B85" t="s">
        <v>257</v>
      </c>
      <c r="C85" t="s">
        <v>13</v>
      </c>
      <c r="D85" t="s">
        <v>14</v>
      </c>
      <c r="E85" t="s">
        <v>15</v>
      </c>
      <c r="F85" t="s">
        <v>16</v>
      </c>
      <c r="G85" t="s">
        <v>258</v>
      </c>
      <c r="I85" t="s">
        <v>17</v>
      </c>
      <c r="J85" t="s">
        <v>18</v>
      </c>
      <c r="K85" t="s">
        <v>259</v>
      </c>
      <c r="L85" t="s">
        <v>260</v>
      </c>
    </row>
    <row r="86" spans="1:12" hidden="1" x14ac:dyDescent="0.45">
      <c r="A86" s="3">
        <v>43121</v>
      </c>
      <c r="B86" t="s">
        <v>257</v>
      </c>
      <c r="C86" t="s">
        <v>13</v>
      </c>
      <c r="D86" t="s">
        <v>14</v>
      </c>
      <c r="E86" t="s">
        <v>15</v>
      </c>
      <c r="F86" t="s">
        <v>16</v>
      </c>
      <c r="G86" t="s">
        <v>258</v>
      </c>
      <c r="I86" t="s">
        <v>17</v>
      </c>
      <c r="J86" t="s">
        <v>18</v>
      </c>
      <c r="K86" t="s">
        <v>259</v>
      </c>
      <c r="L86" t="s">
        <v>260</v>
      </c>
    </row>
    <row r="87" spans="1:12" hidden="1" x14ac:dyDescent="0.45">
      <c r="A87" s="3">
        <v>43121</v>
      </c>
      <c r="B87" t="s">
        <v>257</v>
      </c>
      <c r="C87" t="s">
        <v>13</v>
      </c>
      <c r="D87" t="s">
        <v>14</v>
      </c>
      <c r="E87" t="s">
        <v>15</v>
      </c>
      <c r="F87" t="s">
        <v>52</v>
      </c>
      <c r="G87" t="s">
        <v>261</v>
      </c>
      <c r="I87" t="s">
        <v>17</v>
      </c>
      <c r="J87" t="s">
        <v>18</v>
      </c>
      <c r="K87" t="s">
        <v>262</v>
      </c>
      <c r="L87" t="s">
        <v>263</v>
      </c>
    </row>
    <row r="88" spans="1:12" hidden="1" x14ac:dyDescent="0.45">
      <c r="A88" s="3">
        <v>43121</v>
      </c>
      <c r="B88" t="s">
        <v>257</v>
      </c>
      <c r="C88" t="s">
        <v>13</v>
      </c>
      <c r="D88" t="s">
        <v>14</v>
      </c>
      <c r="E88" t="s">
        <v>15</v>
      </c>
      <c r="F88" t="s">
        <v>52</v>
      </c>
      <c r="G88" t="s">
        <v>264</v>
      </c>
      <c r="I88" t="s">
        <v>17</v>
      </c>
      <c r="J88" t="s">
        <v>18</v>
      </c>
      <c r="K88" t="s">
        <v>259</v>
      </c>
      <c r="L88" t="s">
        <v>265</v>
      </c>
    </row>
    <row r="89" spans="1:12" hidden="1" x14ac:dyDescent="0.45">
      <c r="A89" s="3">
        <v>43121</v>
      </c>
      <c r="B89" t="s">
        <v>257</v>
      </c>
      <c r="C89" t="s">
        <v>13</v>
      </c>
      <c r="D89" t="s">
        <v>14</v>
      </c>
      <c r="E89" t="s">
        <v>15</v>
      </c>
      <c r="F89" t="s">
        <v>52</v>
      </c>
      <c r="G89" t="s">
        <v>266</v>
      </c>
      <c r="I89" t="s">
        <v>17</v>
      </c>
      <c r="J89" t="s">
        <v>18</v>
      </c>
      <c r="K89" t="s">
        <v>259</v>
      </c>
      <c r="L89" t="s">
        <v>267</v>
      </c>
    </row>
    <row r="90" spans="1:12" hidden="1" x14ac:dyDescent="0.45">
      <c r="A90" s="3">
        <v>43121</v>
      </c>
      <c r="B90" t="s">
        <v>268</v>
      </c>
      <c r="C90" t="s">
        <v>269</v>
      </c>
      <c r="D90" t="s">
        <v>14</v>
      </c>
      <c r="E90" t="s">
        <v>15</v>
      </c>
      <c r="F90" t="s">
        <v>28</v>
      </c>
      <c r="G90" t="s">
        <v>270</v>
      </c>
      <c r="I90" t="s">
        <v>17</v>
      </c>
      <c r="J90" t="s">
        <v>18</v>
      </c>
      <c r="K90" t="s">
        <v>271</v>
      </c>
      <c r="L90" t="s">
        <v>272</v>
      </c>
    </row>
    <row r="91" spans="1:12" hidden="1" x14ac:dyDescent="0.45">
      <c r="A91" s="3">
        <v>43121</v>
      </c>
      <c r="B91" t="s">
        <v>268</v>
      </c>
      <c r="C91" t="s">
        <v>269</v>
      </c>
      <c r="D91" t="s">
        <v>14</v>
      </c>
      <c r="E91" t="s">
        <v>15</v>
      </c>
      <c r="F91" t="s">
        <v>28</v>
      </c>
      <c r="G91" t="s">
        <v>270</v>
      </c>
      <c r="I91" t="s">
        <v>17</v>
      </c>
      <c r="J91" t="s">
        <v>18</v>
      </c>
      <c r="K91" t="s">
        <v>271</v>
      </c>
      <c r="L91" t="s">
        <v>272</v>
      </c>
    </row>
    <row r="92" spans="1:12" hidden="1" x14ac:dyDescent="0.45">
      <c r="A92" s="3">
        <v>43121</v>
      </c>
      <c r="B92" t="s">
        <v>273</v>
      </c>
      <c r="C92" t="s">
        <v>274</v>
      </c>
      <c r="D92" t="s">
        <v>14</v>
      </c>
      <c r="E92" t="s">
        <v>15</v>
      </c>
      <c r="F92" t="s">
        <v>28</v>
      </c>
      <c r="G92" t="s">
        <v>275</v>
      </c>
      <c r="I92" t="s">
        <v>17</v>
      </c>
      <c r="J92" t="s">
        <v>18</v>
      </c>
      <c r="K92" t="s">
        <v>276</v>
      </c>
      <c r="L92" t="s">
        <v>277</v>
      </c>
    </row>
    <row r="93" spans="1:12" hidden="1" x14ac:dyDescent="0.45">
      <c r="A93" s="3">
        <v>43121</v>
      </c>
      <c r="B93" t="s">
        <v>278</v>
      </c>
      <c r="C93" t="s">
        <v>279</v>
      </c>
      <c r="D93" t="s">
        <v>14</v>
      </c>
      <c r="E93" t="s">
        <v>15</v>
      </c>
      <c r="F93" t="s">
        <v>16</v>
      </c>
      <c r="G93" t="s">
        <v>280</v>
      </c>
      <c r="I93" t="s">
        <v>17</v>
      </c>
      <c r="J93" t="s">
        <v>18</v>
      </c>
      <c r="K93" t="s">
        <v>281</v>
      </c>
      <c r="L93" t="s">
        <v>282</v>
      </c>
    </row>
    <row r="94" spans="1:12" hidden="1" x14ac:dyDescent="0.45">
      <c r="A94" s="3">
        <v>43121</v>
      </c>
      <c r="B94" t="s">
        <v>283</v>
      </c>
      <c r="C94" t="s">
        <v>284</v>
      </c>
      <c r="D94" t="s">
        <v>14</v>
      </c>
      <c r="E94" t="s">
        <v>15</v>
      </c>
      <c r="F94" t="s">
        <v>16</v>
      </c>
      <c r="G94" t="s">
        <v>283</v>
      </c>
      <c r="I94" t="s">
        <v>17</v>
      </c>
      <c r="J94" t="s">
        <v>18</v>
      </c>
      <c r="K94" t="s">
        <v>285</v>
      </c>
      <c r="L94" t="s">
        <v>286</v>
      </c>
    </row>
    <row r="95" spans="1:12" hidden="1" x14ac:dyDescent="0.45">
      <c r="A95" s="3">
        <v>43121</v>
      </c>
      <c r="B95" t="s">
        <v>287</v>
      </c>
      <c r="C95" t="s">
        <v>279</v>
      </c>
      <c r="D95" t="s">
        <v>14</v>
      </c>
      <c r="E95" t="s">
        <v>15</v>
      </c>
      <c r="F95" t="s">
        <v>16</v>
      </c>
      <c r="G95" t="s">
        <v>288</v>
      </c>
      <c r="I95" t="s">
        <v>17</v>
      </c>
      <c r="J95" t="s">
        <v>18</v>
      </c>
      <c r="K95" t="s">
        <v>289</v>
      </c>
      <c r="L95" t="s">
        <v>290</v>
      </c>
    </row>
    <row r="96" spans="1:12" hidden="1" x14ac:dyDescent="0.45">
      <c r="A96" s="3">
        <v>43121</v>
      </c>
      <c r="B96" t="s">
        <v>287</v>
      </c>
      <c r="C96" t="s">
        <v>279</v>
      </c>
      <c r="D96" t="s">
        <v>14</v>
      </c>
      <c r="E96" t="s">
        <v>15</v>
      </c>
      <c r="F96" t="s">
        <v>16</v>
      </c>
      <c r="G96" t="s">
        <v>291</v>
      </c>
      <c r="I96" t="s">
        <v>17</v>
      </c>
      <c r="J96" t="s">
        <v>18</v>
      </c>
      <c r="K96" t="s">
        <v>289</v>
      </c>
      <c r="L96" t="s">
        <v>292</v>
      </c>
    </row>
    <row r="97" spans="1:12" hidden="1" x14ac:dyDescent="0.45">
      <c r="A97" s="3">
        <v>43121</v>
      </c>
      <c r="B97" t="s">
        <v>293</v>
      </c>
      <c r="C97" t="s">
        <v>294</v>
      </c>
      <c r="D97" t="s">
        <v>14</v>
      </c>
      <c r="E97" t="s">
        <v>15</v>
      </c>
      <c r="F97" t="s">
        <v>28</v>
      </c>
      <c r="G97" t="s">
        <v>295</v>
      </c>
      <c r="I97" t="s">
        <v>17</v>
      </c>
      <c r="J97" t="s">
        <v>18</v>
      </c>
      <c r="K97" t="s">
        <v>296</v>
      </c>
      <c r="L97" t="s">
        <v>297</v>
      </c>
    </row>
    <row r="98" spans="1:12" hidden="1" x14ac:dyDescent="0.45">
      <c r="A98" s="3">
        <v>43121</v>
      </c>
      <c r="B98" t="s">
        <v>293</v>
      </c>
      <c r="C98" t="s">
        <v>294</v>
      </c>
      <c r="D98" t="s">
        <v>14</v>
      </c>
      <c r="E98" t="s">
        <v>15</v>
      </c>
      <c r="F98" t="s">
        <v>34</v>
      </c>
      <c r="G98" t="s">
        <v>298</v>
      </c>
      <c r="I98" t="s">
        <v>17</v>
      </c>
      <c r="J98" t="s">
        <v>18</v>
      </c>
      <c r="K98" t="s">
        <v>299</v>
      </c>
      <c r="L98" t="s">
        <v>300</v>
      </c>
    </row>
    <row r="99" spans="1:12" hidden="1" x14ac:dyDescent="0.45">
      <c r="A99" s="3">
        <v>43121</v>
      </c>
      <c r="B99" t="s">
        <v>293</v>
      </c>
      <c r="C99" t="s">
        <v>294</v>
      </c>
      <c r="D99" t="s">
        <v>14</v>
      </c>
      <c r="E99" t="s">
        <v>15</v>
      </c>
      <c r="F99" t="s">
        <v>52</v>
      </c>
      <c r="G99" t="s">
        <v>301</v>
      </c>
      <c r="I99" t="s">
        <v>17</v>
      </c>
      <c r="J99" t="s">
        <v>18</v>
      </c>
      <c r="K99" t="s">
        <v>302</v>
      </c>
      <c r="L99" t="s">
        <v>303</v>
      </c>
    </row>
    <row r="100" spans="1:12" hidden="1" x14ac:dyDescent="0.45">
      <c r="A100" s="3">
        <v>43121</v>
      </c>
      <c r="B100" t="s">
        <v>304</v>
      </c>
      <c r="C100" t="s">
        <v>305</v>
      </c>
      <c r="D100" t="s">
        <v>14</v>
      </c>
      <c r="E100" t="s">
        <v>15</v>
      </c>
      <c r="F100" t="s">
        <v>16</v>
      </c>
      <c r="G100" t="s">
        <v>304</v>
      </c>
      <c r="I100" t="s">
        <v>17</v>
      </c>
      <c r="J100" t="s">
        <v>18</v>
      </c>
      <c r="K100" t="s">
        <v>306</v>
      </c>
      <c r="L100" t="s">
        <v>307</v>
      </c>
    </row>
    <row r="101" spans="1:12" hidden="1" x14ac:dyDescent="0.45">
      <c r="A101" s="3">
        <v>43121</v>
      </c>
      <c r="B101" t="s">
        <v>308</v>
      </c>
      <c r="C101" t="s">
        <v>309</v>
      </c>
      <c r="D101" t="s">
        <v>14</v>
      </c>
      <c r="E101" t="s">
        <v>15</v>
      </c>
      <c r="F101" t="s">
        <v>16</v>
      </c>
      <c r="G101" t="s">
        <v>310</v>
      </c>
      <c r="I101" t="s">
        <v>17</v>
      </c>
      <c r="J101" t="s">
        <v>18</v>
      </c>
      <c r="K101" t="s">
        <v>311</v>
      </c>
      <c r="L101" t="s">
        <v>312</v>
      </c>
    </row>
    <row r="102" spans="1:12" hidden="1" x14ac:dyDescent="0.45">
      <c r="A102" s="3">
        <v>43121</v>
      </c>
      <c r="B102" t="s">
        <v>313</v>
      </c>
      <c r="C102" t="s">
        <v>62</v>
      </c>
      <c r="D102" t="s">
        <v>14</v>
      </c>
      <c r="E102" t="s">
        <v>15</v>
      </c>
      <c r="F102" t="s">
        <v>28</v>
      </c>
      <c r="G102" t="s">
        <v>314</v>
      </c>
      <c r="I102" t="s">
        <v>17</v>
      </c>
      <c r="J102" t="s">
        <v>18</v>
      </c>
      <c r="K102" t="s">
        <v>315</v>
      </c>
      <c r="L102" t="s">
        <v>316</v>
      </c>
    </row>
    <row r="103" spans="1:12" hidden="1" x14ac:dyDescent="0.45">
      <c r="A103" s="3">
        <v>43121</v>
      </c>
      <c r="B103" t="s">
        <v>317</v>
      </c>
      <c r="C103" t="s">
        <v>45</v>
      </c>
      <c r="D103" t="s">
        <v>14</v>
      </c>
      <c r="E103" t="s">
        <v>15</v>
      </c>
      <c r="F103" t="s">
        <v>52</v>
      </c>
      <c r="G103" t="s">
        <v>318</v>
      </c>
      <c r="I103" t="s">
        <v>17</v>
      </c>
      <c r="J103" t="s">
        <v>18</v>
      </c>
      <c r="K103" t="s">
        <v>319</v>
      </c>
      <c r="L103" t="s">
        <v>320</v>
      </c>
    </row>
    <row r="104" spans="1:12" hidden="1" x14ac:dyDescent="0.45">
      <c r="A104" s="3">
        <v>43121</v>
      </c>
      <c r="B104" t="s">
        <v>317</v>
      </c>
      <c r="C104" t="s">
        <v>45</v>
      </c>
      <c r="D104" t="s">
        <v>14</v>
      </c>
      <c r="E104" t="s">
        <v>15</v>
      </c>
      <c r="F104" t="s">
        <v>28</v>
      </c>
      <c r="G104" t="s">
        <v>321</v>
      </c>
      <c r="I104" t="s">
        <v>17</v>
      </c>
      <c r="J104" t="s">
        <v>18</v>
      </c>
      <c r="K104" t="s">
        <v>319</v>
      </c>
      <c r="L104" t="s">
        <v>322</v>
      </c>
    </row>
    <row r="105" spans="1:12" hidden="1" x14ac:dyDescent="0.45">
      <c r="A105" s="3">
        <v>43121</v>
      </c>
      <c r="B105" t="s">
        <v>323</v>
      </c>
      <c r="C105" t="s">
        <v>62</v>
      </c>
      <c r="D105" t="s">
        <v>14</v>
      </c>
      <c r="E105" t="s">
        <v>15</v>
      </c>
      <c r="F105" t="s">
        <v>34</v>
      </c>
      <c r="G105" t="s">
        <v>324</v>
      </c>
      <c r="I105" t="s">
        <v>17</v>
      </c>
      <c r="J105" t="s">
        <v>18</v>
      </c>
      <c r="K105" t="s">
        <v>325</v>
      </c>
      <c r="L105" t="s">
        <v>326</v>
      </c>
    </row>
    <row r="106" spans="1:12" hidden="1" x14ac:dyDescent="0.45">
      <c r="A106" s="3">
        <v>43121</v>
      </c>
      <c r="B106" t="s">
        <v>323</v>
      </c>
      <c r="C106" t="s">
        <v>62</v>
      </c>
      <c r="D106" t="s">
        <v>14</v>
      </c>
      <c r="E106" t="s">
        <v>15</v>
      </c>
      <c r="F106" t="s">
        <v>52</v>
      </c>
      <c r="G106" t="s">
        <v>327</v>
      </c>
      <c r="I106" t="s">
        <v>17</v>
      </c>
      <c r="J106" t="s">
        <v>18</v>
      </c>
      <c r="K106" t="s">
        <v>325</v>
      </c>
      <c r="L106" t="s">
        <v>328</v>
      </c>
    </row>
    <row r="107" spans="1:12" hidden="1" x14ac:dyDescent="0.45">
      <c r="A107" s="3">
        <v>43121</v>
      </c>
      <c r="B107" t="s">
        <v>329</v>
      </c>
      <c r="C107" t="s">
        <v>80</v>
      </c>
      <c r="D107" t="s">
        <v>14</v>
      </c>
      <c r="E107" t="s">
        <v>51</v>
      </c>
      <c r="F107" t="s">
        <v>16</v>
      </c>
      <c r="G107" t="s">
        <v>329</v>
      </c>
      <c r="I107" t="s">
        <v>17</v>
      </c>
      <c r="J107" t="s">
        <v>18</v>
      </c>
      <c r="K107" t="s">
        <v>330</v>
      </c>
      <c r="L107" t="s">
        <v>331</v>
      </c>
    </row>
    <row r="108" spans="1:12" hidden="1" x14ac:dyDescent="0.45">
      <c r="A108" s="3">
        <v>43121</v>
      </c>
      <c r="B108" t="s">
        <v>332</v>
      </c>
      <c r="C108" t="s">
        <v>333</v>
      </c>
      <c r="D108" t="s">
        <v>14</v>
      </c>
      <c r="E108" t="s">
        <v>15</v>
      </c>
      <c r="F108" t="s">
        <v>16</v>
      </c>
      <c r="G108" t="s">
        <v>334</v>
      </c>
      <c r="I108" t="s">
        <v>17</v>
      </c>
      <c r="J108" t="s">
        <v>18</v>
      </c>
      <c r="K108" t="s">
        <v>335</v>
      </c>
      <c r="L108" t="s">
        <v>336</v>
      </c>
    </row>
    <row r="109" spans="1:12" hidden="1" x14ac:dyDescent="0.45">
      <c r="A109" s="3">
        <v>43121</v>
      </c>
      <c r="B109" t="s">
        <v>332</v>
      </c>
      <c r="C109" t="s">
        <v>333</v>
      </c>
      <c r="D109" t="s">
        <v>14</v>
      </c>
      <c r="E109" t="s">
        <v>15</v>
      </c>
      <c r="F109" t="s">
        <v>16</v>
      </c>
      <c r="G109" t="s">
        <v>334</v>
      </c>
      <c r="I109" t="s">
        <v>17</v>
      </c>
      <c r="J109" t="s">
        <v>18</v>
      </c>
      <c r="K109" t="s">
        <v>335</v>
      </c>
      <c r="L109" t="s">
        <v>336</v>
      </c>
    </row>
    <row r="110" spans="1:12" hidden="1" x14ac:dyDescent="0.45">
      <c r="A110" s="3">
        <v>43121</v>
      </c>
      <c r="B110" t="s">
        <v>332</v>
      </c>
      <c r="C110" t="s">
        <v>333</v>
      </c>
      <c r="D110" t="s">
        <v>14</v>
      </c>
      <c r="E110" t="s">
        <v>15</v>
      </c>
      <c r="F110" t="s">
        <v>52</v>
      </c>
      <c r="G110" t="s">
        <v>337</v>
      </c>
      <c r="I110" t="s">
        <v>17</v>
      </c>
      <c r="J110" t="s">
        <v>18</v>
      </c>
      <c r="K110" t="s">
        <v>335</v>
      </c>
      <c r="L110" t="s">
        <v>338</v>
      </c>
    </row>
    <row r="111" spans="1:12" hidden="1" x14ac:dyDescent="0.45">
      <c r="A111" s="3">
        <v>43121</v>
      </c>
      <c r="B111" t="s">
        <v>332</v>
      </c>
      <c r="C111" t="s">
        <v>333</v>
      </c>
      <c r="D111" t="s">
        <v>14</v>
      </c>
      <c r="E111" t="s">
        <v>15</v>
      </c>
      <c r="F111" t="s">
        <v>34</v>
      </c>
      <c r="G111" t="s">
        <v>339</v>
      </c>
      <c r="I111" t="s">
        <v>17</v>
      </c>
      <c r="J111" t="s">
        <v>18</v>
      </c>
      <c r="K111" t="s">
        <v>340</v>
      </c>
      <c r="L111" t="s">
        <v>341</v>
      </c>
    </row>
    <row r="112" spans="1:12" hidden="1" x14ac:dyDescent="0.45">
      <c r="A112" s="3">
        <v>43121</v>
      </c>
      <c r="B112" t="s">
        <v>342</v>
      </c>
      <c r="C112" t="s">
        <v>309</v>
      </c>
      <c r="D112" t="s">
        <v>14</v>
      </c>
      <c r="E112" t="s">
        <v>15</v>
      </c>
      <c r="F112" t="s">
        <v>52</v>
      </c>
      <c r="G112" t="s">
        <v>343</v>
      </c>
      <c r="I112" t="s">
        <v>17</v>
      </c>
      <c r="J112" t="s">
        <v>18</v>
      </c>
      <c r="K112" t="s">
        <v>344</v>
      </c>
      <c r="L112" t="s">
        <v>345</v>
      </c>
    </row>
    <row r="113" spans="1:12" hidden="1" x14ac:dyDescent="0.45">
      <c r="A113" s="3">
        <v>43121</v>
      </c>
      <c r="B113" t="s">
        <v>346</v>
      </c>
      <c r="C113" t="s">
        <v>80</v>
      </c>
      <c r="D113" t="s">
        <v>14</v>
      </c>
      <c r="E113" t="s">
        <v>15</v>
      </c>
      <c r="F113" t="s">
        <v>28</v>
      </c>
      <c r="G113" t="s">
        <v>347</v>
      </c>
      <c r="I113" t="s">
        <v>17</v>
      </c>
      <c r="J113" t="s">
        <v>18</v>
      </c>
      <c r="K113" t="s">
        <v>348</v>
      </c>
      <c r="L113" t="s">
        <v>349</v>
      </c>
    </row>
    <row r="114" spans="1:12" hidden="1" x14ac:dyDescent="0.45">
      <c r="A114" s="3">
        <v>43121</v>
      </c>
      <c r="B114" t="s">
        <v>346</v>
      </c>
      <c r="C114" t="s">
        <v>80</v>
      </c>
      <c r="D114" t="s">
        <v>14</v>
      </c>
      <c r="E114" t="s">
        <v>15</v>
      </c>
      <c r="F114" t="s">
        <v>34</v>
      </c>
      <c r="G114" t="s">
        <v>350</v>
      </c>
      <c r="I114" t="s">
        <v>17</v>
      </c>
      <c r="J114" t="s">
        <v>18</v>
      </c>
      <c r="K114" t="s">
        <v>348</v>
      </c>
      <c r="L114" t="s">
        <v>351</v>
      </c>
    </row>
    <row r="115" spans="1:12" hidden="1" x14ac:dyDescent="0.45">
      <c r="A115" s="3">
        <v>43121</v>
      </c>
      <c r="B115" t="s">
        <v>346</v>
      </c>
      <c r="C115" t="s">
        <v>80</v>
      </c>
      <c r="D115" t="s">
        <v>14</v>
      </c>
      <c r="E115" t="s">
        <v>15</v>
      </c>
      <c r="F115" t="s">
        <v>16</v>
      </c>
      <c r="G115" t="s">
        <v>352</v>
      </c>
      <c r="I115" t="s">
        <v>17</v>
      </c>
      <c r="J115" t="s">
        <v>18</v>
      </c>
      <c r="K115" t="s">
        <v>348</v>
      </c>
      <c r="L115" t="s">
        <v>353</v>
      </c>
    </row>
    <row r="116" spans="1:12" hidden="1" x14ac:dyDescent="0.45">
      <c r="A116" s="3">
        <v>43121</v>
      </c>
      <c r="B116" t="s">
        <v>346</v>
      </c>
      <c r="C116" t="s">
        <v>80</v>
      </c>
      <c r="D116" t="s">
        <v>14</v>
      </c>
      <c r="E116" t="s">
        <v>15</v>
      </c>
      <c r="F116" t="s">
        <v>34</v>
      </c>
      <c r="G116" t="s">
        <v>350</v>
      </c>
      <c r="I116" t="s">
        <v>17</v>
      </c>
      <c r="J116" t="s">
        <v>18</v>
      </c>
      <c r="K116" t="s">
        <v>348</v>
      </c>
      <c r="L116" t="s">
        <v>351</v>
      </c>
    </row>
    <row r="117" spans="1:12" hidden="1" x14ac:dyDescent="0.45">
      <c r="A117" s="3">
        <v>43121</v>
      </c>
      <c r="B117" t="s">
        <v>354</v>
      </c>
      <c r="C117" t="s">
        <v>50</v>
      </c>
      <c r="D117" t="s">
        <v>14</v>
      </c>
      <c r="E117" t="s">
        <v>15</v>
      </c>
      <c r="F117" t="s">
        <v>16</v>
      </c>
      <c r="G117" t="s">
        <v>355</v>
      </c>
      <c r="I117" t="s">
        <v>17</v>
      </c>
      <c r="J117" t="s">
        <v>18</v>
      </c>
      <c r="K117" t="s">
        <v>356</v>
      </c>
      <c r="L117" t="s">
        <v>357</v>
      </c>
    </row>
    <row r="118" spans="1:12" hidden="1" x14ac:dyDescent="0.45">
      <c r="A118" s="3">
        <v>43121</v>
      </c>
      <c r="B118" t="s">
        <v>358</v>
      </c>
      <c r="C118" t="s">
        <v>359</v>
      </c>
      <c r="D118" t="s">
        <v>14</v>
      </c>
      <c r="E118" t="s">
        <v>15</v>
      </c>
      <c r="F118" t="s">
        <v>52</v>
      </c>
      <c r="G118" t="s">
        <v>360</v>
      </c>
      <c r="I118" t="s">
        <v>17</v>
      </c>
      <c r="J118" t="s">
        <v>18</v>
      </c>
      <c r="K118" t="s">
        <v>361</v>
      </c>
      <c r="L118" t="s">
        <v>362</v>
      </c>
    </row>
    <row r="119" spans="1:12" hidden="1" x14ac:dyDescent="0.45">
      <c r="A119" s="3">
        <v>43121</v>
      </c>
      <c r="B119" t="s">
        <v>358</v>
      </c>
      <c r="C119" t="s">
        <v>359</v>
      </c>
      <c r="D119" t="s">
        <v>14</v>
      </c>
      <c r="E119" t="s">
        <v>15</v>
      </c>
      <c r="F119" t="s">
        <v>52</v>
      </c>
      <c r="G119" t="s">
        <v>360</v>
      </c>
      <c r="I119" t="s">
        <v>17</v>
      </c>
      <c r="J119" t="s">
        <v>18</v>
      </c>
      <c r="K119" t="s">
        <v>361</v>
      </c>
      <c r="L119" t="s">
        <v>362</v>
      </c>
    </row>
    <row r="120" spans="1:12" hidden="1" x14ac:dyDescent="0.45">
      <c r="A120" s="3">
        <v>43121</v>
      </c>
      <c r="B120" t="s">
        <v>358</v>
      </c>
      <c r="C120" t="s">
        <v>359</v>
      </c>
      <c r="D120" t="s">
        <v>14</v>
      </c>
      <c r="E120" t="s">
        <v>15</v>
      </c>
      <c r="F120" t="s">
        <v>34</v>
      </c>
      <c r="G120" t="s">
        <v>363</v>
      </c>
      <c r="I120" t="s">
        <v>17</v>
      </c>
      <c r="J120" t="s">
        <v>18</v>
      </c>
      <c r="K120" t="s">
        <v>361</v>
      </c>
      <c r="L120" t="s">
        <v>364</v>
      </c>
    </row>
    <row r="121" spans="1:12" hidden="1" x14ac:dyDescent="0.45">
      <c r="A121" s="3">
        <v>43121</v>
      </c>
      <c r="B121" t="s">
        <v>365</v>
      </c>
      <c r="C121" t="s">
        <v>366</v>
      </c>
      <c r="D121" t="s">
        <v>14</v>
      </c>
      <c r="E121" t="s">
        <v>15</v>
      </c>
      <c r="F121" t="s">
        <v>16</v>
      </c>
      <c r="G121" t="s">
        <v>365</v>
      </c>
      <c r="I121" t="s">
        <v>17</v>
      </c>
      <c r="J121" t="s">
        <v>18</v>
      </c>
      <c r="K121" t="s">
        <v>367</v>
      </c>
      <c r="L121" t="s">
        <v>368</v>
      </c>
    </row>
    <row r="122" spans="1:12" hidden="1" x14ac:dyDescent="0.45">
      <c r="A122" s="3">
        <v>43121</v>
      </c>
      <c r="B122" t="s">
        <v>369</v>
      </c>
      <c r="C122" t="s">
        <v>370</v>
      </c>
      <c r="D122" t="s">
        <v>14</v>
      </c>
      <c r="E122" t="s">
        <v>15</v>
      </c>
      <c r="F122" t="s">
        <v>16</v>
      </c>
      <c r="G122" t="s">
        <v>371</v>
      </c>
      <c r="I122" t="s">
        <v>17</v>
      </c>
      <c r="J122" t="s">
        <v>18</v>
      </c>
      <c r="K122" t="s">
        <v>372</v>
      </c>
      <c r="L122" t="s">
        <v>373</v>
      </c>
    </row>
    <row r="123" spans="1:12" hidden="1" x14ac:dyDescent="0.45">
      <c r="A123" s="3">
        <v>43121</v>
      </c>
      <c r="B123" t="s">
        <v>374</v>
      </c>
      <c r="C123" t="s">
        <v>93</v>
      </c>
      <c r="D123" t="s">
        <v>14</v>
      </c>
      <c r="E123" t="s">
        <v>15</v>
      </c>
      <c r="F123" t="s">
        <v>28</v>
      </c>
      <c r="G123" t="s">
        <v>375</v>
      </c>
      <c r="I123" t="s">
        <v>17</v>
      </c>
      <c r="J123" t="s">
        <v>18</v>
      </c>
      <c r="K123" t="s">
        <v>376</v>
      </c>
      <c r="L123" t="s">
        <v>377</v>
      </c>
    </row>
    <row r="124" spans="1:12" hidden="1" x14ac:dyDescent="0.45">
      <c r="A124" s="3">
        <v>43121</v>
      </c>
      <c r="B124" t="s">
        <v>378</v>
      </c>
      <c r="C124" t="s">
        <v>309</v>
      </c>
      <c r="D124" t="s">
        <v>14</v>
      </c>
      <c r="E124" t="s">
        <v>15</v>
      </c>
      <c r="F124" t="s">
        <v>16</v>
      </c>
      <c r="G124" t="s">
        <v>379</v>
      </c>
      <c r="I124" t="s">
        <v>17</v>
      </c>
      <c r="J124" t="s">
        <v>18</v>
      </c>
      <c r="K124" t="s">
        <v>380</v>
      </c>
      <c r="L124" t="s">
        <v>381</v>
      </c>
    </row>
    <row r="125" spans="1:12" hidden="1" x14ac:dyDescent="0.45">
      <c r="A125" s="3">
        <v>43121</v>
      </c>
      <c r="B125" t="s">
        <v>382</v>
      </c>
      <c r="C125" t="s">
        <v>274</v>
      </c>
      <c r="D125" t="s">
        <v>14</v>
      </c>
      <c r="E125" t="s">
        <v>51</v>
      </c>
      <c r="F125" t="s">
        <v>34</v>
      </c>
      <c r="G125" t="s">
        <v>383</v>
      </c>
      <c r="I125" t="s">
        <v>17</v>
      </c>
      <c r="J125" t="s">
        <v>18</v>
      </c>
      <c r="K125" t="s">
        <v>384</v>
      </c>
      <c r="L125" t="s">
        <v>385</v>
      </c>
    </row>
    <row r="126" spans="1:12" hidden="1" x14ac:dyDescent="0.45">
      <c r="A126" s="3">
        <v>43121</v>
      </c>
      <c r="B126" t="s">
        <v>386</v>
      </c>
      <c r="C126" t="s">
        <v>387</v>
      </c>
      <c r="D126" t="s">
        <v>14</v>
      </c>
      <c r="E126" t="s">
        <v>15</v>
      </c>
      <c r="F126" t="s">
        <v>52</v>
      </c>
      <c r="G126" t="s">
        <v>388</v>
      </c>
      <c r="I126" t="s">
        <v>17</v>
      </c>
      <c r="J126" t="s">
        <v>18</v>
      </c>
      <c r="K126" t="s">
        <v>389</v>
      </c>
      <c r="L126" t="s">
        <v>390</v>
      </c>
    </row>
    <row r="127" spans="1:12" hidden="1" x14ac:dyDescent="0.45">
      <c r="A127" s="3">
        <v>43121</v>
      </c>
      <c r="B127" t="s">
        <v>391</v>
      </c>
      <c r="C127" t="s">
        <v>392</v>
      </c>
      <c r="D127" t="s">
        <v>14</v>
      </c>
      <c r="E127" t="s">
        <v>15</v>
      </c>
      <c r="F127" t="s">
        <v>16</v>
      </c>
      <c r="G127" t="s">
        <v>393</v>
      </c>
      <c r="I127" t="s">
        <v>17</v>
      </c>
      <c r="J127" t="s">
        <v>18</v>
      </c>
      <c r="K127" t="s">
        <v>394</v>
      </c>
      <c r="L127" t="s">
        <v>395</v>
      </c>
    </row>
    <row r="128" spans="1:12" hidden="1" x14ac:dyDescent="0.45">
      <c r="A128" s="3">
        <v>43121</v>
      </c>
      <c r="B128" t="s">
        <v>396</v>
      </c>
      <c r="C128" t="s">
        <v>397</v>
      </c>
      <c r="D128" t="s">
        <v>14</v>
      </c>
      <c r="E128" t="s">
        <v>15</v>
      </c>
      <c r="F128" t="s">
        <v>28</v>
      </c>
      <c r="G128" t="s">
        <v>398</v>
      </c>
      <c r="I128" t="s">
        <v>17</v>
      </c>
      <c r="J128" t="s">
        <v>18</v>
      </c>
      <c r="K128" t="s">
        <v>399</v>
      </c>
      <c r="L128" t="s">
        <v>400</v>
      </c>
    </row>
    <row r="129" spans="1:12" hidden="1" x14ac:dyDescent="0.45">
      <c r="A129" s="3">
        <v>43121</v>
      </c>
      <c r="B129" t="s">
        <v>401</v>
      </c>
      <c r="C129" t="s">
        <v>402</v>
      </c>
      <c r="D129" t="s">
        <v>14</v>
      </c>
      <c r="E129" t="s">
        <v>15</v>
      </c>
      <c r="F129" t="s">
        <v>52</v>
      </c>
      <c r="G129" t="s">
        <v>301</v>
      </c>
      <c r="I129" t="s">
        <v>17</v>
      </c>
      <c r="J129" t="s">
        <v>18</v>
      </c>
      <c r="K129" t="s">
        <v>403</v>
      </c>
      <c r="L129" t="s">
        <v>404</v>
      </c>
    </row>
    <row r="130" spans="1:12" hidden="1" x14ac:dyDescent="0.45">
      <c r="A130" s="3">
        <v>43121</v>
      </c>
      <c r="B130" t="s">
        <v>405</v>
      </c>
      <c r="C130" t="s">
        <v>406</v>
      </c>
      <c r="D130" t="s">
        <v>14</v>
      </c>
      <c r="E130" t="s">
        <v>15</v>
      </c>
      <c r="F130" t="s">
        <v>16</v>
      </c>
      <c r="G130" t="s">
        <v>405</v>
      </c>
      <c r="I130" t="s">
        <v>17</v>
      </c>
      <c r="J130" t="s">
        <v>18</v>
      </c>
      <c r="K130" t="s">
        <v>407</v>
      </c>
      <c r="L130" t="s">
        <v>408</v>
      </c>
    </row>
    <row r="131" spans="1:12" hidden="1" x14ac:dyDescent="0.45">
      <c r="A131" s="3">
        <v>43121</v>
      </c>
      <c r="B131" t="s">
        <v>405</v>
      </c>
      <c r="C131" t="s">
        <v>406</v>
      </c>
      <c r="D131" t="s">
        <v>14</v>
      </c>
      <c r="E131" t="s">
        <v>15</v>
      </c>
      <c r="F131" t="s">
        <v>16</v>
      </c>
      <c r="G131" t="s">
        <v>405</v>
      </c>
      <c r="I131" t="s">
        <v>17</v>
      </c>
      <c r="J131" t="s">
        <v>18</v>
      </c>
      <c r="K131" t="s">
        <v>407</v>
      </c>
      <c r="L131" t="s">
        <v>408</v>
      </c>
    </row>
    <row r="132" spans="1:12" hidden="1" x14ac:dyDescent="0.45">
      <c r="A132" s="3">
        <v>43121</v>
      </c>
      <c r="B132" t="s">
        <v>405</v>
      </c>
      <c r="C132" t="s">
        <v>406</v>
      </c>
      <c r="D132" t="s">
        <v>14</v>
      </c>
      <c r="E132" t="s">
        <v>15</v>
      </c>
      <c r="F132" t="s">
        <v>16</v>
      </c>
      <c r="G132" t="s">
        <v>409</v>
      </c>
      <c r="I132" t="s">
        <v>17</v>
      </c>
      <c r="J132" t="s">
        <v>18</v>
      </c>
      <c r="K132" t="s">
        <v>410</v>
      </c>
      <c r="L132" t="s">
        <v>411</v>
      </c>
    </row>
    <row r="133" spans="1:12" hidden="1" x14ac:dyDescent="0.45">
      <c r="A133" s="3">
        <v>43121</v>
      </c>
      <c r="B133" t="s">
        <v>405</v>
      </c>
      <c r="C133" t="s">
        <v>412</v>
      </c>
      <c r="D133" t="s">
        <v>14</v>
      </c>
      <c r="E133" t="s">
        <v>15</v>
      </c>
      <c r="F133" t="s">
        <v>16</v>
      </c>
      <c r="G133" t="s">
        <v>405</v>
      </c>
      <c r="I133" t="s">
        <v>17</v>
      </c>
      <c r="J133" t="s">
        <v>18</v>
      </c>
      <c r="K133" t="s">
        <v>413</v>
      </c>
      <c r="L133" t="s">
        <v>414</v>
      </c>
    </row>
    <row r="134" spans="1:12" hidden="1" x14ac:dyDescent="0.45">
      <c r="A134" s="3">
        <v>43121</v>
      </c>
      <c r="B134" t="s">
        <v>405</v>
      </c>
      <c r="C134" t="s">
        <v>412</v>
      </c>
      <c r="D134" t="s">
        <v>14</v>
      </c>
      <c r="E134" t="s">
        <v>15</v>
      </c>
      <c r="F134" t="s">
        <v>16</v>
      </c>
      <c r="G134" t="s">
        <v>405</v>
      </c>
      <c r="I134" t="s">
        <v>17</v>
      </c>
      <c r="J134" t="s">
        <v>18</v>
      </c>
      <c r="K134" t="s">
        <v>415</v>
      </c>
      <c r="L134" t="s">
        <v>416</v>
      </c>
    </row>
    <row r="135" spans="1:12" hidden="1" x14ac:dyDescent="0.45">
      <c r="A135" s="3">
        <v>43121</v>
      </c>
      <c r="B135" t="s">
        <v>405</v>
      </c>
      <c r="C135" t="s">
        <v>412</v>
      </c>
      <c r="D135" t="s">
        <v>14</v>
      </c>
      <c r="E135" t="s">
        <v>15</v>
      </c>
      <c r="F135" t="s">
        <v>16</v>
      </c>
      <c r="G135" t="s">
        <v>405</v>
      </c>
      <c r="I135" t="s">
        <v>17</v>
      </c>
      <c r="J135" t="s">
        <v>18</v>
      </c>
      <c r="K135" t="s">
        <v>417</v>
      </c>
      <c r="L135" t="s">
        <v>418</v>
      </c>
    </row>
    <row r="136" spans="1:12" hidden="1" x14ac:dyDescent="0.45">
      <c r="A136" s="3">
        <v>43121</v>
      </c>
      <c r="B136" t="s">
        <v>419</v>
      </c>
      <c r="C136" t="s">
        <v>333</v>
      </c>
      <c r="D136" t="s">
        <v>245</v>
      </c>
      <c r="E136" t="s">
        <v>15</v>
      </c>
      <c r="F136" t="s">
        <v>34</v>
      </c>
      <c r="G136" t="s">
        <v>420</v>
      </c>
      <c r="I136" t="s">
        <v>17</v>
      </c>
      <c r="J136" t="s">
        <v>18</v>
      </c>
      <c r="K136" t="s">
        <v>421</v>
      </c>
      <c r="L136" t="s">
        <v>422</v>
      </c>
    </row>
    <row r="137" spans="1:12" hidden="1" x14ac:dyDescent="0.45">
      <c r="A137" s="3">
        <v>43121</v>
      </c>
      <c r="B137" t="s">
        <v>423</v>
      </c>
      <c r="C137" t="s">
        <v>406</v>
      </c>
      <c r="D137" t="s">
        <v>245</v>
      </c>
      <c r="E137" t="s">
        <v>15</v>
      </c>
      <c r="F137" t="s">
        <v>34</v>
      </c>
      <c r="G137" t="s">
        <v>424</v>
      </c>
      <c r="I137" t="s">
        <v>17</v>
      </c>
      <c r="J137" t="s">
        <v>18</v>
      </c>
      <c r="K137" t="s">
        <v>425</v>
      </c>
      <c r="L137" t="s">
        <v>426</v>
      </c>
    </row>
    <row r="138" spans="1:12" hidden="1" x14ac:dyDescent="0.45">
      <c r="A138" s="3">
        <v>43121</v>
      </c>
      <c r="B138" t="s">
        <v>427</v>
      </c>
      <c r="C138" t="s">
        <v>428</v>
      </c>
      <c r="D138" t="s">
        <v>245</v>
      </c>
      <c r="E138" t="s">
        <v>15</v>
      </c>
      <c r="F138" t="s">
        <v>34</v>
      </c>
      <c r="G138" t="s">
        <v>429</v>
      </c>
      <c r="I138" t="s">
        <v>17</v>
      </c>
      <c r="J138" t="s">
        <v>18</v>
      </c>
      <c r="K138" t="s">
        <v>430</v>
      </c>
      <c r="L138" t="s">
        <v>431</v>
      </c>
    </row>
    <row r="139" spans="1:12" hidden="1" x14ac:dyDescent="0.45">
      <c r="A139" s="3">
        <v>43121</v>
      </c>
      <c r="B139" t="s">
        <v>432</v>
      </c>
      <c r="C139" t="s">
        <v>433</v>
      </c>
      <c r="D139" t="s">
        <v>245</v>
      </c>
      <c r="E139" t="s">
        <v>15</v>
      </c>
      <c r="F139" t="s">
        <v>16</v>
      </c>
      <c r="G139" t="s">
        <v>434</v>
      </c>
      <c r="I139" t="s">
        <v>17</v>
      </c>
      <c r="J139" t="s">
        <v>18</v>
      </c>
      <c r="K139" t="s">
        <v>435</v>
      </c>
      <c r="L139" t="s">
        <v>436</v>
      </c>
    </row>
    <row r="140" spans="1:12" hidden="1" x14ac:dyDescent="0.45">
      <c r="A140" s="3">
        <v>43121</v>
      </c>
      <c r="B140" t="s">
        <v>437</v>
      </c>
      <c r="C140" t="s">
        <v>438</v>
      </c>
      <c r="D140" t="s">
        <v>245</v>
      </c>
      <c r="E140" t="s">
        <v>15</v>
      </c>
      <c r="F140" t="s">
        <v>28</v>
      </c>
      <c r="G140" t="s">
        <v>439</v>
      </c>
      <c r="I140" t="s">
        <v>17</v>
      </c>
      <c r="J140" t="s">
        <v>18</v>
      </c>
      <c r="K140" t="s">
        <v>440</v>
      </c>
      <c r="L140" t="s">
        <v>441</v>
      </c>
    </row>
    <row r="141" spans="1:12" hidden="1" x14ac:dyDescent="0.45">
      <c r="A141" s="3">
        <v>43121</v>
      </c>
      <c r="B141" t="s">
        <v>442</v>
      </c>
      <c r="C141" t="s">
        <v>13</v>
      </c>
      <c r="D141" t="s">
        <v>245</v>
      </c>
      <c r="E141" t="s">
        <v>15</v>
      </c>
      <c r="F141" t="s">
        <v>52</v>
      </c>
      <c r="G141" t="s">
        <v>443</v>
      </c>
      <c r="I141" t="s">
        <v>17</v>
      </c>
      <c r="J141" t="s">
        <v>18</v>
      </c>
      <c r="K141" t="s">
        <v>444</v>
      </c>
      <c r="L141" t="s">
        <v>445</v>
      </c>
    </row>
    <row r="142" spans="1:12" hidden="1" x14ac:dyDescent="0.45">
      <c r="A142" s="3">
        <v>43121</v>
      </c>
      <c r="B142" t="s">
        <v>446</v>
      </c>
      <c r="C142" t="s">
        <v>447</v>
      </c>
      <c r="D142" t="s">
        <v>245</v>
      </c>
      <c r="E142" t="s">
        <v>15</v>
      </c>
      <c r="F142" t="s">
        <v>16</v>
      </c>
      <c r="G142" t="s">
        <v>446</v>
      </c>
      <c r="I142" t="s">
        <v>17</v>
      </c>
      <c r="J142" t="s">
        <v>18</v>
      </c>
      <c r="K142" t="s">
        <v>448</v>
      </c>
      <c r="L142" t="s">
        <v>449</v>
      </c>
    </row>
    <row r="143" spans="1:12" hidden="1" x14ac:dyDescent="0.45">
      <c r="A143" s="3">
        <v>43121</v>
      </c>
      <c r="B143" t="s">
        <v>450</v>
      </c>
      <c r="C143" t="s">
        <v>451</v>
      </c>
      <c r="D143" t="s">
        <v>245</v>
      </c>
      <c r="E143" t="s">
        <v>15</v>
      </c>
      <c r="F143" t="s">
        <v>28</v>
      </c>
      <c r="G143" t="s">
        <v>452</v>
      </c>
      <c r="I143" t="s">
        <v>17</v>
      </c>
      <c r="J143" t="s">
        <v>18</v>
      </c>
      <c r="K143" t="s">
        <v>453</v>
      </c>
      <c r="L143" t="s">
        <v>454</v>
      </c>
    </row>
    <row r="144" spans="1:12" hidden="1" x14ac:dyDescent="0.45">
      <c r="A144" s="3">
        <v>43121</v>
      </c>
      <c r="B144" t="s">
        <v>455</v>
      </c>
      <c r="C144" t="s">
        <v>456</v>
      </c>
      <c r="D144" t="s">
        <v>245</v>
      </c>
      <c r="E144" t="s">
        <v>15</v>
      </c>
      <c r="F144" t="s">
        <v>28</v>
      </c>
      <c r="G144" t="s">
        <v>457</v>
      </c>
      <c r="I144" t="s">
        <v>17</v>
      </c>
      <c r="J144" t="s">
        <v>18</v>
      </c>
      <c r="K144" t="s">
        <v>458</v>
      </c>
      <c r="L144" t="s">
        <v>459</v>
      </c>
    </row>
    <row r="145" spans="1:12" hidden="1" x14ac:dyDescent="0.45">
      <c r="A145" s="3">
        <v>43121</v>
      </c>
      <c r="B145" t="s">
        <v>455</v>
      </c>
      <c r="C145" t="s">
        <v>456</v>
      </c>
      <c r="D145" t="s">
        <v>245</v>
      </c>
      <c r="E145" t="s">
        <v>15</v>
      </c>
      <c r="F145" t="s">
        <v>28</v>
      </c>
      <c r="G145" t="s">
        <v>457</v>
      </c>
      <c r="I145" t="s">
        <v>17</v>
      </c>
      <c r="J145" t="s">
        <v>18</v>
      </c>
      <c r="K145" t="s">
        <v>458</v>
      </c>
      <c r="L145" t="s">
        <v>459</v>
      </c>
    </row>
    <row r="146" spans="1:12" hidden="1" x14ac:dyDescent="0.45">
      <c r="A146" s="3">
        <v>43121</v>
      </c>
      <c r="B146" t="s">
        <v>455</v>
      </c>
      <c r="C146" t="s">
        <v>460</v>
      </c>
      <c r="D146" t="s">
        <v>245</v>
      </c>
      <c r="E146" t="s">
        <v>15</v>
      </c>
      <c r="F146" t="s">
        <v>52</v>
      </c>
      <c r="G146" t="s">
        <v>461</v>
      </c>
      <c r="I146" t="s">
        <v>17</v>
      </c>
      <c r="J146" t="s">
        <v>18</v>
      </c>
      <c r="K146" t="s">
        <v>458</v>
      </c>
      <c r="L146" t="s">
        <v>462</v>
      </c>
    </row>
    <row r="147" spans="1:12" hidden="1" x14ac:dyDescent="0.45">
      <c r="A147" s="3">
        <v>43121</v>
      </c>
      <c r="B147" t="s">
        <v>455</v>
      </c>
      <c r="C147" t="s">
        <v>460</v>
      </c>
      <c r="D147" t="s">
        <v>245</v>
      </c>
      <c r="E147" t="s">
        <v>15</v>
      </c>
      <c r="F147" t="s">
        <v>52</v>
      </c>
      <c r="G147" t="s">
        <v>461</v>
      </c>
      <c r="I147" t="s">
        <v>17</v>
      </c>
      <c r="J147" t="s">
        <v>18</v>
      </c>
      <c r="K147" t="s">
        <v>458</v>
      </c>
      <c r="L147" t="s">
        <v>462</v>
      </c>
    </row>
    <row r="148" spans="1:12" hidden="1" x14ac:dyDescent="0.45">
      <c r="A148" s="3">
        <v>43121</v>
      </c>
      <c r="B148" t="s">
        <v>455</v>
      </c>
      <c r="C148" t="s">
        <v>309</v>
      </c>
      <c r="D148" t="s">
        <v>245</v>
      </c>
      <c r="E148" t="s">
        <v>15</v>
      </c>
      <c r="F148" t="s">
        <v>52</v>
      </c>
      <c r="G148" t="s">
        <v>463</v>
      </c>
      <c r="I148" t="s">
        <v>17</v>
      </c>
      <c r="J148" t="s">
        <v>18</v>
      </c>
      <c r="K148" t="s">
        <v>458</v>
      </c>
      <c r="L148" t="s">
        <v>464</v>
      </c>
    </row>
    <row r="149" spans="1:12" hidden="1" x14ac:dyDescent="0.45">
      <c r="A149" s="3">
        <v>43121</v>
      </c>
      <c r="B149" t="s">
        <v>455</v>
      </c>
      <c r="C149" t="s">
        <v>45</v>
      </c>
      <c r="D149" t="s">
        <v>245</v>
      </c>
      <c r="E149" t="s">
        <v>15</v>
      </c>
      <c r="F149" t="s">
        <v>52</v>
      </c>
      <c r="G149" t="s">
        <v>465</v>
      </c>
      <c r="I149" t="s">
        <v>17</v>
      </c>
      <c r="J149" t="s">
        <v>18</v>
      </c>
      <c r="K149" t="s">
        <v>466</v>
      </c>
      <c r="L149" t="s">
        <v>467</v>
      </c>
    </row>
    <row r="150" spans="1:12" hidden="1" x14ac:dyDescent="0.45">
      <c r="A150" s="3">
        <v>43121</v>
      </c>
      <c r="B150" t="s">
        <v>455</v>
      </c>
      <c r="C150" t="s">
        <v>309</v>
      </c>
      <c r="D150" t="s">
        <v>245</v>
      </c>
      <c r="E150" t="s">
        <v>15</v>
      </c>
      <c r="F150" t="s">
        <v>16</v>
      </c>
      <c r="G150" t="s">
        <v>468</v>
      </c>
      <c r="I150" t="s">
        <v>17</v>
      </c>
      <c r="J150" t="s">
        <v>18</v>
      </c>
      <c r="K150" t="s">
        <v>466</v>
      </c>
      <c r="L150" t="s">
        <v>469</v>
      </c>
    </row>
    <row r="151" spans="1:12" hidden="1" x14ac:dyDescent="0.45">
      <c r="A151" s="3">
        <v>43121</v>
      </c>
      <c r="B151" t="s">
        <v>455</v>
      </c>
      <c r="C151" t="s">
        <v>460</v>
      </c>
      <c r="D151" t="s">
        <v>245</v>
      </c>
      <c r="E151" t="s">
        <v>15</v>
      </c>
      <c r="F151" t="s">
        <v>16</v>
      </c>
      <c r="G151" t="s">
        <v>470</v>
      </c>
      <c r="I151" t="s">
        <v>17</v>
      </c>
      <c r="J151" t="s">
        <v>18</v>
      </c>
      <c r="K151" t="s">
        <v>466</v>
      </c>
      <c r="L151" t="s">
        <v>471</v>
      </c>
    </row>
    <row r="152" spans="1:12" hidden="1" x14ac:dyDescent="0.45">
      <c r="A152" s="3">
        <v>43121</v>
      </c>
      <c r="B152" t="s">
        <v>455</v>
      </c>
      <c r="C152" t="s">
        <v>456</v>
      </c>
      <c r="D152" t="s">
        <v>245</v>
      </c>
      <c r="E152" t="s">
        <v>15</v>
      </c>
      <c r="F152" t="s">
        <v>16</v>
      </c>
      <c r="G152" t="s">
        <v>472</v>
      </c>
      <c r="I152" t="s">
        <v>17</v>
      </c>
      <c r="J152" t="s">
        <v>18</v>
      </c>
      <c r="K152" t="s">
        <v>466</v>
      </c>
      <c r="L152" t="s">
        <v>473</v>
      </c>
    </row>
    <row r="153" spans="1:12" hidden="1" x14ac:dyDescent="0.45">
      <c r="A153" s="3">
        <v>43121</v>
      </c>
      <c r="B153" t="s">
        <v>455</v>
      </c>
      <c r="C153" t="s">
        <v>38</v>
      </c>
      <c r="D153" t="s">
        <v>245</v>
      </c>
      <c r="E153" t="s">
        <v>15</v>
      </c>
      <c r="F153" t="s">
        <v>52</v>
      </c>
      <c r="G153" t="s">
        <v>474</v>
      </c>
      <c r="I153" t="s">
        <v>17</v>
      </c>
      <c r="J153" t="s">
        <v>18</v>
      </c>
      <c r="K153" t="s">
        <v>458</v>
      </c>
      <c r="L153" t="s">
        <v>475</v>
      </c>
    </row>
    <row r="154" spans="1:12" hidden="1" x14ac:dyDescent="0.45">
      <c r="A154" s="3">
        <v>43121</v>
      </c>
      <c r="B154" t="s">
        <v>455</v>
      </c>
      <c r="C154" t="s">
        <v>460</v>
      </c>
      <c r="D154" t="s">
        <v>245</v>
      </c>
      <c r="E154" t="s">
        <v>15</v>
      </c>
      <c r="F154" t="s">
        <v>52</v>
      </c>
      <c r="G154" t="s">
        <v>476</v>
      </c>
      <c r="I154" t="s">
        <v>17</v>
      </c>
      <c r="J154" t="s">
        <v>18</v>
      </c>
      <c r="K154" t="s">
        <v>466</v>
      </c>
      <c r="L154" t="s">
        <v>477</v>
      </c>
    </row>
    <row r="155" spans="1:12" hidden="1" x14ac:dyDescent="0.45">
      <c r="A155" s="3">
        <v>43121</v>
      </c>
      <c r="B155" t="s">
        <v>455</v>
      </c>
      <c r="C155" t="s">
        <v>38</v>
      </c>
      <c r="D155" t="s">
        <v>245</v>
      </c>
      <c r="E155" t="s">
        <v>15</v>
      </c>
      <c r="F155" t="s">
        <v>52</v>
      </c>
      <c r="G155" t="s">
        <v>474</v>
      </c>
      <c r="I155" t="s">
        <v>17</v>
      </c>
      <c r="J155" t="s">
        <v>18</v>
      </c>
      <c r="K155" t="s">
        <v>458</v>
      </c>
      <c r="L155" t="s">
        <v>475</v>
      </c>
    </row>
    <row r="156" spans="1:12" hidden="1" x14ac:dyDescent="0.45">
      <c r="A156" s="3">
        <v>43121</v>
      </c>
      <c r="B156" t="s">
        <v>478</v>
      </c>
      <c r="C156" t="s">
        <v>479</v>
      </c>
      <c r="D156" t="s">
        <v>245</v>
      </c>
      <c r="E156" t="s">
        <v>15</v>
      </c>
      <c r="F156" t="s">
        <v>16</v>
      </c>
      <c r="G156" t="s">
        <v>480</v>
      </c>
      <c r="I156" t="s">
        <v>17</v>
      </c>
      <c r="J156" t="s">
        <v>18</v>
      </c>
      <c r="K156" t="s">
        <v>481</v>
      </c>
      <c r="L156" t="s">
        <v>482</v>
      </c>
    </row>
    <row r="157" spans="1:12" hidden="1" x14ac:dyDescent="0.45">
      <c r="A157" s="3">
        <v>43121</v>
      </c>
      <c r="B157" t="s">
        <v>478</v>
      </c>
      <c r="C157" t="s">
        <v>479</v>
      </c>
      <c r="D157" t="s">
        <v>245</v>
      </c>
      <c r="E157" t="s">
        <v>15</v>
      </c>
      <c r="F157" t="s">
        <v>16</v>
      </c>
      <c r="G157" t="s">
        <v>483</v>
      </c>
      <c r="I157" t="s">
        <v>17</v>
      </c>
      <c r="J157" t="s">
        <v>18</v>
      </c>
      <c r="K157" t="s">
        <v>484</v>
      </c>
      <c r="L157" t="s">
        <v>485</v>
      </c>
    </row>
    <row r="158" spans="1:12" hidden="1" x14ac:dyDescent="0.45">
      <c r="A158" s="3">
        <v>43121</v>
      </c>
      <c r="B158" t="s">
        <v>486</v>
      </c>
      <c r="C158" t="s">
        <v>38</v>
      </c>
      <c r="D158" t="s">
        <v>245</v>
      </c>
      <c r="E158" t="s">
        <v>15</v>
      </c>
      <c r="F158" t="s">
        <v>28</v>
      </c>
      <c r="G158" t="s">
        <v>487</v>
      </c>
      <c r="I158" t="s">
        <v>17</v>
      </c>
      <c r="J158" t="s">
        <v>18</v>
      </c>
      <c r="K158" t="s">
        <v>488</v>
      </c>
      <c r="L158" t="s">
        <v>489</v>
      </c>
    </row>
    <row r="159" spans="1:12" hidden="1" x14ac:dyDescent="0.45">
      <c r="A159" s="3">
        <v>43121</v>
      </c>
      <c r="B159" t="s">
        <v>486</v>
      </c>
      <c r="C159" t="s">
        <v>38</v>
      </c>
      <c r="D159" t="s">
        <v>245</v>
      </c>
      <c r="E159" t="s">
        <v>15</v>
      </c>
      <c r="F159" t="s">
        <v>28</v>
      </c>
      <c r="G159" t="s">
        <v>490</v>
      </c>
      <c r="I159" t="s">
        <v>17</v>
      </c>
      <c r="J159" t="s">
        <v>18</v>
      </c>
      <c r="K159" t="s">
        <v>491</v>
      </c>
      <c r="L159" t="s">
        <v>492</v>
      </c>
    </row>
    <row r="160" spans="1:12" hidden="1" x14ac:dyDescent="0.45">
      <c r="A160" s="3">
        <v>43121</v>
      </c>
      <c r="B160" t="s">
        <v>493</v>
      </c>
      <c r="C160" t="s">
        <v>72</v>
      </c>
      <c r="D160" t="s">
        <v>245</v>
      </c>
      <c r="E160" t="s">
        <v>15</v>
      </c>
      <c r="F160" t="s">
        <v>28</v>
      </c>
      <c r="G160" t="s">
        <v>494</v>
      </c>
      <c r="I160" t="s">
        <v>17</v>
      </c>
      <c r="J160" t="s">
        <v>18</v>
      </c>
      <c r="K160" t="s">
        <v>495</v>
      </c>
      <c r="L160" t="s">
        <v>496</v>
      </c>
    </row>
    <row r="161" spans="1:12" hidden="1" x14ac:dyDescent="0.45">
      <c r="A161" s="3">
        <v>43121</v>
      </c>
      <c r="B161" t="s">
        <v>497</v>
      </c>
      <c r="C161" t="s">
        <v>498</v>
      </c>
      <c r="D161" t="s">
        <v>245</v>
      </c>
      <c r="E161" t="s">
        <v>15</v>
      </c>
      <c r="F161" t="s">
        <v>52</v>
      </c>
      <c r="G161" t="s">
        <v>499</v>
      </c>
      <c r="I161" t="s">
        <v>17</v>
      </c>
      <c r="J161" t="s">
        <v>18</v>
      </c>
      <c r="K161" t="s">
        <v>500</v>
      </c>
      <c r="L161" t="s">
        <v>501</v>
      </c>
    </row>
    <row r="162" spans="1:12" hidden="1" x14ac:dyDescent="0.45">
      <c r="A162" s="3">
        <v>43121</v>
      </c>
      <c r="B162" t="s">
        <v>497</v>
      </c>
      <c r="C162" t="s">
        <v>498</v>
      </c>
      <c r="D162" t="s">
        <v>245</v>
      </c>
      <c r="E162" t="s">
        <v>15</v>
      </c>
      <c r="F162" t="s">
        <v>34</v>
      </c>
      <c r="G162" t="s">
        <v>502</v>
      </c>
      <c r="I162" t="s">
        <v>17</v>
      </c>
      <c r="J162" t="s">
        <v>18</v>
      </c>
      <c r="K162" t="s">
        <v>500</v>
      </c>
      <c r="L162" t="s">
        <v>503</v>
      </c>
    </row>
    <row r="163" spans="1:12" hidden="1" x14ac:dyDescent="0.45">
      <c r="A163" s="3">
        <v>43121</v>
      </c>
      <c r="B163" t="s">
        <v>497</v>
      </c>
      <c r="C163" t="s">
        <v>498</v>
      </c>
      <c r="D163" t="s">
        <v>245</v>
      </c>
      <c r="E163" t="s">
        <v>15</v>
      </c>
      <c r="F163" t="s">
        <v>28</v>
      </c>
      <c r="G163" t="s">
        <v>504</v>
      </c>
      <c r="I163" t="s">
        <v>17</v>
      </c>
      <c r="J163" t="s">
        <v>18</v>
      </c>
      <c r="K163" t="s">
        <v>500</v>
      </c>
      <c r="L163" t="s">
        <v>505</v>
      </c>
    </row>
    <row r="164" spans="1:12" hidden="1" x14ac:dyDescent="0.45">
      <c r="A164" s="3">
        <v>43121</v>
      </c>
      <c r="B164" t="s">
        <v>497</v>
      </c>
      <c r="C164" t="s">
        <v>498</v>
      </c>
      <c r="D164" t="s">
        <v>245</v>
      </c>
      <c r="E164" t="s">
        <v>15</v>
      </c>
      <c r="F164" t="s">
        <v>34</v>
      </c>
      <c r="G164" t="s">
        <v>506</v>
      </c>
      <c r="I164" t="s">
        <v>17</v>
      </c>
      <c r="J164" t="s">
        <v>18</v>
      </c>
      <c r="K164" t="s">
        <v>500</v>
      </c>
      <c r="L164" t="s">
        <v>507</v>
      </c>
    </row>
    <row r="165" spans="1:12" hidden="1" x14ac:dyDescent="0.45">
      <c r="A165" s="3">
        <v>43121</v>
      </c>
      <c r="B165" t="s">
        <v>508</v>
      </c>
      <c r="C165" t="s">
        <v>509</v>
      </c>
      <c r="D165" t="s">
        <v>245</v>
      </c>
      <c r="E165" t="s">
        <v>15</v>
      </c>
      <c r="F165" t="s">
        <v>52</v>
      </c>
      <c r="G165" t="s">
        <v>510</v>
      </c>
      <c r="I165" t="s">
        <v>17</v>
      </c>
      <c r="J165" t="s">
        <v>18</v>
      </c>
      <c r="K165" t="s">
        <v>511</v>
      </c>
      <c r="L165" t="s">
        <v>512</v>
      </c>
    </row>
    <row r="166" spans="1:12" hidden="1" x14ac:dyDescent="0.45">
      <c r="A166" s="3">
        <v>43121</v>
      </c>
      <c r="B166" t="s">
        <v>508</v>
      </c>
      <c r="C166" t="s">
        <v>513</v>
      </c>
      <c r="D166" t="s">
        <v>245</v>
      </c>
      <c r="E166" t="s">
        <v>15</v>
      </c>
      <c r="F166" t="s">
        <v>28</v>
      </c>
      <c r="G166" t="s">
        <v>514</v>
      </c>
      <c r="I166" t="s">
        <v>17</v>
      </c>
      <c r="J166" t="s">
        <v>18</v>
      </c>
      <c r="K166" t="s">
        <v>511</v>
      </c>
      <c r="L166" t="s">
        <v>515</v>
      </c>
    </row>
    <row r="167" spans="1:12" hidden="1" x14ac:dyDescent="0.45">
      <c r="A167" s="3">
        <v>43121</v>
      </c>
      <c r="B167" t="s">
        <v>508</v>
      </c>
      <c r="C167" t="s">
        <v>513</v>
      </c>
      <c r="D167" t="s">
        <v>245</v>
      </c>
      <c r="E167" t="s">
        <v>15</v>
      </c>
      <c r="F167" t="s">
        <v>34</v>
      </c>
      <c r="G167" t="s">
        <v>516</v>
      </c>
      <c r="I167" t="s">
        <v>17</v>
      </c>
      <c r="J167" t="s">
        <v>18</v>
      </c>
      <c r="K167" t="s">
        <v>517</v>
      </c>
      <c r="L167" t="s">
        <v>518</v>
      </c>
    </row>
    <row r="168" spans="1:12" hidden="1" x14ac:dyDescent="0.45">
      <c r="A168" s="3">
        <v>43121</v>
      </c>
      <c r="B168" t="s">
        <v>508</v>
      </c>
      <c r="C168" t="s">
        <v>509</v>
      </c>
      <c r="D168" t="s">
        <v>245</v>
      </c>
      <c r="E168" t="s">
        <v>15</v>
      </c>
      <c r="F168" t="s">
        <v>34</v>
      </c>
      <c r="G168" t="s">
        <v>519</v>
      </c>
      <c r="I168" t="s">
        <v>17</v>
      </c>
      <c r="J168" t="s">
        <v>18</v>
      </c>
      <c r="K168" t="s">
        <v>511</v>
      </c>
      <c r="L168" t="s">
        <v>520</v>
      </c>
    </row>
    <row r="169" spans="1:12" hidden="1" x14ac:dyDescent="0.45">
      <c r="A169" s="3">
        <v>43121</v>
      </c>
      <c r="B169" t="s">
        <v>521</v>
      </c>
      <c r="C169" t="s">
        <v>522</v>
      </c>
      <c r="D169" t="s">
        <v>245</v>
      </c>
      <c r="E169" t="s">
        <v>15</v>
      </c>
      <c r="F169" t="s">
        <v>16</v>
      </c>
      <c r="G169" t="s">
        <v>523</v>
      </c>
      <c r="I169" t="s">
        <v>17</v>
      </c>
      <c r="J169" t="s">
        <v>18</v>
      </c>
      <c r="K169" t="s">
        <v>524</v>
      </c>
      <c r="L169" t="s">
        <v>525</v>
      </c>
    </row>
    <row r="170" spans="1:12" hidden="1" x14ac:dyDescent="0.45">
      <c r="A170" s="3">
        <v>43121</v>
      </c>
      <c r="B170" t="s">
        <v>526</v>
      </c>
      <c r="C170" t="s">
        <v>38</v>
      </c>
      <c r="D170" t="s">
        <v>245</v>
      </c>
      <c r="E170" t="s">
        <v>15</v>
      </c>
      <c r="F170" t="s">
        <v>16</v>
      </c>
      <c r="G170" t="s">
        <v>526</v>
      </c>
      <c r="I170" t="s">
        <v>17</v>
      </c>
      <c r="J170" t="s">
        <v>18</v>
      </c>
      <c r="K170" t="s">
        <v>527</v>
      </c>
      <c r="L170" t="s">
        <v>528</v>
      </c>
    </row>
    <row r="171" spans="1:12" hidden="1" x14ac:dyDescent="0.45">
      <c r="A171" s="3">
        <v>43121</v>
      </c>
      <c r="B171" t="s">
        <v>529</v>
      </c>
      <c r="C171" t="s">
        <v>76</v>
      </c>
      <c r="D171" t="s">
        <v>245</v>
      </c>
      <c r="E171" t="s">
        <v>15</v>
      </c>
      <c r="F171" t="s">
        <v>16</v>
      </c>
      <c r="G171" t="s">
        <v>529</v>
      </c>
      <c r="I171" t="s">
        <v>17</v>
      </c>
      <c r="J171" t="s">
        <v>18</v>
      </c>
      <c r="K171" t="s">
        <v>530</v>
      </c>
      <c r="L171" t="s">
        <v>531</v>
      </c>
    </row>
    <row r="172" spans="1:12" hidden="1" x14ac:dyDescent="0.45">
      <c r="A172" s="3">
        <v>43121</v>
      </c>
      <c r="B172" t="s">
        <v>532</v>
      </c>
      <c r="C172" t="s">
        <v>80</v>
      </c>
      <c r="D172" t="s">
        <v>245</v>
      </c>
      <c r="E172" t="s">
        <v>51</v>
      </c>
      <c r="F172" t="s">
        <v>52</v>
      </c>
      <c r="G172" t="s">
        <v>533</v>
      </c>
      <c r="I172" t="s">
        <v>17</v>
      </c>
      <c r="J172" t="s">
        <v>18</v>
      </c>
      <c r="K172" t="s">
        <v>534</v>
      </c>
      <c r="L172" t="s">
        <v>535</v>
      </c>
    </row>
    <row r="173" spans="1:12" hidden="1" x14ac:dyDescent="0.45">
      <c r="A173" s="3">
        <v>43121</v>
      </c>
      <c r="B173" t="s">
        <v>532</v>
      </c>
      <c r="C173" t="s">
        <v>80</v>
      </c>
      <c r="D173" t="s">
        <v>245</v>
      </c>
      <c r="E173" t="s">
        <v>51</v>
      </c>
      <c r="F173" t="s">
        <v>16</v>
      </c>
      <c r="G173" t="s">
        <v>536</v>
      </c>
      <c r="I173" t="s">
        <v>17</v>
      </c>
      <c r="J173" t="s">
        <v>18</v>
      </c>
      <c r="K173" t="s">
        <v>537</v>
      </c>
      <c r="L173" t="s">
        <v>538</v>
      </c>
    </row>
    <row r="174" spans="1:12" hidden="1" x14ac:dyDescent="0.45">
      <c r="A174" s="3">
        <v>43121</v>
      </c>
      <c r="B174" t="s">
        <v>532</v>
      </c>
      <c r="C174" t="s">
        <v>80</v>
      </c>
      <c r="D174" t="s">
        <v>245</v>
      </c>
      <c r="E174" t="s">
        <v>51</v>
      </c>
      <c r="F174" t="s">
        <v>28</v>
      </c>
      <c r="G174" t="s">
        <v>539</v>
      </c>
      <c r="I174" t="s">
        <v>17</v>
      </c>
      <c r="J174" t="s">
        <v>18</v>
      </c>
      <c r="K174" t="s">
        <v>537</v>
      </c>
      <c r="L174" t="s">
        <v>540</v>
      </c>
    </row>
    <row r="175" spans="1:12" hidden="1" x14ac:dyDescent="0.45">
      <c r="A175" s="3">
        <v>43121</v>
      </c>
      <c r="B175" t="s">
        <v>532</v>
      </c>
      <c r="C175" t="s">
        <v>80</v>
      </c>
      <c r="D175" t="s">
        <v>245</v>
      </c>
      <c r="E175" t="s">
        <v>51</v>
      </c>
      <c r="F175" t="s">
        <v>52</v>
      </c>
      <c r="G175" t="s">
        <v>541</v>
      </c>
      <c r="I175" t="s">
        <v>17</v>
      </c>
      <c r="J175" t="s">
        <v>18</v>
      </c>
      <c r="K175" t="s">
        <v>542</v>
      </c>
      <c r="L175" t="s">
        <v>543</v>
      </c>
    </row>
    <row r="176" spans="1:12" hidden="1" x14ac:dyDescent="0.45">
      <c r="A176" s="3">
        <v>43121</v>
      </c>
      <c r="B176" t="s">
        <v>532</v>
      </c>
      <c r="C176" t="s">
        <v>80</v>
      </c>
      <c r="D176" t="s">
        <v>245</v>
      </c>
      <c r="E176" t="s">
        <v>51</v>
      </c>
      <c r="F176" t="s">
        <v>52</v>
      </c>
      <c r="G176" t="s">
        <v>544</v>
      </c>
      <c r="I176" t="s">
        <v>17</v>
      </c>
      <c r="J176" t="s">
        <v>18</v>
      </c>
      <c r="K176" t="s">
        <v>534</v>
      </c>
      <c r="L176" t="s">
        <v>545</v>
      </c>
    </row>
    <row r="177" spans="1:12" hidden="1" x14ac:dyDescent="0.45">
      <c r="A177" s="3">
        <v>43121</v>
      </c>
      <c r="B177" t="s">
        <v>546</v>
      </c>
      <c r="C177" t="s">
        <v>547</v>
      </c>
      <c r="D177" t="s">
        <v>245</v>
      </c>
      <c r="E177" t="s">
        <v>15</v>
      </c>
      <c r="F177" t="s">
        <v>28</v>
      </c>
      <c r="G177" t="s">
        <v>548</v>
      </c>
      <c r="I177" t="s">
        <v>17</v>
      </c>
      <c r="J177" t="s">
        <v>18</v>
      </c>
      <c r="K177" t="s">
        <v>549</v>
      </c>
      <c r="L177" t="s">
        <v>550</v>
      </c>
    </row>
    <row r="178" spans="1:12" hidden="1" x14ac:dyDescent="0.45">
      <c r="A178" s="3">
        <v>43121</v>
      </c>
      <c r="B178" t="s">
        <v>546</v>
      </c>
      <c r="C178" t="s">
        <v>547</v>
      </c>
      <c r="D178" t="s">
        <v>245</v>
      </c>
      <c r="E178" t="s">
        <v>15</v>
      </c>
      <c r="F178" t="s">
        <v>34</v>
      </c>
      <c r="G178" t="s">
        <v>551</v>
      </c>
      <c r="I178" t="s">
        <v>17</v>
      </c>
      <c r="J178" t="s">
        <v>18</v>
      </c>
      <c r="K178" t="s">
        <v>549</v>
      </c>
      <c r="L178" t="s">
        <v>552</v>
      </c>
    </row>
    <row r="179" spans="1:12" hidden="1" x14ac:dyDescent="0.45">
      <c r="A179" s="3">
        <v>43121</v>
      </c>
      <c r="B179" t="s">
        <v>553</v>
      </c>
      <c r="C179" t="s">
        <v>554</v>
      </c>
      <c r="D179" t="s">
        <v>245</v>
      </c>
      <c r="E179" t="s">
        <v>15</v>
      </c>
      <c r="F179" t="s">
        <v>16</v>
      </c>
      <c r="G179" t="s">
        <v>553</v>
      </c>
      <c r="I179" t="s">
        <v>17</v>
      </c>
      <c r="J179" t="s">
        <v>18</v>
      </c>
      <c r="K179" t="s">
        <v>555</v>
      </c>
      <c r="L179" t="s">
        <v>556</v>
      </c>
    </row>
    <row r="180" spans="1:12" hidden="1" x14ac:dyDescent="0.45">
      <c r="A180" s="3">
        <v>43121</v>
      </c>
      <c r="B180" t="s">
        <v>553</v>
      </c>
      <c r="C180" t="s">
        <v>554</v>
      </c>
      <c r="D180" t="s">
        <v>245</v>
      </c>
      <c r="E180" t="s">
        <v>15</v>
      </c>
      <c r="F180" t="s">
        <v>16</v>
      </c>
      <c r="G180" t="s">
        <v>553</v>
      </c>
      <c r="I180" t="s">
        <v>17</v>
      </c>
      <c r="J180" t="s">
        <v>18</v>
      </c>
      <c r="K180" t="s">
        <v>557</v>
      </c>
      <c r="L180" t="s">
        <v>558</v>
      </c>
    </row>
    <row r="181" spans="1:12" hidden="1" x14ac:dyDescent="0.45">
      <c r="A181" s="3">
        <v>43121</v>
      </c>
      <c r="B181" t="s">
        <v>553</v>
      </c>
      <c r="C181" t="s">
        <v>554</v>
      </c>
      <c r="D181" t="s">
        <v>245</v>
      </c>
      <c r="E181" t="s">
        <v>15</v>
      </c>
      <c r="F181" t="s">
        <v>16</v>
      </c>
      <c r="G181" t="s">
        <v>553</v>
      </c>
      <c r="I181" t="s">
        <v>17</v>
      </c>
      <c r="J181" t="s">
        <v>18</v>
      </c>
      <c r="K181" t="s">
        <v>559</v>
      </c>
      <c r="L181" t="s">
        <v>560</v>
      </c>
    </row>
    <row r="182" spans="1:12" hidden="1" x14ac:dyDescent="0.45">
      <c r="A182" s="3">
        <v>43121</v>
      </c>
      <c r="B182" t="s">
        <v>561</v>
      </c>
      <c r="C182" t="s">
        <v>522</v>
      </c>
      <c r="D182" t="s">
        <v>245</v>
      </c>
      <c r="E182" t="s">
        <v>15</v>
      </c>
      <c r="F182" t="s">
        <v>16</v>
      </c>
      <c r="G182" t="s">
        <v>561</v>
      </c>
      <c r="I182" t="s">
        <v>17</v>
      </c>
      <c r="J182" t="s">
        <v>18</v>
      </c>
      <c r="K182" t="s">
        <v>562</v>
      </c>
      <c r="L182" t="s">
        <v>563</v>
      </c>
    </row>
    <row r="183" spans="1:12" hidden="1" x14ac:dyDescent="0.45">
      <c r="A183" s="3">
        <v>43121</v>
      </c>
      <c r="B183" t="s">
        <v>564</v>
      </c>
      <c r="C183" t="s">
        <v>62</v>
      </c>
      <c r="D183" t="s">
        <v>245</v>
      </c>
      <c r="E183" t="s">
        <v>15</v>
      </c>
      <c r="F183" t="s">
        <v>34</v>
      </c>
      <c r="G183" t="s">
        <v>565</v>
      </c>
      <c r="I183" t="s">
        <v>17</v>
      </c>
      <c r="J183" t="s">
        <v>18</v>
      </c>
      <c r="K183" t="s">
        <v>566</v>
      </c>
      <c r="L183" t="s">
        <v>567</v>
      </c>
    </row>
    <row r="184" spans="1:12" hidden="1" x14ac:dyDescent="0.45">
      <c r="A184" s="3">
        <v>43121</v>
      </c>
      <c r="B184" t="s">
        <v>568</v>
      </c>
      <c r="C184" t="s">
        <v>157</v>
      </c>
      <c r="D184" t="s">
        <v>245</v>
      </c>
      <c r="E184" t="s">
        <v>15</v>
      </c>
      <c r="F184" t="s">
        <v>16</v>
      </c>
      <c r="G184" t="s">
        <v>569</v>
      </c>
      <c r="I184" t="s">
        <v>17</v>
      </c>
      <c r="J184" t="s">
        <v>18</v>
      </c>
      <c r="K184" t="s">
        <v>570</v>
      </c>
      <c r="L184" t="s">
        <v>571</v>
      </c>
    </row>
    <row r="185" spans="1:12" hidden="1" x14ac:dyDescent="0.45">
      <c r="A185" s="3">
        <v>43121</v>
      </c>
      <c r="B185" t="s">
        <v>568</v>
      </c>
      <c r="C185" t="s">
        <v>157</v>
      </c>
      <c r="D185" t="s">
        <v>245</v>
      </c>
      <c r="E185" t="s">
        <v>15</v>
      </c>
      <c r="F185" t="s">
        <v>16</v>
      </c>
      <c r="G185" t="s">
        <v>572</v>
      </c>
      <c r="I185" t="s">
        <v>17</v>
      </c>
      <c r="J185" t="s">
        <v>18</v>
      </c>
      <c r="K185" t="s">
        <v>570</v>
      </c>
      <c r="L185" t="s">
        <v>573</v>
      </c>
    </row>
    <row r="186" spans="1:12" hidden="1" x14ac:dyDescent="0.45">
      <c r="A186" s="3">
        <v>43121</v>
      </c>
      <c r="B186" t="s">
        <v>574</v>
      </c>
      <c r="C186" t="s">
        <v>575</v>
      </c>
      <c r="D186" t="s">
        <v>245</v>
      </c>
      <c r="E186" t="s">
        <v>15</v>
      </c>
      <c r="F186" t="s">
        <v>52</v>
      </c>
      <c r="G186" t="s">
        <v>576</v>
      </c>
      <c r="I186" t="s">
        <v>17</v>
      </c>
      <c r="J186" t="s">
        <v>18</v>
      </c>
      <c r="K186" t="s">
        <v>577</v>
      </c>
      <c r="L186" t="s">
        <v>578</v>
      </c>
    </row>
    <row r="187" spans="1:12" hidden="1" x14ac:dyDescent="0.45">
      <c r="A187" s="3">
        <v>43121</v>
      </c>
      <c r="B187" t="s">
        <v>574</v>
      </c>
      <c r="C187" t="s">
        <v>575</v>
      </c>
      <c r="D187" t="s">
        <v>245</v>
      </c>
      <c r="E187" t="s">
        <v>15</v>
      </c>
      <c r="F187" t="s">
        <v>34</v>
      </c>
      <c r="G187" t="s">
        <v>579</v>
      </c>
      <c r="I187" t="s">
        <v>17</v>
      </c>
      <c r="J187" t="s">
        <v>18</v>
      </c>
      <c r="K187" t="s">
        <v>577</v>
      </c>
      <c r="L187" t="s">
        <v>580</v>
      </c>
    </row>
    <row r="188" spans="1:12" hidden="1" x14ac:dyDescent="0.45">
      <c r="A188" s="3">
        <v>43121</v>
      </c>
      <c r="B188" t="s">
        <v>574</v>
      </c>
      <c r="C188" t="s">
        <v>575</v>
      </c>
      <c r="D188" t="s">
        <v>245</v>
      </c>
      <c r="E188" t="s">
        <v>15</v>
      </c>
      <c r="F188" t="s">
        <v>28</v>
      </c>
      <c r="G188" t="s">
        <v>581</v>
      </c>
      <c r="I188" t="s">
        <v>17</v>
      </c>
      <c r="J188" t="s">
        <v>18</v>
      </c>
      <c r="K188" t="s">
        <v>577</v>
      </c>
      <c r="L188" t="s">
        <v>582</v>
      </c>
    </row>
    <row r="189" spans="1:12" hidden="1" x14ac:dyDescent="0.45">
      <c r="A189" s="3">
        <v>43121</v>
      </c>
      <c r="B189" t="s">
        <v>574</v>
      </c>
      <c r="C189" t="s">
        <v>575</v>
      </c>
      <c r="D189" t="s">
        <v>245</v>
      </c>
      <c r="E189" t="s">
        <v>15</v>
      </c>
      <c r="F189" t="s">
        <v>16</v>
      </c>
      <c r="G189" t="s">
        <v>574</v>
      </c>
      <c r="I189" t="s">
        <v>17</v>
      </c>
      <c r="J189" t="s">
        <v>18</v>
      </c>
      <c r="K189" t="s">
        <v>583</v>
      </c>
      <c r="L189" t="s">
        <v>584</v>
      </c>
    </row>
    <row r="190" spans="1:12" hidden="1" x14ac:dyDescent="0.45">
      <c r="A190" s="3">
        <v>43121</v>
      </c>
      <c r="B190" t="s">
        <v>585</v>
      </c>
      <c r="C190" t="s">
        <v>586</v>
      </c>
      <c r="D190" t="s">
        <v>245</v>
      </c>
      <c r="E190" t="s">
        <v>15</v>
      </c>
      <c r="F190" t="s">
        <v>28</v>
      </c>
      <c r="G190" t="s">
        <v>587</v>
      </c>
      <c r="I190" t="s">
        <v>17</v>
      </c>
      <c r="J190" t="s">
        <v>18</v>
      </c>
      <c r="K190" t="s">
        <v>588</v>
      </c>
      <c r="L190" t="s">
        <v>589</v>
      </c>
    </row>
    <row r="191" spans="1:12" hidden="1" x14ac:dyDescent="0.45">
      <c r="A191" s="3">
        <v>43121</v>
      </c>
      <c r="B191" t="s">
        <v>590</v>
      </c>
      <c r="C191" t="s">
        <v>591</v>
      </c>
      <c r="D191" t="s">
        <v>245</v>
      </c>
      <c r="E191" t="s">
        <v>15</v>
      </c>
      <c r="F191" t="s">
        <v>34</v>
      </c>
      <c r="G191" t="s">
        <v>551</v>
      </c>
      <c r="I191" t="s">
        <v>17</v>
      </c>
      <c r="J191" t="s">
        <v>18</v>
      </c>
      <c r="K191" t="s">
        <v>592</v>
      </c>
      <c r="L191" t="s">
        <v>593</v>
      </c>
    </row>
    <row r="192" spans="1:12" hidden="1" x14ac:dyDescent="0.45">
      <c r="A192" s="3">
        <v>43121</v>
      </c>
      <c r="B192" t="s">
        <v>590</v>
      </c>
      <c r="C192" t="s">
        <v>591</v>
      </c>
      <c r="D192" t="s">
        <v>245</v>
      </c>
      <c r="E192" t="s">
        <v>15</v>
      </c>
      <c r="F192" t="s">
        <v>52</v>
      </c>
      <c r="G192" t="s">
        <v>594</v>
      </c>
      <c r="I192" t="s">
        <v>17</v>
      </c>
      <c r="J192" t="s">
        <v>18</v>
      </c>
      <c r="K192" t="s">
        <v>595</v>
      </c>
      <c r="L192" t="s">
        <v>596</v>
      </c>
    </row>
    <row r="193" spans="1:12" hidden="1" x14ac:dyDescent="0.45">
      <c r="A193" s="3">
        <v>43121</v>
      </c>
      <c r="B193" t="s">
        <v>237</v>
      </c>
      <c r="C193" t="s">
        <v>93</v>
      </c>
      <c r="D193" t="s">
        <v>22</v>
      </c>
      <c r="E193" t="s">
        <v>15</v>
      </c>
      <c r="F193" t="s">
        <v>34</v>
      </c>
      <c r="G193" t="s">
        <v>597</v>
      </c>
      <c r="I193" t="s">
        <v>17</v>
      </c>
      <c r="J193" t="s">
        <v>18</v>
      </c>
      <c r="K193" t="s">
        <v>242</v>
      </c>
      <c r="L193" t="s">
        <v>598</v>
      </c>
    </row>
    <row r="194" spans="1:12" hidden="1" x14ac:dyDescent="0.45">
      <c r="A194" s="3">
        <v>43121</v>
      </c>
      <c r="B194" t="s">
        <v>561</v>
      </c>
      <c r="C194" t="s">
        <v>522</v>
      </c>
      <c r="D194" t="s">
        <v>245</v>
      </c>
      <c r="E194" t="s">
        <v>15</v>
      </c>
      <c r="F194" t="s">
        <v>16</v>
      </c>
      <c r="G194" t="s">
        <v>561</v>
      </c>
      <c r="I194" t="s">
        <v>17</v>
      </c>
      <c r="J194" t="s">
        <v>18</v>
      </c>
      <c r="K194" t="s">
        <v>599</v>
      </c>
      <c r="L194" t="s">
        <v>600</v>
      </c>
    </row>
    <row r="195" spans="1:12" hidden="1" x14ac:dyDescent="0.45">
      <c r="A195" s="3">
        <v>43121</v>
      </c>
      <c r="B195" t="s">
        <v>442</v>
      </c>
      <c r="C195" t="s">
        <v>13</v>
      </c>
      <c r="D195" t="s">
        <v>245</v>
      </c>
      <c r="E195" t="s">
        <v>15</v>
      </c>
      <c r="F195" t="s">
        <v>28</v>
      </c>
      <c r="G195" t="s">
        <v>601</v>
      </c>
      <c r="I195" t="s">
        <v>17</v>
      </c>
      <c r="J195" t="s">
        <v>18</v>
      </c>
      <c r="K195" t="s">
        <v>444</v>
      </c>
      <c r="L195" t="s">
        <v>602</v>
      </c>
    </row>
    <row r="196" spans="1:12" hidden="1" x14ac:dyDescent="0.45">
      <c r="A196" s="3">
        <v>43121</v>
      </c>
      <c r="B196" t="s">
        <v>237</v>
      </c>
      <c r="C196" t="s">
        <v>93</v>
      </c>
      <c r="D196" t="s">
        <v>22</v>
      </c>
      <c r="E196" t="s">
        <v>15</v>
      </c>
      <c r="F196" t="s">
        <v>52</v>
      </c>
      <c r="G196" t="s">
        <v>603</v>
      </c>
      <c r="I196" t="s">
        <v>17</v>
      </c>
      <c r="J196" t="s">
        <v>18</v>
      </c>
      <c r="K196" t="s">
        <v>239</v>
      </c>
      <c r="L196" t="s">
        <v>604</v>
      </c>
    </row>
    <row r="197" spans="1:12" hidden="1" x14ac:dyDescent="0.45">
      <c r="A197" s="3">
        <v>43121</v>
      </c>
      <c r="B197" t="s">
        <v>532</v>
      </c>
      <c r="C197" t="s">
        <v>80</v>
      </c>
      <c r="D197" t="s">
        <v>245</v>
      </c>
      <c r="E197" t="s">
        <v>51</v>
      </c>
      <c r="F197" t="s">
        <v>52</v>
      </c>
      <c r="G197" t="s">
        <v>605</v>
      </c>
      <c r="I197" t="s">
        <v>17</v>
      </c>
      <c r="J197" t="s">
        <v>18</v>
      </c>
      <c r="K197" t="s">
        <v>537</v>
      </c>
      <c r="L197" t="s">
        <v>606</v>
      </c>
    </row>
    <row r="198" spans="1:12" hidden="1" x14ac:dyDescent="0.45">
      <c r="A198" s="3">
        <v>43121</v>
      </c>
      <c r="B198" t="s">
        <v>71</v>
      </c>
      <c r="C198" t="s">
        <v>38</v>
      </c>
      <c r="D198" t="s">
        <v>22</v>
      </c>
      <c r="E198" t="s">
        <v>15</v>
      </c>
      <c r="F198" t="s">
        <v>16</v>
      </c>
      <c r="G198" t="s">
        <v>607</v>
      </c>
      <c r="I198" t="s">
        <v>17</v>
      </c>
      <c r="J198" t="s">
        <v>18</v>
      </c>
      <c r="K198" t="s">
        <v>608</v>
      </c>
      <c r="L198" t="s">
        <v>609</v>
      </c>
    </row>
    <row r="199" spans="1:12" hidden="1" x14ac:dyDescent="0.45">
      <c r="A199" s="3">
        <v>43121</v>
      </c>
      <c r="B199" t="s">
        <v>223</v>
      </c>
      <c r="C199" t="s">
        <v>80</v>
      </c>
      <c r="D199" t="s">
        <v>22</v>
      </c>
      <c r="E199" t="s">
        <v>15</v>
      </c>
      <c r="F199" t="s">
        <v>16</v>
      </c>
      <c r="G199" t="s">
        <v>224</v>
      </c>
      <c r="I199" t="s">
        <v>17</v>
      </c>
      <c r="J199" t="s">
        <v>18</v>
      </c>
      <c r="K199" t="s">
        <v>225</v>
      </c>
      <c r="L199" t="s">
        <v>226</v>
      </c>
    </row>
    <row r="200" spans="1:12" hidden="1" x14ac:dyDescent="0.45">
      <c r="A200" s="3">
        <v>43121</v>
      </c>
      <c r="B200" t="s">
        <v>164</v>
      </c>
      <c r="C200" t="s">
        <v>80</v>
      </c>
      <c r="D200" t="s">
        <v>22</v>
      </c>
      <c r="E200" t="s">
        <v>15</v>
      </c>
      <c r="F200" t="s">
        <v>52</v>
      </c>
      <c r="G200" t="s">
        <v>171</v>
      </c>
      <c r="I200" t="s">
        <v>17</v>
      </c>
      <c r="J200" t="s">
        <v>18</v>
      </c>
      <c r="K200" t="s">
        <v>172</v>
      </c>
      <c r="L200" t="s">
        <v>173</v>
      </c>
    </row>
    <row r="201" spans="1:12" hidden="1" x14ac:dyDescent="0.45">
      <c r="A201" s="3">
        <v>43121</v>
      </c>
      <c r="B201" t="s">
        <v>427</v>
      </c>
      <c r="C201" t="s">
        <v>428</v>
      </c>
      <c r="D201" t="s">
        <v>245</v>
      </c>
      <c r="E201" t="s">
        <v>15</v>
      </c>
      <c r="F201" t="s">
        <v>34</v>
      </c>
      <c r="G201" t="s">
        <v>429</v>
      </c>
      <c r="I201" t="s">
        <v>17</v>
      </c>
      <c r="J201" t="s">
        <v>18</v>
      </c>
      <c r="K201" t="s">
        <v>430</v>
      </c>
      <c r="L201" t="s">
        <v>431</v>
      </c>
    </row>
    <row r="202" spans="1:12" hidden="1" x14ac:dyDescent="0.45">
      <c r="A202" s="3">
        <v>43121</v>
      </c>
      <c r="B202" t="s">
        <v>564</v>
      </c>
      <c r="C202" t="s">
        <v>62</v>
      </c>
      <c r="D202" t="s">
        <v>245</v>
      </c>
      <c r="E202" t="s">
        <v>15</v>
      </c>
      <c r="F202" t="s">
        <v>28</v>
      </c>
      <c r="G202" t="s">
        <v>610</v>
      </c>
      <c r="I202" t="s">
        <v>17</v>
      </c>
      <c r="J202" t="s">
        <v>18</v>
      </c>
      <c r="K202" t="s">
        <v>611</v>
      </c>
      <c r="L202" t="s">
        <v>612</v>
      </c>
    </row>
    <row r="203" spans="1:12" hidden="1" x14ac:dyDescent="0.45">
      <c r="A203" s="3">
        <v>43121</v>
      </c>
      <c r="B203" t="s">
        <v>109</v>
      </c>
      <c r="C203" t="s">
        <v>80</v>
      </c>
      <c r="D203" t="s">
        <v>22</v>
      </c>
      <c r="E203" t="s">
        <v>15</v>
      </c>
      <c r="F203" t="s">
        <v>16</v>
      </c>
      <c r="G203" t="s">
        <v>109</v>
      </c>
      <c r="I203" t="s">
        <v>17</v>
      </c>
      <c r="J203" t="s">
        <v>18</v>
      </c>
      <c r="K203" t="s">
        <v>110</v>
      </c>
      <c r="L203" t="s">
        <v>613</v>
      </c>
    </row>
    <row r="204" spans="1:12" hidden="1" x14ac:dyDescent="0.45">
      <c r="A204" s="3">
        <v>43121</v>
      </c>
      <c r="B204" t="s">
        <v>455</v>
      </c>
      <c r="C204" t="s">
        <v>456</v>
      </c>
      <c r="D204" t="s">
        <v>245</v>
      </c>
      <c r="E204" t="s">
        <v>15</v>
      </c>
      <c r="F204" t="s">
        <v>28</v>
      </c>
      <c r="G204" t="s">
        <v>614</v>
      </c>
      <c r="I204" t="s">
        <v>17</v>
      </c>
      <c r="J204" t="s">
        <v>18</v>
      </c>
      <c r="K204" t="s">
        <v>466</v>
      </c>
      <c r="L204" t="s">
        <v>615</v>
      </c>
    </row>
    <row r="205" spans="1:12" hidden="1" x14ac:dyDescent="0.45">
      <c r="A205" s="3">
        <v>43121</v>
      </c>
      <c r="B205" t="s">
        <v>437</v>
      </c>
      <c r="C205" t="s">
        <v>438</v>
      </c>
      <c r="D205" t="s">
        <v>245</v>
      </c>
      <c r="E205" t="s">
        <v>15</v>
      </c>
      <c r="F205" t="s">
        <v>16</v>
      </c>
      <c r="G205" t="s">
        <v>616</v>
      </c>
      <c r="I205" t="s">
        <v>17</v>
      </c>
      <c r="J205" t="s">
        <v>18</v>
      </c>
      <c r="K205" t="s">
        <v>440</v>
      </c>
      <c r="L205" t="s">
        <v>617</v>
      </c>
    </row>
    <row r="206" spans="1:12" hidden="1" x14ac:dyDescent="0.45">
      <c r="A206" s="3">
        <v>43121</v>
      </c>
      <c r="B206" t="s">
        <v>618</v>
      </c>
      <c r="C206" t="s">
        <v>619</v>
      </c>
      <c r="D206" t="s">
        <v>22</v>
      </c>
      <c r="E206" t="s">
        <v>15</v>
      </c>
      <c r="F206" t="s">
        <v>16</v>
      </c>
      <c r="G206" t="s">
        <v>620</v>
      </c>
      <c r="I206" t="s">
        <v>17</v>
      </c>
      <c r="J206" t="s">
        <v>18</v>
      </c>
      <c r="K206" t="s">
        <v>621</v>
      </c>
      <c r="L206" t="s">
        <v>622</v>
      </c>
    </row>
    <row r="207" spans="1:12" hidden="1" x14ac:dyDescent="0.45">
      <c r="A207" s="3">
        <v>43121</v>
      </c>
      <c r="B207" t="s">
        <v>12</v>
      </c>
      <c r="C207" t="s">
        <v>13</v>
      </c>
      <c r="D207" t="s">
        <v>22</v>
      </c>
      <c r="E207" t="s">
        <v>15</v>
      </c>
      <c r="F207" t="s">
        <v>16</v>
      </c>
      <c r="G207" t="s">
        <v>12</v>
      </c>
      <c r="I207" t="s">
        <v>17</v>
      </c>
      <c r="J207" t="s">
        <v>18</v>
      </c>
      <c r="K207" t="s">
        <v>19</v>
      </c>
      <c r="L207" t="s">
        <v>25</v>
      </c>
    </row>
    <row r="208" spans="1:12" hidden="1" x14ac:dyDescent="0.45">
      <c r="A208" s="3">
        <v>43121</v>
      </c>
      <c r="B208" t="s">
        <v>104</v>
      </c>
      <c r="C208" t="s">
        <v>93</v>
      </c>
      <c r="D208" t="s">
        <v>22</v>
      </c>
      <c r="E208" t="s">
        <v>15</v>
      </c>
      <c r="F208" t="s">
        <v>16</v>
      </c>
      <c r="G208" t="s">
        <v>104</v>
      </c>
      <c r="I208" t="s">
        <v>17</v>
      </c>
      <c r="J208" t="s">
        <v>18</v>
      </c>
      <c r="K208" t="s">
        <v>105</v>
      </c>
      <c r="L208" t="s">
        <v>106</v>
      </c>
    </row>
    <row r="209" spans="1:12" hidden="1" x14ac:dyDescent="0.45">
      <c r="A209" s="3">
        <v>43121</v>
      </c>
      <c r="B209" t="s">
        <v>251</v>
      </c>
      <c r="C209" t="s">
        <v>80</v>
      </c>
      <c r="D209" t="s">
        <v>14</v>
      </c>
      <c r="E209" t="s">
        <v>15</v>
      </c>
      <c r="F209" t="s">
        <v>16</v>
      </c>
      <c r="G209" t="s">
        <v>623</v>
      </c>
      <c r="I209" t="s">
        <v>17</v>
      </c>
      <c r="J209" t="s">
        <v>18</v>
      </c>
      <c r="K209" t="s">
        <v>624</v>
      </c>
      <c r="L209" t="s">
        <v>625</v>
      </c>
    </row>
    <row r="210" spans="1:12" hidden="1" x14ac:dyDescent="0.45">
      <c r="A210" s="3">
        <v>43121</v>
      </c>
      <c r="B210" t="s">
        <v>405</v>
      </c>
      <c r="C210" t="s">
        <v>406</v>
      </c>
      <c r="D210" t="s">
        <v>14</v>
      </c>
      <c r="E210" t="s">
        <v>15</v>
      </c>
      <c r="F210" t="s">
        <v>16</v>
      </c>
      <c r="G210" t="s">
        <v>409</v>
      </c>
      <c r="I210" t="s">
        <v>17</v>
      </c>
      <c r="J210" t="s">
        <v>18</v>
      </c>
      <c r="K210" t="s">
        <v>410</v>
      </c>
      <c r="L210" t="s">
        <v>411</v>
      </c>
    </row>
    <row r="211" spans="1:12" hidden="1" x14ac:dyDescent="0.45">
      <c r="A211" s="3">
        <v>43121</v>
      </c>
      <c r="B211" t="s">
        <v>132</v>
      </c>
      <c r="C211" t="s">
        <v>93</v>
      </c>
      <c r="D211" t="s">
        <v>22</v>
      </c>
      <c r="E211" t="s">
        <v>15</v>
      </c>
      <c r="F211" t="s">
        <v>28</v>
      </c>
      <c r="G211" t="s">
        <v>133</v>
      </c>
      <c r="I211" t="s">
        <v>17</v>
      </c>
      <c r="J211" t="s">
        <v>18</v>
      </c>
      <c r="K211" t="s">
        <v>134</v>
      </c>
      <c r="L211" t="s">
        <v>135</v>
      </c>
    </row>
    <row r="212" spans="1:12" hidden="1" x14ac:dyDescent="0.45">
      <c r="A212" s="3">
        <v>43121</v>
      </c>
      <c r="B212" t="s">
        <v>283</v>
      </c>
      <c r="C212" t="s">
        <v>284</v>
      </c>
      <c r="D212" t="s">
        <v>14</v>
      </c>
      <c r="E212" t="s">
        <v>15</v>
      </c>
      <c r="F212" t="s">
        <v>16</v>
      </c>
      <c r="G212" t="s">
        <v>283</v>
      </c>
      <c r="I212" t="s">
        <v>17</v>
      </c>
      <c r="J212" t="s">
        <v>18</v>
      </c>
      <c r="K212" t="s">
        <v>285</v>
      </c>
      <c r="L212" t="s">
        <v>626</v>
      </c>
    </row>
    <row r="213" spans="1:12" hidden="1" x14ac:dyDescent="0.45">
      <c r="A213" s="3">
        <v>43121</v>
      </c>
      <c r="B213" t="s">
        <v>627</v>
      </c>
      <c r="C213" t="s">
        <v>80</v>
      </c>
      <c r="D213" t="s">
        <v>14</v>
      </c>
      <c r="E213" t="s">
        <v>15</v>
      </c>
      <c r="F213" t="s">
        <v>16</v>
      </c>
      <c r="G213" t="s">
        <v>627</v>
      </c>
      <c r="I213" t="s">
        <v>17</v>
      </c>
      <c r="J213" t="s">
        <v>18</v>
      </c>
      <c r="K213" t="s">
        <v>628</v>
      </c>
      <c r="L213" t="s">
        <v>629</v>
      </c>
    </row>
    <row r="214" spans="1:12" hidden="1" x14ac:dyDescent="0.45">
      <c r="A214" s="3">
        <v>43121</v>
      </c>
      <c r="B214" t="s">
        <v>365</v>
      </c>
      <c r="C214" t="s">
        <v>366</v>
      </c>
      <c r="D214" t="s">
        <v>14</v>
      </c>
      <c r="E214" t="s">
        <v>15</v>
      </c>
      <c r="F214" t="s">
        <v>16</v>
      </c>
      <c r="G214" t="s">
        <v>365</v>
      </c>
      <c r="I214" t="s">
        <v>17</v>
      </c>
      <c r="J214" t="s">
        <v>18</v>
      </c>
      <c r="K214" t="s">
        <v>367</v>
      </c>
      <c r="L214" t="s">
        <v>630</v>
      </c>
    </row>
    <row r="215" spans="1:12" hidden="1" x14ac:dyDescent="0.45">
      <c r="A215" s="3">
        <v>43121</v>
      </c>
      <c r="B215" t="s">
        <v>317</v>
      </c>
      <c r="C215" t="s">
        <v>45</v>
      </c>
      <c r="D215" t="s">
        <v>14</v>
      </c>
      <c r="E215" t="s">
        <v>15</v>
      </c>
      <c r="F215" t="s">
        <v>52</v>
      </c>
      <c r="G215" t="s">
        <v>631</v>
      </c>
      <c r="I215" t="s">
        <v>17</v>
      </c>
      <c r="J215" t="s">
        <v>18</v>
      </c>
      <c r="K215" t="s">
        <v>632</v>
      </c>
      <c r="L215" t="s">
        <v>633</v>
      </c>
    </row>
    <row r="216" spans="1:12" hidden="1" x14ac:dyDescent="0.45">
      <c r="A216" s="3">
        <v>43121</v>
      </c>
      <c r="B216" t="s">
        <v>634</v>
      </c>
      <c r="C216" t="s">
        <v>635</v>
      </c>
      <c r="D216" t="s">
        <v>22</v>
      </c>
      <c r="E216" t="s">
        <v>15</v>
      </c>
      <c r="F216" t="s">
        <v>34</v>
      </c>
      <c r="G216" t="s">
        <v>636</v>
      </c>
      <c r="I216" t="s">
        <v>17</v>
      </c>
      <c r="J216" t="s">
        <v>18</v>
      </c>
      <c r="K216" t="s">
        <v>637</v>
      </c>
      <c r="L216" t="s">
        <v>638</v>
      </c>
    </row>
    <row r="217" spans="1:12" hidden="1" x14ac:dyDescent="0.45">
      <c r="A217" s="3">
        <v>43121</v>
      </c>
      <c r="B217" t="s">
        <v>354</v>
      </c>
      <c r="C217" t="s">
        <v>50</v>
      </c>
      <c r="D217" t="s">
        <v>14</v>
      </c>
      <c r="E217" t="s">
        <v>15</v>
      </c>
      <c r="F217" t="s">
        <v>16</v>
      </c>
      <c r="G217" t="s">
        <v>639</v>
      </c>
      <c r="I217" t="s">
        <v>17</v>
      </c>
      <c r="J217" t="s">
        <v>18</v>
      </c>
      <c r="K217" t="s">
        <v>356</v>
      </c>
      <c r="L217" t="s">
        <v>640</v>
      </c>
    </row>
    <row r="218" spans="1:12" hidden="1" x14ac:dyDescent="0.45">
      <c r="A218" s="3">
        <v>43121</v>
      </c>
      <c r="B218" t="s">
        <v>26</v>
      </c>
      <c r="C218" t="s">
        <v>27</v>
      </c>
      <c r="D218" t="s">
        <v>22</v>
      </c>
      <c r="E218" t="s">
        <v>15</v>
      </c>
      <c r="F218" t="s">
        <v>52</v>
      </c>
      <c r="G218" t="s">
        <v>641</v>
      </c>
      <c r="I218" t="s">
        <v>17</v>
      </c>
      <c r="J218" t="s">
        <v>18</v>
      </c>
      <c r="K218" t="s">
        <v>30</v>
      </c>
      <c r="L218" t="s">
        <v>642</v>
      </c>
    </row>
    <row r="219" spans="1:12" hidden="1" x14ac:dyDescent="0.45">
      <c r="A219" s="3">
        <v>43121</v>
      </c>
      <c r="B219" t="s">
        <v>354</v>
      </c>
      <c r="C219" t="s">
        <v>50</v>
      </c>
      <c r="D219" t="s">
        <v>14</v>
      </c>
      <c r="E219" t="s">
        <v>15</v>
      </c>
      <c r="F219" t="s">
        <v>16</v>
      </c>
      <c r="G219" t="s">
        <v>643</v>
      </c>
      <c r="I219" t="s">
        <v>17</v>
      </c>
      <c r="J219" t="s">
        <v>18</v>
      </c>
      <c r="K219" t="s">
        <v>644</v>
      </c>
      <c r="L219" t="s">
        <v>645</v>
      </c>
    </row>
    <row r="220" spans="1:12" hidden="1" x14ac:dyDescent="0.45">
      <c r="A220" s="3">
        <v>43121</v>
      </c>
      <c r="B220" t="s">
        <v>358</v>
      </c>
      <c r="C220" t="s">
        <v>359</v>
      </c>
      <c r="D220" t="s">
        <v>14</v>
      </c>
      <c r="E220" t="s">
        <v>15</v>
      </c>
      <c r="F220" t="s">
        <v>34</v>
      </c>
      <c r="G220" t="s">
        <v>646</v>
      </c>
      <c r="I220" t="s">
        <v>17</v>
      </c>
      <c r="J220" t="s">
        <v>18</v>
      </c>
      <c r="K220" t="s">
        <v>361</v>
      </c>
      <c r="L220" t="s">
        <v>647</v>
      </c>
    </row>
    <row r="221" spans="1:12" hidden="1" x14ac:dyDescent="0.45">
      <c r="A221" s="3">
        <v>43121</v>
      </c>
      <c r="B221" t="s">
        <v>432</v>
      </c>
      <c r="C221" t="s">
        <v>433</v>
      </c>
      <c r="D221" t="s">
        <v>245</v>
      </c>
      <c r="E221" t="s">
        <v>15</v>
      </c>
      <c r="F221" t="s">
        <v>52</v>
      </c>
      <c r="G221" t="s">
        <v>648</v>
      </c>
      <c r="I221" t="s">
        <v>17</v>
      </c>
      <c r="J221" t="s">
        <v>18</v>
      </c>
      <c r="K221" t="s">
        <v>435</v>
      </c>
      <c r="L221" t="s">
        <v>649</v>
      </c>
    </row>
    <row r="222" spans="1:12" hidden="1" x14ac:dyDescent="0.45">
      <c r="A222" s="3">
        <v>43121</v>
      </c>
      <c r="B222" t="s">
        <v>278</v>
      </c>
      <c r="C222" t="s">
        <v>279</v>
      </c>
      <c r="D222" t="s">
        <v>14</v>
      </c>
      <c r="E222" t="s">
        <v>15</v>
      </c>
      <c r="F222" t="s">
        <v>16</v>
      </c>
      <c r="G222" t="s">
        <v>650</v>
      </c>
      <c r="I222" t="s">
        <v>17</v>
      </c>
      <c r="J222" t="s">
        <v>18</v>
      </c>
      <c r="K222" t="s">
        <v>651</v>
      </c>
      <c r="L222" t="s">
        <v>652</v>
      </c>
    </row>
    <row r="223" spans="1:12" hidden="1" x14ac:dyDescent="0.45">
      <c r="A223" s="3">
        <v>43121</v>
      </c>
      <c r="B223" t="s">
        <v>317</v>
      </c>
      <c r="C223" t="s">
        <v>45</v>
      </c>
      <c r="D223" t="s">
        <v>14</v>
      </c>
      <c r="E223" t="s">
        <v>15</v>
      </c>
      <c r="F223" t="s">
        <v>52</v>
      </c>
      <c r="G223" t="s">
        <v>653</v>
      </c>
      <c r="I223" t="s">
        <v>17</v>
      </c>
      <c r="J223" t="s">
        <v>18</v>
      </c>
      <c r="K223" t="s">
        <v>319</v>
      </c>
      <c r="L223" t="s">
        <v>654</v>
      </c>
    </row>
    <row r="224" spans="1:12" hidden="1" x14ac:dyDescent="0.45">
      <c r="A224" s="3">
        <v>43121</v>
      </c>
      <c r="B224" t="s">
        <v>136</v>
      </c>
      <c r="C224" t="s">
        <v>137</v>
      </c>
      <c r="D224" t="s">
        <v>22</v>
      </c>
      <c r="E224" t="s">
        <v>15</v>
      </c>
      <c r="F224" t="s">
        <v>16</v>
      </c>
      <c r="G224" t="s">
        <v>138</v>
      </c>
      <c r="I224" t="s">
        <v>17</v>
      </c>
      <c r="J224" t="s">
        <v>18</v>
      </c>
      <c r="K224" t="s">
        <v>139</v>
      </c>
      <c r="L224" t="s">
        <v>140</v>
      </c>
    </row>
    <row r="225" spans="1:12" hidden="1" x14ac:dyDescent="0.45">
      <c r="A225" s="3">
        <v>43121</v>
      </c>
      <c r="B225" t="s">
        <v>287</v>
      </c>
      <c r="C225" t="s">
        <v>279</v>
      </c>
      <c r="D225" t="s">
        <v>14</v>
      </c>
      <c r="E225" t="s">
        <v>15</v>
      </c>
      <c r="F225" t="s">
        <v>16</v>
      </c>
      <c r="G225" t="s">
        <v>288</v>
      </c>
      <c r="I225" t="s">
        <v>17</v>
      </c>
      <c r="J225" t="s">
        <v>18</v>
      </c>
      <c r="K225" t="s">
        <v>289</v>
      </c>
      <c r="L225" t="s">
        <v>290</v>
      </c>
    </row>
    <row r="226" spans="1:12" hidden="1" x14ac:dyDescent="0.45">
      <c r="A226" s="3">
        <v>43121</v>
      </c>
      <c r="B226" t="s">
        <v>497</v>
      </c>
      <c r="C226" t="s">
        <v>498</v>
      </c>
      <c r="D226" t="s">
        <v>245</v>
      </c>
      <c r="E226" t="s">
        <v>15</v>
      </c>
      <c r="F226" t="s">
        <v>52</v>
      </c>
      <c r="G226" t="s">
        <v>655</v>
      </c>
      <c r="I226" t="s">
        <v>17</v>
      </c>
      <c r="J226" t="s">
        <v>18</v>
      </c>
      <c r="K226" t="s">
        <v>500</v>
      </c>
      <c r="L226" t="s">
        <v>656</v>
      </c>
    </row>
    <row r="227" spans="1:12" hidden="1" x14ac:dyDescent="0.45">
      <c r="A227" s="3">
        <v>43121</v>
      </c>
      <c r="B227" t="s">
        <v>657</v>
      </c>
      <c r="C227" t="s">
        <v>62</v>
      </c>
      <c r="D227" t="s">
        <v>245</v>
      </c>
      <c r="E227" t="s">
        <v>15</v>
      </c>
      <c r="F227" t="s">
        <v>16</v>
      </c>
      <c r="G227" t="s">
        <v>657</v>
      </c>
      <c r="I227" t="s">
        <v>17</v>
      </c>
      <c r="J227" t="s">
        <v>18</v>
      </c>
      <c r="K227" t="s">
        <v>658</v>
      </c>
      <c r="L227" t="s">
        <v>659</v>
      </c>
    </row>
    <row r="228" spans="1:12" hidden="1" x14ac:dyDescent="0.45">
      <c r="A228" s="3">
        <v>43121</v>
      </c>
      <c r="B228" t="s">
        <v>26</v>
      </c>
      <c r="C228" t="s">
        <v>660</v>
      </c>
      <c r="D228" t="s">
        <v>22</v>
      </c>
      <c r="E228" t="s">
        <v>15</v>
      </c>
      <c r="F228" t="s">
        <v>52</v>
      </c>
      <c r="G228" t="s">
        <v>661</v>
      </c>
      <c r="I228" t="s">
        <v>17</v>
      </c>
      <c r="J228" t="s">
        <v>18</v>
      </c>
      <c r="K228" t="s">
        <v>662</v>
      </c>
      <c r="L228" t="s">
        <v>663</v>
      </c>
    </row>
    <row r="229" spans="1:12" hidden="1" x14ac:dyDescent="0.45">
      <c r="A229" s="3">
        <v>43121</v>
      </c>
      <c r="B229" t="s">
        <v>317</v>
      </c>
      <c r="C229" t="s">
        <v>45</v>
      </c>
      <c r="D229" t="s">
        <v>14</v>
      </c>
      <c r="E229" t="s">
        <v>15</v>
      </c>
      <c r="F229" t="s">
        <v>52</v>
      </c>
      <c r="G229" t="s">
        <v>318</v>
      </c>
      <c r="I229" t="s">
        <v>17</v>
      </c>
      <c r="J229" t="s">
        <v>18</v>
      </c>
      <c r="K229" t="s">
        <v>319</v>
      </c>
      <c r="L229" t="s">
        <v>320</v>
      </c>
    </row>
    <row r="230" spans="1:12" hidden="1" x14ac:dyDescent="0.45">
      <c r="A230" s="3">
        <v>43121</v>
      </c>
      <c r="B230" t="s">
        <v>590</v>
      </c>
      <c r="C230" t="s">
        <v>591</v>
      </c>
      <c r="D230" t="s">
        <v>245</v>
      </c>
      <c r="E230" t="s">
        <v>15</v>
      </c>
      <c r="F230" t="s">
        <v>52</v>
      </c>
      <c r="G230" t="s">
        <v>594</v>
      </c>
      <c r="I230" t="s">
        <v>17</v>
      </c>
      <c r="J230" t="s">
        <v>18</v>
      </c>
      <c r="K230" t="s">
        <v>595</v>
      </c>
      <c r="L230" t="s">
        <v>596</v>
      </c>
    </row>
    <row r="231" spans="1:12" hidden="1" x14ac:dyDescent="0.45">
      <c r="A231" s="3">
        <v>43121</v>
      </c>
      <c r="B231" t="s">
        <v>664</v>
      </c>
      <c r="C231" t="s">
        <v>498</v>
      </c>
      <c r="D231" t="s">
        <v>245</v>
      </c>
      <c r="E231" t="s">
        <v>51</v>
      </c>
      <c r="F231" t="s">
        <v>52</v>
      </c>
      <c r="G231" t="s">
        <v>665</v>
      </c>
      <c r="I231" t="s">
        <v>17</v>
      </c>
      <c r="J231" t="s">
        <v>18</v>
      </c>
      <c r="K231" t="s">
        <v>666</v>
      </c>
      <c r="L231" t="s">
        <v>667</v>
      </c>
    </row>
    <row r="232" spans="1:12" hidden="1" x14ac:dyDescent="0.45">
      <c r="A232" s="3">
        <v>43121</v>
      </c>
      <c r="B232" t="s">
        <v>668</v>
      </c>
      <c r="C232" t="s">
        <v>522</v>
      </c>
      <c r="D232" t="s">
        <v>22</v>
      </c>
      <c r="E232" t="s">
        <v>15</v>
      </c>
      <c r="F232" t="s">
        <v>16</v>
      </c>
      <c r="G232" t="s">
        <v>668</v>
      </c>
      <c r="I232" t="s">
        <v>17</v>
      </c>
      <c r="J232" t="s">
        <v>18</v>
      </c>
      <c r="K232" t="s">
        <v>669</v>
      </c>
      <c r="L232" t="s">
        <v>670</v>
      </c>
    </row>
    <row r="233" spans="1:12" hidden="1" x14ac:dyDescent="0.45">
      <c r="A233" s="3">
        <v>43121</v>
      </c>
      <c r="B233" t="s">
        <v>174</v>
      </c>
      <c r="C233" t="s">
        <v>93</v>
      </c>
      <c r="D233" t="s">
        <v>22</v>
      </c>
      <c r="E233" t="s">
        <v>15</v>
      </c>
      <c r="F233" t="s">
        <v>28</v>
      </c>
      <c r="G233" t="s">
        <v>671</v>
      </c>
      <c r="I233" t="s">
        <v>17</v>
      </c>
      <c r="J233" t="s">
        <v>18</v>
      </c>
      <c r="K233" t="s">
        <v>176</v>
      </c>
      <c r="L233" t="s">
        <v>672</v>
      </c>
    </row>
    <row r="234" spans="1:12" hidden="1" x14ac:dyDescent="0.45">
      <c r="A234" s="3">
        <v>43121</v>
      </c>
      <c r="B234" t="s">
        <v>174</v>
      </c>
      <c r="C234" t="s">
        <v>38</v>
      </c>
      <c r="D234" t="s">
        <v>22</v>
      </c>
      <c r="E234" t="s">
        <v>15</v>
      </c>
      <c r="F234" t="s">
        <v>28</v>
      </c>
      <c r="G234" t="s">
        <v>673</v>
      </c>
      <c r="I234" t="s">
        <v>17</v>
      </c>
      <c r="J234" t="s">
        <v>18</v>
      </c>
      <c r="K234" t="s">
        <v>179</v>
      </c>
      <c r="L234" t="s">
        <v>674</v>
      </c>
    </row>
    <row r="235" spans="1:12" hidden="1" x14ac:dyDescent="0.45">
      <c r="A235" s="3">
        <v>43121</v>
      </c>
      <c r="B235" t="s">
        <v>174</v>
      </c>
      <c r="C235" t="s">
        <v>93</v>
      </c>
      <c r="D235" t="s">
        <v>22</v>
      </c>
      <c r="E235" t="s">
        <v>15</v>
      </c>
      <c r="F235" t="s">
        <v>28</v>
      </c>
      <c r="G235" t="s">
        <v>675</v>
      </c>
      <c r="I235" t="s">
        <v>17</v>
      </c>
      <c r="J235" t="s">
        <v>18</v>
      </c>
      <c r="K235" t="s">
        <v>188</v>
      </c>
      <c r="L235" t="s">
        <v>676</v>
      </c>
    </row>
    <row r="236" spans="1:12" hidden="1" x14ac:dyDescent="0.45">
      <c r="A236" s="3">
        <v>43121</v>
      </c>
      <c r="B236" t="s">
        <v>71</v>
      </c>
      <c r="C236" t="s">
        <v>72</v>
      </c>
      <c r="D236" t="s">
        <v>22</v>
      </c>
      <c r="E236" t="s">
        <v>15</v>
      </c>
      <c r="F236" t="s">
        <v>52</v>
      </c>
      <c r="G236" t="s">
        <v>94</v>
      </c>
      <c r="I236" t="s">
        <v>17</v>
      </c>
      <c r="J236" t="s">
        <v>18</v>
      </c>
      <c r="K236" t="s">
        <v>95</v>
      </c>
      <c r="L236" t="s">
        <v>677</v>
      </c>
    </row>
    <row r="237" spans="1:12" hidden="1" x14ac:dyDescent="0.45">
      <c r="A237" s="3">
        <v>43121</v>
      </c>
      <c r="B237" t="s">
        <v>497</v>
      </c>
      <c r="C237" t="s">
        <v>498</v>
      </c>
      <c r="D237" t="s">
        <v>245</v>
      </c>
      <c r="E237" t="s">
        <v>15</v>
      </c>
      <c r="F237" t="s">
        <v>52</v>
      </c>
      <c r="G237" t="s">
        <v>655</v>
      </c>
      <c r="I237" t="s">
        <v>17</v>
      </c>
      <c r="J237" t="s">
        <v>18</v>
      </c>
      <c r="K237" t="s">
        <v>500</v>
      </c>
      <c r="L237" t="s">
        <v>656</v>
      </c>
    </row>
    <row r="238" spans="1:12" hidden="1" x14ac:dyDescent="0.45">
      <c r="A238" s="3">
        <v>43121</v>
      </c>
      <c r="B238" t="s">
        <v>564</v>
      </c>
      <c r="C238" t="s">
        <v>62</v>
      </c>
      <c r="D238" t="s">
        <v>245</v>
      </c>
      <c r="E238" t="s">
        <v>15</v>
      </c>
      <c r="F238" t="s">
        <v>34</v>
      </c>
      <c r="G238" t="s">
        <v>565</v>
      </c>
      <c r="I238" t="s">
        <v>17</v>
      </c>
      <c r="J238" t="s">
        <v>18</v>
      </c>
      <c r="K238" t="s">
        <v>566</v>
      </c>
      <c r="L238" t="s">
        <v>567</v>
      </c>
    </row>
    <row r="239" spans="1:12" hidden="1" x14ac:dyDescent="0.45">
      <c r="A239" s="3">
        <v>43121</v>
      </c>
      <c r="B239" t="s">
        <v>678</v>
      </c>
      <c r="C239" t="s">
        <v>679</v>
      </c>
      <c r="D239" t="s">
        <v>22</v>
      </c>
      <c r="E239" t="s">
        <v>15</v>
      </c>
      <c r="F239" t="s">
        <v>28</v>
      </c>
      <c r="G239" t="s">
        <v>680</v>
      </c>
      <c r="I239" t="s">
        <v>17</v>
      </c>
      <c r="J239" t="s">
        <v>18</v>
      </c>
      <c r="K239" t="s">
        <v>681</v>
      </c>
      <c r="L239" t="s">
        <v>682</v>
      </c>
    </row>
    <row r="240" spans="1:12" hidden="1" x14ac:dyDescent="0.45">
      <c r="A240" s="3">
        <v>43121</v>
      </c>
      <c r="B240" t="s">
        <v>683</v>
      </c>
      <c r="C240" t="s">
        <v>80</v>
      </c>
      <c r="D240" t="s">
        <v>14</v>
      </c>
      <c r="E240" t="s">
        <v>51</v>
      </c>
      <c r="F240" t="s">
        <v>52</v>
      </c>
      <c r="G240" t="s">
        <v>684</v>
      </c>
      <c r="I240" t="s">
        <v>17</v>
      </c>
      <c r="J240" t="s">
        <v>18</v>
      </c>
      <c r="K240" t="s">
        <v>685</v>
      </c>
      <c r="L240" t="s">
        <v>686</v>
      </c>
    </row>
    <row r="241" spans="1:12" hidden="1" x14ac:dyDescent="0.45">
      <c r="A241" s="3">
        <v>43121</v>
      </c>
      <c r="B241" t="s">
        <v>174</v>
      </c>
      <c r="C241" t="s">
        <v>38</v>
      </c>
      <c r="D241" t="s">
        <v>22</v>
      </c>
      <c r="E241" t="s">
        <v>15</v>
      </c>
      <c r="F241" t="s">
        <v>52</v>
      </c>
      <c r="G241" t="s">
        <v>687</v>
      </c>
      <c r="I241" t="s">
        <v>17</v>
      </c>
      <c r="J241" t="s">
        <v>18</v>
      </c>
      <c r="K241" t="s">
        <v>179</v>
      </c>
      <c r="L241" t="s">
        <v>688</v>
      </c>
    </row>
    <row r="242" spans="1:12" hidden="1" x14ac:dyDescent="0.45">
      <c r="A242" s="3">
        <v>43121</v>
      </c>
      <c r="B242" t="s">
        <v>174</v>
      </c>
      <c r="C242" t="s">
        <v>62</v>
      </c>
      <c r="D242" t="s">
        <v>22</v>
      </c>
      <c r="E242" t="s">
        <v>15</v>
      </c>
      <c r="F242" t="s">
        <v>52</v>
      </c>
      <c r="G242" t="s">
        <v>689</v>
      </c>
      <c r="I242" t="s">
        <v>17</v>
      </c>
      <c r="J242" t="s">
        <v>18</v>
      </c>
      <c r="K242" t="s">
        <v>176</v>
      </c>
      <c r="L242" t="s">
        <v>690</v>
      </c>
    </row>
    <row r="243" spans="1:12" hidden="1" x14ac:dyDescent="0.45">
      <c r="A243" s="3">
        <v>43121</v>
      </c>
      <c r="B243" t="s">
        <v>405</v>
      </c>
      <c r="C243" t="s">
        <v>412</v>
      </c>
      <c r="D243" t="s">
        <v>14</v>
      </c>
      <c r="E243" t="s">
        <v>15</v>
      </c>
      <c r="F243" t="s">
        <v>16</v>
      </c>
      <c r="G243" t="s">
        <v>405</v>
      </c>
      <c r="I243" t="s">
        <v>17</v>
      </c>
      <c r="J243" t="s">
        <v>18</v>
      </c>
      <c r="K243" t="s">
        <v>691</v>
      </c>
      <c r="L243" t="s">
        <v>692</v>
      </c>
    </row>
    <row r="244" spans="1:12" hidden="1" x14ac:dyDescent="0.45">
      <c r="A244" s="3">
        <v>43121</v>
      </c>
      <c r="B244" t="s">
        <v>382</v>
      </c>
      <c r="C244" t="s">
        <v>274</v>
      </c>
      <c r="D244" t="s">
        <v>14</v>
      </c>
      <c r="E244" t="s">
        <v>51</v>
      </c>
      <c r="F244" t="s">
        <v>34</v>
      </c>
      <c r="G244" t="s">
        <v>383</v>
      </c>
      <c r="I244" t="s">
        <v>17</v>
      </c>
      <c r="J244" t="s">
        <v>18</v>
      </c>
      <c r="K244" t="s">
        <v>384</v>
      </c>
      <c r="L244" t="s">
        <v>385</v>
      </c>
    </row>
    <row r="245" spans="1:12" hidden="1" x14ac:dyDescent="0.45">
      <c r="A245" s="3">
        <v>43121</v>
      </c>
      <c r="B245" t="s">
        <v>693</v>
      </c>
      <c r="C245" t="s">
        <v>694</v>
      </c>
      <c r="D245" t="s">
        <v>22</v>
      </c>
      <c r="E245" t="s">
        <v>15</v>
      </c>
      <c r="F245" t="s">
        <v>16</v>
      </c>
      <c r="G245" t="s">
        <v>693</v>
      </c>
      <c r="I245" t="s">
        <v>17</v>
      </c>
      <c r="J245" t="s">
        <v>18</v>
      </c>
      <c r="K245" t="s">
        <v>695</v>
      </c>
      <c r="L245" t="s">
        <v>696</v>
      </c>
    </row>
    <row r="246" spans="1:12" hidden="1" x14ac:dyDescent="0.45">
      <c r="A246" s="3">
        <v>43121</v>
      </c>
      <c r="B246" t="s">
        <v>697</v>
      </c>
      <c r="C246" t="s">
        <v>619</v>
      </c>
      <c r="D246" t="s">
        <v>22</v>
      </c>
      <c r="E246" t="s">
        <v>15</v>
      </c>
      <c r="F246" t="s">
        <v>16</v>
      </c>
      <c r="G246" t="s">
        <v>697</v>
      </c>
      <c r="I246" t="s">
        <v>17</v>
      </c>
      <c r="J246" t="s">
        <v>18</v>
      </c>
      <c r="K246" t="s">
        <v>698</v>
      </c>
      <c r="L246" t="s">
        <v>699</v>
      </c>
    </row>
    <row r="247" spans="1:12" hidden="1" x14ac:dyDescent="0.45">
      <c r="A247" s="3">
        <v>43121</v>
      </c>
      <c r="B247" t="s">
        <v>109</v>
      </c>
      <c r="C247" t="s">
        <v>80</v>
      </c>
      <c r="D247" t="s">
        <v>22</v>
      </c>
      <c r="E247" t="s">
        <v>15</v>
      </c>
      <c r="F247" t="s">
        <v>16</v>
      </c>
      <c r="G247" t="s">
        <v>109</v>
      </c>
      <c r="I247" t="s">
        <v>17</v>
      </c>
      <c r="J247" t="s">
        <v>18</v>
      </c>
      <c r="K247" t="s">
        <v>110</v>
      </c>
      <c r="L247" t="s">
        <v>700</v>
      </c>
    </row>
    <row r="248" spans="1:12" hidden="1" x14ac:dyDescent="0.45">
      <c r="A248" s="3">
        <v>43121</v>
      </c>
      <c r="B248" t="s">
        <v>701</v>
      </c>
      <c r="C248" t="s">
        <v>702</v>
      </c>
      <c r="D248" t="s">
        <v>22</v>
      </c>
      <c r="E248" t="s">
        <v>15</v>
      </c>
      <c r="F248" t="s">
        <v>34</v>
      </c>
      <c r="G248" t="s">
        <v>703</v>
      </c>
      <c r="I248" t="s">
        <v>17</v>
      </c>
      <c r="J248" t="s">
        <v>18</v>
      </c>
      <c r="K248" t="s">
        <v>704</v>
      </c>
      <c r="L248" t="s">
        <v>705</v>
      </c>
    </row>
    <row r="249" spans="1:12" hidden="1" x14ac:dyDescent="0.45">
      <c r="A249" s="3">
        <v>43121</v>
      </c>
      <c r="B249" t="s">
        <v>308</v>
      </c>
      <c r="C249" t="s">
        <v>309</v>
      </c>
      <c r="D249" t="s">
        <v>14</v>
      </c>
      <c r="E249" t="s">
        <v>15</v>
      </c>
      <c r="F249" t="s">
        <v>16</v>
      </c>
      <c r="G249" t="s">
        <v>706</v>
      </c>
      <c r="I249" t="s">
        <v>17</v>
      </c>
      <c r="J249" t="s">
        <v>18</v>
      </c>
      <c r="K249" t="s">
        <v>311</v>
      </c>
      <c r="L249" t="s">
        <v>707</v>
      </c>
    </row>
    <row r="250" spans="1:12" hidden="1" x14ac:dyDescent="0.45">
      <c r="A250" s="3">
        <v>43121</v>
      </c>
      <c r="B250" t="s">
        <v>283</v>
      </c>
      <c r="C250" t="s">
        <v>284</v>
      </c>
      <c r="D250" t="s">
        <v>14</v>
      </c>
      <c r="E250" t="s">
        <v>15</v>
      </c>
      <c r="F250" t="s">
        <v>16</v>
      </c>
      <c r="G250" t="s">
        <v>283</v>
      </c>
      <c r="I250" t="s">
        <v>17</v>
      </c>
      <c r="J250" t="s">
        <v>18</v>
      </c>
      <c r="K250" t="s">
        <v>285</v>
      </c>
      <c r="L250" t="s">
        <v>626</v>
      </c>
    </row>
    <row r="251" spans="1:12" hidden="1" x14ac:dyDescent="0.45">
      <c r="A251" s="3">
        <v>43121</v>
      </c>
      <c r="B251" t="s">
        <v>386</v>
      </c>
      <c r="C251" t="s">
        <v>387</v>
      </c>
      <c r="D251" t="s">
        <v>14</v>
      </c>
      <c r="E251" t="s">
        <v>15</v>
      </c>
      <c r="F251" t="s">
        <v>52</v>
      </c>
      <c r="G251" t="s">
        <v>388</v>
      </c>
      <c r="I251" t="s">
        <v>17</v>
      </c>
      <c r="J251" t="s">
        <v>18</v>
      </c>
      <c r="K251" t="s">
        <v>389</v>
      </c>
      <c r="L251" t="s">
        <v>390</v>
      </c>
    </row>
    <row r="252" spans="1:12" hidden="1" x14ac:dyDescent="0.45">
      <c r="A252" s="3">
        <v>43121</v>
      </c>
      <c r="B252" t="s">
        <v>708</v>
      </c>
      <c r="C252" t="s">
        <v>305</v>
      </c>
      <c r="D252" t="s">
        <v>22</v>
      </c>
      <c r="E252" t="s">
        <v>51</v>
      </c>
      <c r="F252" t="s">
        <v>16</v>
      </c>
      <c r="G252" t="s">
        <v>708</v>
      </c>
      <c r="I252" t="s">
        <v>17</v>
      </c>
      <c r="J252" t="s">
        <v>18</v>
      </c>
      <c r="K252" t="s">
        <v>709</v>
      </c>
      <c r="L252" t="s">
        <v>710</v>
      </c>
    </row>
    <row r="253" spans="1:12" hidden="1" x14ac:dyDescent="0.45">
      <c r="A253" s="3">
        <v>43121</v>
      </c>
      <c r="B253" t="s">
        <v>358</v>
      </c>
      <c r="C253" t="s">
        <v>359</v>
      </c>
      <c r="D253" t="s">
        <v>14</v>
      </c>
      <c r="E253" t="s">
        <v>15</v>
      </c>
      <c r="F253" t="s">
        <v>52</v>
      </c>
      <c r="G253" t="s">
        <v>711</v>
      </c>
      <c r="I253" t="s">
        <v>17</v>
      </c>
      <c r="J253" t="s">
        <v>18</v>
      </c>
      <c r="K253" t="s">
        <v>361</v>
      </c>
      <c r="L253" t="s">
        <v>712</v>
      </c>
    </row>
    <row r="254" spans="1:12" hidden="1" x14ac:dyDescent="0.45">
      <c r="A254" s="3">
        <v>43121</v>
      </c>
      <c r="B254" t="s">
        <v>26</v>
      </c>
      <c r="C254" t="s">
        <v>27</v>
      </c>
      <c r="D254" t="s">
        <v>22</v>
      </c>
      <c r="E254" t="s">
        <v>15</v>
      </c>
      <c r="F254" t="s">
        <v>28</v>
      </c>
      <c r="G254" t="s">
        <v>32</v>
      </c>
      <c r="I254" t="s">
        <v>17</v>
      </c>
      <c r="J254" t="s">
        <v>18</v>
      </c>
      <c r="K254" t="s">
        <v>30</v>
      </c>
      <c r="L254" t="s">
        <v>33</v>
      </c>
    </row>
    <row r="255" spans="1:12" hidden="1" x14ac:dyDescent="0.45">
      <c r="A255" s="3">
        <v>43121</v>
      </c>
      <c r="B255" t="s">
        <v>585</v>
      </c>
      <c r="C255" t="s">
        <v>586</v>
      </c>
      <c r="D255" t="s">
        <v>245</v>
      </c>
      <c r="E255" t="s">
        <v>15</v>
      </c>
      <c r="F255" t="s">
        <v>16</v>
      </c>
      <c r="G255" t="s">
        <v>713</v>
      </c>
      <c r="I255" t="s">
        <v>17</v>
      </c>
      <c r="J255" t="s">
        <v>18</v>
      </c>
      <c r="K255" t="s">
        <v>588</v>
      </c>
      <c r="L255" t="s">
        <v>714</v>
      </c>
    </row>
    <row r="256" spans="1:12" hidden="1" x14ac:dyDescent="0.45">
      <c r="A256" s="3">
        <v>43121</v>
      </c>
      <c r="B256" t="s">
        <v>493</v>
      </c>
      <c r="C256" t="s">
        <v>72</v>
      </c>
      <c r="D256" t="s">
        <v>245</v>
      </c>
      <c r="E256" t="s">
        <v>15</v>
      </c>
      <c r="F256" t="s">
        <v>52</v>
      </c>
      <c r="G256" t="s">
        <v>715</v>
      </c>
      <c r="I256" t="s">
        <v>17</v>
      </c>
      <c r="J256" t="s">
        <v>18</v>
      </c>
      <c r="K256" t="s">
        <v>495</v>
      </c>
      <c r="L256" t="s">
        <v>716</v>
      </c>
    </row>
    <row r="257" spans="1:12" hidden="1" x14ac:dyDescent="0.45">
      <c r="A257" s="3">
        <v>43121</v>
      </c>
      <c r="B257" t="s">
        <v>553</v>
      </c>
      <c r="C257" t="s">
        <v>554</v>
      </c>
      <c r="D257" t="s">
        <v>245</v>
      </c>
      <c r="E257" t="s">
        <v>15</v>
      </c>
      <c r="F257" t="s">
        <v>16</v>
      </c>
      <c r="G257" t="s">
        <v>553</v>
      </c>
      <c r="I257" t="s">
        <v>17</v>
      </c>
      <c r="J257" t="s">
        <v>18</v>
      </c>
      <c r="K257" t="s">
        <v>559</v>
      </c>
      <c r="L257" t="s">
        <v>560</v>
      </c>
    </row>
    <row r="258" spans="1:12" hidden="1" x14ac:dyDescent="0.45">
      <c r="A258" s="3">
        <v>43121</v>
      </c>
      <c r="B258" t="s">
        <v>230</v>
      </c>
      <c r="C258" t="s">
        <v>93</v>
      </c>
      <c r="D258" t="s">
        <v>22</v>
      </c>
      <c r="E258" t="s">
        <v>15</v>
      </c>
      <c r="F258" t="s">
        <v>34</v>
      </c>
      <c r="G258" t="s">
        <v>717</v>
      </c>
      <c r="I258" t="s">
        <v>17</v>
      </c>
      <c r="J258" t="s">
        <v>18</v>
      </c>
      <c r="K258" t="s">
        <v>235</v>
      </c>
      <c r="L258" t="s">
        <v>718</v>
      </c>
    </row>
    <row r="259" spans="1:12" hidden="1" x14ac:dyDescent="0.45">
      <c r="A259" s="3">
        <v>43121</v>
      </c>
      <c r="B259" t="s">
        <v>719</v>
      </c>
      <c r="C259" t="s">
        <v>93</v>
      </c>
      <c r="D259" t="s">
        <v>22</v>
      </c>
      <c r="E259" t="s">
        <v>15</v>
      </c>
      <c r="F259" t="s">
        <v>34</v>
      </c>
      <c r="G259" t="s">
        <v>720</v>
      </c>
      <c r="I259" t="s">
        <v>17</v>
      </c>
      <c r="J259" t="s">
        <v>18</v>
      </c>
      <c r="K259" t="s">
        <v>721</v>
      </c>
      <c r="L259" t="s">
        <v>722</v>
      </c>
    </row>
    <row r="260" spans="1:12" hidden="1" x14ac:dyDescent="0.45">
      <c r="A260" s="3">
        <v>43121</v>
      </c>
      <c r="B260" t="s">
        <v>213</v>
      </c>
      <c r="C260" t="s">
        <v>80</v>
      </c>
      <c r="D260" t="s">
        <v>22</v>
      </c>
      <c r="E260" t="s">
        <v>15</v>
      </c>
      <c r="F260" t="s">
        <v>16</v>
      </c>
      <c r="G260" t="s">
        <v>213</v>
      </c>
      <c r="I260" t="s">
        <v>17</v>
      </c>
      <c r="J260" t="s">
        <v>18</v>
      </c>
      <c r="K260" t="s">
        <v>723</v>
      </c>
      <c r="L260" t="s">
        <v>724</v>
      </c>
    </row>
    <row r="261" spans="1:12" hidden="1" x14ac:dyDescent="0.45">
      <c r="A261" s="3">
        <v>43121</v>
      </c>
      <c r="B261" t="s">
        <v>725</v>
      </c>
      <c r="C261" t="s">
        <v>726</v>
      </c>
      <c r="D261" t="s">
        <v>22</v>
      </c>
      <c r="E261" t="s">
        <v>15</v>
      </c>
      <c r="F261" t="s">
        <v>52</v>
      </c>
      <c r="G261" t="s">
        <v>727</v>
      </c>
      <c r="I261" t="s">
        <v>17</v>
      </c>
      <c r="J261" t="s">
        <v>18</v>
      </c>
      <c r="K261" t="s">
        <v>728</v>
      </c>
      <c r="L261" t="s">
        <v>729</v>
      </c>
    </row>
    <row r="262" spans="1:12" hidden="1" x14ac:dyDescent="0.45">
      <c r="A262" s="3">
        <v>43121</v>
      </c>
      <c r="B262" t="s">
        <v>730</v>
      </c>
      <c r="C262" t="s">
        <v>62</v>
      </c>
      <c r="D262" t="s">
        <v>22</v>
      </c>
      <c r="E262" t="s">
        <v>15</v>
      </c>
      <c r="F262" t="s">
        <v>16</v>
      </c>
      <c r="G262" t="s">
        <v>731</v>
      </c>
      <c r="I262" t="s">
        <v>17</v>
      </c>
      <c r="J262" t="s">
        <v>18</v>
      </c>
      <c r="K262" t="s">
        <v>732</v>
      </c>
      <c r="L262" t="s">
        <v>733</v>
      </c>
    </row>
    <row r="263" spans="1:12" hidden="1" x14ac:dyDescent="0.45">
      <c r="A263" s="3">
        <v>43121</v>
      </c>
      <c r="B263" t="s">
        <v>493</v>
      </c>
      <c r="C263" t="s">
        <v>72</v>
      </c>
      <c r="D263" t="s">
        <v>245</v>
      </c>
      <c r="E263" t="s">
        <v>15</v>
      </c>
      <c r="F263" t="s">
        <v>28</v>
      </c>
      <c r="G263" t="s">
        <v>734</v>
      </c>
      <c r="I263" t="s">
        <v>17</v>
      </c>
      <c r="J263" t="s">
        <v>18</v>
      </c>
      <c r="K263" t="s">
        <v>495</v>
      </c>
      <c r="L263" t="s">
        <v>735</v>
      </c>
    </row>
    <row r="264" spans="1:12" hidden="1" x14ac:dyDescent="0.45">
      <c r="A264" s="3">
        <v>43121</v>
      </c>
      <c r="B264" t="s">
        <v>332</v>
      </c>
      <c r="C264" t="s">
        <v>333</v>
      </c>
      <c r="D264" t="s">
        <v>14</v>
      </c>
      <c r="E264" t="s">
        <v>15</v>
      </c>
      <c r="F264" t="s">
        <v>28</v>
      </c>
      <c r="G264" t="s">
        <v>736</v>
      </c>
      <c r="I264" t="s">
        <v>17</v>
      </c>
      <c r="J264" t="s">
        <v>18</v>
      </c>
      <c r="K264" t="s">
        <v>340</v>
      </c>
      <c r="L264" t="s">
        <v>737</v>
      </c>
    </row>
    <row r="265" spans="1:12" hidden="1" x14ac:dyDescent="0.45">
      <c r="A265" s="3">
        <v>43121</v>
      </c>
      <c r="B265" t="s">
        <v>142</v>
      </c>
      <c r="C265" t="s">
        <v>143</v>
      </c>
      <c r="D265" t="s">
        <v>22</v>
      </c>
      <c r="E265" t="s">
        <v>15</v>
      </c>
      <c r="F265" t="s">
        <v>52</v>
      </c>
      <c r="G265" t="s">
        <v>653</v>
      </c>
      <c r="I265" t="s">
        <v>17</v>
      </c>
      <c r="J265" t="s">
        <v>18</v>
      </c>
      <c r="K265" t="s">
        <v>145</v>
      </c>
      <c r="L265" t="s">
        <v>738</v>
      </c>
    </row>
    <row r="266" spans="1:12" hidden="1" x14ac:dyDescent="0.45">
      <c r="A266" s="3">
        <v>43121</v>
      </c>
      <c r="B266" t="s">
        <v>365</v>
      </c>
      <c r="C266" t="s">
        <v>366</v>
      </c>
      <c r="D266" t="s">
        <v>14</v>
      </c>
      <c r="E266" t="s">
        <v>15</v>
      </c>
      <c r="F266" t="s">
        <v>28</v>
      </c>
      <c r="G266" t="s">
        <v>739</v>
      </c>
      <c r="I266" t="s">
        <v>17</v>
      </c>
      <c r="J266" t="s">
        <v>18</v>
      </c>
      <c r="K266" t="s">
        <v>740</v>
      </c>
      <c r="L266" t="s">
        <v>741</v>
      </c>
    </row>
    <row r="267" spans="1:12" hidden="1" x14ac:dyDescent="0.45">
      <c r="A267" s="3">
        <v>43121</v>
      </c>
      <c r="B267" t="s">
        <v>742</v>
      </c>
      <c r="C267" t="s">
        <v>62</v>
      </c>
      <c r="D267" t="s">
        <v>245</v>
      </c>
      <c r="E267" t="s">
        <v>15</v>
      </c>
      <c r="F267" t="s">
        <v>16</v>
      </c>
      <c r="G267" t="s">
        <v>742</v>
      </c>
      <c r="I267" t="s">
        <v>17</v>
      </c>
      <c r="J267" t="s">
        <v>18</v>
      </c>
      <c r="K267" t="s">
        <v>743</v>
      </c>
      <c r="L267" t="s">
        <v>744</v>
      </c>
    </row>
    <row r="268" spans="1:12" hidden="1" x14ac:dyDescent="0.45">
      <c r="A268" s="3">
        <v>43121</v>
      </c>
      <c r="B268" t="s">
        <v>657</v>
      </c>
      <c r="C268" t="s">
        <v>62</v>
      </c>
      <c r="D268" t="s">
        <v>245</v>
      </c>
      <c r="E268" t="s">
        <v>15</v>
      </c>
      <c r="F268" t="s">
        <v>16</v>
      </c>
      <c r="G268" t="s">
        <v>657</v>
      </c>
      <c r="I268" t="s">
        <v>17</v>
      </c>
      <c r="J268" t="s">
        <v>18</v>
      </c>
      <c r="K268" t="s">
        <v>658</v>
      </c>
      <c r="L268" t="s">
        <v>659</v>
      </c>
    </row>
    <row r="269" spans="1:12" hidden="1" x14ac:dyDescent="0.45">
      <c r="A269" s="3">
        <v>43121</v>
      </c>
      <c r="B269" t="s">
        <v>745</v>
      </c>
      <c r="C269" t="s">
        <v>80</v>
      </c>
      <c r="D269" t="s">
        <v>22</v>
      </c>
      <c r="E269" t="s">
        <v>15</v>
      </c>
      <c r="F269" t="s">
        <v>16</v>
      </c>
      <c r="G269" t="s">
        <v>745</v>
      </c>
      <c r="I269" t="s">
        <v>17</v>
      </c>
      <c r="J269" t="s">
        <v>18</v>
      </c>
      <c r="K269" t="s">
        <v>746</v>
      </c>
      <c r="L269" t="s">
        <v>747</v>
      </c>
    </row>
    <row r="270" spans="1:12" hidden="1" x14ac:dyDescent="0.45">
      <c r="A270" s="3">
        <v>43121</v>
      </c>
      <c r="B270" t="s">
        <v>365</v>
      </c>
      <c r="C270" t="s">
        <v>366</v>
      </c>
      <c r="D270" t="s">
        <v>14</v>
      </c>
      <c r="E270" t="s">
        <v>15</v>
      </c>
      <c r="F270" t="s">
        <v>34</v>
      </c>
      <c r="G270" t="s">
        <v>748</v>
      </c>
      <c r="I270" t="s">
        <v>17</v>
      </c>
      <c r="J270" t="s">
        <v>18</v>
      </c>
      <c r="K270" t="s">
        <v>740</v>
      </c>
      <c r="L270" t="s">
        <v>749</v>
      </c>
    </row>
    <row r="271" spans="1:12" hidden="1" x14ac:dyDescent="0.45">
      <c r="A271" s="3">
        <v>43121</v>
      </c>
      <c r="B271" t="s">
        <v>750</v>
      </c>
      <c r="C271" t="s">
        <v>128</v>
      </c>
      <c r="D271" t="s">
        <v>22</v>
      </c>
      <c r="E271" t="s">
        <v>15</v>
      </c>
      <c r="F271" t="s">
        <v>16</v>
      </c>
      <c r="G271" t="s">
        <v>750</v>
      </c>
      <c r="I271" t="s">
        <v>17</v>
      </c>
      <c r="J271" t="s">
        <v>18</v>
      </c>
      <c r="K271" t="s">
        <v>751</v>
      </c>
      <c r="L271" t="s">
        <v>752</v>
      </c>
    </row>
    <row r="272" spans="1:12" hidden="1" x14ac:dyDescent="0.45">
      <c r="A272" s="3">
        <v>43121</v>
      </c>
      <c r="B272" t="s">
        <v>753</v>
      </c>
      <c r="C272" t="s">
        <v>309</v>
      </c>
      <c r="D272" t="s">
        <v>22</v>
      </c>
      <c r="E272" t="s">
        <v>15</v>
      </c>
      <c r="F272" t="s">
        <v>16</v>
      </c>
      <c r="G272" t="s">
        <v>753</v>
      </c>
      <c r="I272" t="s">
        <v>17</v>
      </c>
      <c r="J272" t="s">
        <v>18</v>
      </c>
      <c r="K272" t="s">
        <v>754</v>
      </c>
      <c r="L272" t="s">
        <v>755</v>
      </c>
    </row>
    <row r="273" spans="1:12" hidden="1" x14ac:dyDescent="0.45">
      <c r="A273" s="3">
        <v>43121</v>
      </c>
      <c r="B273" t="s">
        <v>164</v>
      </c>
      <c r="C273" t="s">
        <v>80</v>
      </c>
      <c r="D273" t="s">
        <v>22</v>
      </c>
      <c r="E273" t="s">
        <v>15</v>
      </c>
      <c r="F273" t="s">
        <v>28</v>
      </c>
      <c r="G273" t="s">
        <v>756</v>
      </c>
      <c r="H273" t="str">
        <f>HYPERLINK("https://www.jouwictvacature.nl/solliciteren?job=senior-java-developer-in-amsterdam--iot-java-ruby-c-soa-saas-bij-dexel", "Link")</f>
        <v>Link</v>
      </c>
      <c r="I273" t="s">
        <v>17</v>
      </c>
      <c r="J273" t="s">
        <v>18</v>
      </c>
      <c r="K273" t="s">
        <v>169</v>
      </c>
      <c r="L273" t="s">
        <v>757</v>
      </c>
    </row>
    <row r="274" spans="1:12" hidden="1" x14ac:dyDescent="0.45">
      <c r="A274" s="3">
        <v>43121</v>
      </c>
      <c r="B274" t="s">
        <v>378</v>
      </c>
      <c r="C274" t="s">
        <v>309</v>
      </c>
      <c r="D274" t="s">
        <v>14</v>
      </c>
      <c r="E274" t="s">
        <v>15</v>
      </c>
      <c r="F274" t="s">
        <v>16</v>
      </c>
      <c r="G274" t="s">
        <v>758</v>
      </c>
      <c r="H274" t="str">
        <f>HYPERLINK("https://www.jouwictvacature.nl/solliciteren?job=stageopdracht-applicatie-ontwikkeling-bij-opensatisfaction", "Link")</f>
        <v>Link</v>
      </c>
      <c r="I274" t="s">
        <v>17</v>
      </c>
      <c r="J274" t="s">
        <v>18</v>
      </c>
      <c r="K274" t="s">
        <v>759</v>
      </c>
      <c r="L274" t="s">
        <v>760</v>
      </c>
    </row>
    <row r="275" spans="1:12" hidden="1" x14ac:dyDescent="0.45">
      <c r="A275" s="3">
        <v>43121</v>
      </c>
      <c r="B275" t="s">
        <v>174</v>
      </c>
      <c r="C275" t="s">
        <v>93</v>
      </c>
      <c r="D275" t="s">
        <v>22</v>
      </c>
      <c r="E275" t="s">
        <v>15</v>
      </c>
      <c r="F275" t="s">
        <v>52</v>
      </c>
      <c r="G275" t="s">
        <v>761</v>
      </c>
      <c r="H275" t="str">
        <f>HYPERLINK("https://www.jouwictvacature.nl/solliciteren?job=medior-mobile-developer--ios-android-phonegap-objective-c-java-swift-b-4", "Link")</f>
        <v>Link</v>
      </c>
      <c r="I275" t="s">
        <v>17</v>
      </c>
      <c r="J275" t="s">
        <v>18</v>
      </c>
      <c r="K275" t="s">
        <v>188</v>
      </c>
      <c r="L275" t="s">
        <v>762</v>
      </c>
    </row>
    <row r="276" spans="1:12" hidden="1" x14ac:dyDescent="0.45">
      <c r="A276" s="3">
        <v>43121</v>
      </c>
      <c r="B276" t="s">
        <v>71</v>
      </c>
      <c r="C276" t="s">
        <v>80</v>
      </c>
      <c r="D276" t="s">
        <v>22</v>
      </c>
      <c r="E276" t="s">
        <v>15</v>
      </c>
      <c r="F276" t="s">
        <v>52</v>
      </c>
      <c r="G276" t="s">
        <v>763</v>
      </c>
      <c r="H276" t="str">
        <f>HYPERLINK("https://www.jouwictvacature.nl/solliciteren?job=medior-agile-test-specialist-bij-bartosz-bij-bartosz-amsterdam", "Link")</f>
        <v>Link</v>
      </c>
      <c r="I276" t="s">
        <v>17</v>
      </c>
      <c r="J276" t="s">
        <v>18</v>
      </c>
      <c r="K276" t="s">
        <v>91</v>
      </c>
      <c r="L276" t="s">
        <v>764</v>
      </c>
    </row>
    <row r="277" spans="1:12" hidden="1" x14ac:dyDescent="0.45">
      <c r="A277" s="3">
        <v>43121</v>
      </c>
      <c r="B277" t="s">
        <v>765</v>
      </c>
      <c r="C277" t="s">
        <v>766</v>
      </c>
      <c r="D277" t="s">
        <v>22</v>
      </c>
      <c r="E277" t="s">
        <v>51</v>
      </c>
      <c r="F277" t="s">
        <v>16</v>
      </c>
      <c r="G277" t="s">
        <v>765</v>
      </c>
      <c r="H277" t="str">
        <f>HYPERLINK("https://www.jouwictvacature.nl/solliciteren?job=software-engineer-java-javascript-2", "Link")</f>
        <v>Link</v>
      </c>
      <c r="I277" t="s">
        <v>17</v>
      </c>
      <c r="J277" t="s">
        <v>18</v>
      </c>
      <c r="K277" t="s">
        <v>767</v>
      </c>
      <c r="L277" t="s">
        <v>768</v>
      </c>
    </row>
    <row r="278" spans="1:12" hidden="1" x14ac:dyDescent="0.45">
      <c r="A278" s="3">
        <v>43121</v>
      </c>
      <c r="B278" t="s">
        <v>532</v>
      </c>
      <c r="C278" t="s">
        <v>80</v>
      </c>
      <c r="D278" t="s">
        <v>245</v>
      </c>
      <c r="E278" t="s">
        <v>51</v>
      </c>
      <c r="F278" t="s">
        <v>28</v>
      </c>
      <c r="G278" t="s">
        <v>769</v>
      </c>
      <c r="H278" t="str">
        <f>HYPERLINK("https://www.jouwictvacature.nl/solliciteren?job=senior-machine-learning-developer--java-spring-boot-hibernate-tensorfl", "Link")</f>
        <v>Link</v>
      </c>
      <c r="I278" t="s">
        <v>17</v>
      </c>
      <c r="J278" t="s">
        <v>18</v>
      </c>
      <c r="K278" t="s">
        <v>542</v>
      </c>
      <c r="L278" t="s">
        <v>770</v>
      </c>
    </row>
    <row r="279" spans="1:12" hidden="1" x14ac:dyDescent="0.45">
      <c r="A279" s="3">
        <v>43121</v>
      </c>
      <c r="B279" t="s">
        <v>771</v>
      </c>
      <c r="C279" t="s">
        <v>137</v>
      </c>
      <c r="D279" t="s">
        <v>22</v>
      </c>
      <c r="E279" t="s">
        <v>15</v>
      </c>
      <c r="F279" t="s">
        <v>16</v>
      </c>
      <c r="G279" t="s">
        <v>771</v>
      </c>
      <c r="H279" t="str">
        <f>HYPERLINK("https://www.jouwictvacature.nl/solliciteren?job=software-developer-bij-bgenius-in-groningen", "Link")</f>
        <v>Link</v>
      </c>
      <c r="I279" t="s">
        <v>17</v>
      </c>
      <c r="J279" t="s">
        <v>18</v>
      </c>
      <c r="K279" t="s">
        <v>772</v>
      </c>
      <c r="L279" t="s">
        <v>773</v>
      </c>
    </row>
    <row r="280" spans="1:12" hidden="1" x14ac:dyDescent="0.45">
      <c r="A280" s="3">
        <v>43121</v>
      </c>
      <c r="B280" t="s">
        <v>174</v>
      </c>
      <c r="C280" t="s">
        <v>38</v>
      </c>
      <c r="D280" t="s">
        <v>22</v>
      </c>
      <c r="E280" t="s">
        <v>15</v>
      </c>
      <c r="F280" t="s">
        <v>52</v>
      </c>
      <c r="G280" t="s">
        <v>774</v>
      </c>
      <c r="H280" t="str">
        <f>HYPERLINK("https://www.jouwictvacature.nl/solliciteren?job=medior-java-full-stack-developer--ios-phonegap-objective-c-swift-bij-d-3", "Link")</f>
        <v>Link</v>
      </c>
      <c r="I280" t="s">
        <v>17</v>
      </c>
      <c r="J280" t="s">
        <v>18</v>
      </c>
      <c r="K280" t="s">
        <v>176</v>
      </c>
      <c r="L280" t="s">
        <v>775</v>
      </c>
    </row>
    <row r="281" spans="1:12" hidden="1" x14ac:dyDescent="0.45">
      <c r="A281" s="3">
        <v>43121</v>
      </c>
      <c r="B281" t="s">
        <v>450</v>
      </c>
      <c r="C281" t="s">
        <v>451</v>
      </c>
      <c r="D281" t="s">
        <v>245</v>
      </c>
      <c r="E281" t="s">
        <v>15</v>
      </c>
      <c r="F281" t="s">
        <v>52</v>
      </c>
      <c r="G281" t="s">
        <v>776</v>
      </c>
      <c r="H281" t="str">
        <f>HYPERLINK("https://www.jouwictvacature.nl/solliciteren?job=medior-java-developer-bij-sofico-bij-sofico", "Link")</f>
        <v>Link</v>
      </c>
      <c r="I281" t="s">
        <v>17</v>
      </c>
      <c r="J281" t="s">
        <v>18</v>
      </c>
      <c r="K281" t="s">
        <v>777</v>
      </c>
      <c r="L281" t="s">
        <v>778</v>
      </c>
    </row>
    <row r="282" spans="1:12" hidden="1" x14ac:dyDescent="0.45">
      <c r="A282" s="3">
        <v>43121</v>
      </c>
      <c r="B282" t="s">
        <v>174</v>
      </c>
      <c r="C282" t="s">
        <v>80</v>
      </c>
      <c r="D282" t="s">
        <v>22</v>
      </c>
      <c r="E282" t="s">
        <v>15</v>
      </c>
      <c r="F282" t="s">
        <v>52</v>
      </c>
      <c r="G282" t="s">
        <v>689</v>
      </c>
      <c r="H282" t="str">
        <f>HYPERLINK("https://www.jouwictvacature.nl/solliciteren?job=medior-java-developer--spring-grails-wicket-javascript-scala-bij-dpa-g", "Link")</f>
        <v>Link</v>
      </c>
      <c r="I282" t="s">
        <v>17</v>
      </c>
      <c r="J282" t="s">
        <v>18</v>
      </c>
      <c r="K282" t="s">
        <v>176</v>
      </c>
      <c r="L282" t="s">
        <v>779</v>
      </c>
    </row>
    <row r="283" spans="1:12" hidden="1" x14ac:dyDescent="0.45">
      <c r="A283" s="3">
        <v>43121</v>
      </c>
      <c r="B283" t="s">
        <v>109</v>
      </c>
      <c r="C283" t="s">
        <v>80</v>
      </c>
      <c r="D283" t="s">
        <v>22</v>
      </c>
      <c r="E283" t="s">
        <v>15</v>
      </c>
      <c r="F283" t="s">
        <v>16</v>
      </c>
      <c r="G283" t="s">
        <v>109</v>
      </c>
      <c r="H283" t="str">
        <f>HYPERLINK("https://www.jouwictvacature.nl/solliciteren?job=senior-net-developer-bij-bloemert--cnet-aspnet-mvc-javascript", "Link")</f>
        <v>Link</v>
      </c>
      <c r="I283" t="s">
        <v>17</v>
      </c>
      <c r="J283" t="s">
        <v>18</v>
      </c>
      <c r="K283" t="s">
        <v>110</v>
      </c>
      <c r="L283" t="s">
        <v>111</v>
      </c>
    </row>
    <row r="284" spans="1:12" hidden="1" x14ac:dyDescent="0.45">
      <c r="A284" s="3">
        <v>43121</v>
      </c>
      <c r="B284" t="s">
        <v>257</v>
      </c>
      <c r="C284" t="s">
        <v>13</v>
      </c>
      <c r="D284" t="s">
        <v>14</v>
      </c>
      <c r="E284" t="s">
        <v>15</v>
      </c>
      <c r="F284" t="s">
        <v>52</v>
      </c>
      <c r="G284" t="s">
        <v>266</v>
      </c>
      <c r="H284" t="str">
        <f>HYPERLINK("https://www.jouwictvacature.nl/solliciteren?job=medior-net-developer-met-ambitie-om-snel-te-groeien-tot-lead-developer", "Link")</f>
        <v>Link</v>
      </c>
      <c r="I284" t="s">
        <v>17</v>
      </c>
      <c r="J284" t="s">
        <v>18</v>
      </c>
      <c r="K284" t="s">
        <v>259</v>
      </c>
      <c r="L284" t="s">
        <v>267</v>
      </c>
    </row>
    <row r="285" spans="1:12" hidden="1" x14ac:dyDescent="0.45">
      <c r="A285" s="3">
        <v>43121</v>
      </c>
      <c r="B285" t="s">
        <v>12</v>
      </c>
      <c r="C285" t="s">
        <v>21</v>
      </c>
      <c r="D285" t="s">
        <v>14</v>
      </c>
      <c r="E285" t="s">
        <v>15</v>
      </c>
      <c r="F285" t="s">
        <v>16</v>
      </c>
      <c r="G285" t="s">
        <v>12</v>
      </c>
      <c r="H285" t="str">
        <f>HYPERLINK("https://www.jouwictvacature.nl/solliciteren?job=medior-net-ontwikkelaar-bij-4dotnet-2", "Link")</f>
        <v>Link</v>
      </c>
      <c r="I285" t="s">
        <v>17</v>
      </c>
      <c r="J285" t="s">
        <v>18</v>
      </c>
      <c r="K285" t="s">
        <v>23</v>
      </c>
      <c r="L285" t="s">
        <v>24</v>
      </c>
    </row>
    <row r="286" spans="1:12" hidden="1" x14ac:dyDescent="0.45">
      <c r="A286" s="3">
        <v>43121</v>
      </c>
      <c r="B286" t="s">
        <v>12</v>
      </c>
      <c r="C286" t="s">
        <v>13</v>
      </c>
      <c r="D286" t="s">
        <v>14</v>
      </c>
      <c r="E286" t="s">
        <v>15</v>
      </c>
      <c r="F286" t="s">
        <v>16</v>
      </c>
      <c r="G286" t="s">
        <v>12</v>
      </c>
      <c r="H286" t="str">
        <f>HYPERLINK("https://www.jouwictvacature.nl/solliciteren?job=medior-net-ontwikkelaar-bij-4dotnet", "Link")</f>
        <v>Link</v>
      </c>
      <c r="I286" t="s">
        <v>17</v>
      </c>
      <c r="J286" t="s">
        <v>18</v>
      </c>
      <c r="K286" t="s">
        <v>23</v>
      </c>
      <c r="L286" t="s">
        <v>780</v>
      </c>
    </row>
    <row r="287" spans="1:12" hidden="1" x14ac:dyDescent="0.45">
      <c r="A287" s="3">
        <v>43121</v>
      </c>
      <c r="B287" t="s">
        <v>382</v>
      </c>
      <c r="C287" t="s">
        <v>274</v>
      </c>
      <c r="D287" t="s">
        <v>14</v>
      </c>
      <c r="E287" t="s">
        <v>15</v>
      </c>
      <c r="F287" t="s">
        <v>16</v>
      </c>
      <c r="G287" t="s">
        <v>382</v>
      </c>
      <c r="H287" t="str">
        <f>HYPERLINK("https://www.jouwictvacature.nl/solliciteren?job=junior-software-ontwikkelaar-bij-ortec", "Link")</f>
        <v>Link</v>
      </c>
      <c r="I287" t="s">
        <v>17</v>
      </c>
      <c r="J287" t="s">
        <v>18</v>
      </c>
      <c r="K287" t="s">
        <v>781</v>
      </c>
      <c r="L287" t="s">
        <v>782</v>
      </c>
    </row>
    <row r="288" spans="1:12" hidden="1" x14ac:dyDescent="0.45">
      <c r="A288" s="3">
        <v>43121</v>
      </c>
      <c r="B288" t="s">
        <v>37</v>
      </c>
      <c r="C288" t="s">
        <v>38</v>
      </c>
      <c r="D288" t="s">
        <v>22</v>
      </c>
      <c r="E288" t="s">
        <v>15</v>
      </c>
      <c r="F288" t="s">
        <v>28</v>
      </c>
      <c r="G288" t="s">
        <v>42</v>
      </c>
      <c r="H288" t="str">
        <f>HYPERLINK("https://www.jouwictvacature.nl/solliciteren?job=senior-web-developer-bij-advitrae", "Link")</f>
        <v>Link</v>
      </c>
      <c r="I288" t="s">
        <v>17</v>
      </c>
      <c r="J288" t="s">
        <v>18</v>
      </c>
      <c r="K288" t="s">
        <v>40</v>
      </c>
      <c r="L288" t="s">
        <v>43</v>
      </c>
    </row>
    <row r="289" spans="1:12" hidden="1" x14ac:dyDescent="0.45">
      <c r="A289" s="3">
        <v>43121</v>
      </c>
      <c r="B289" t="s">
        <v>104</v>
      </c>
      <c r="C289" t="s">
        <v>38</v>
      </c>
      <c r="D289" t="s">
        <v>22</v>
      </c>
      <c r="E289" t="s">
        <v>15</v>
      </c>
      <c r="F289" t="s">
        <v>16</v>
      </c>
      <c r="G289" t="s">
        <v>104</v>
      </c>
      <c r="H289" t="str">
        <f>HYPERLINK("https://www.jouwictvacature.nl/solliciteren?job=medior-softwareontwikkelaar-bij-betabit-regio-eindhoven", "Link")</f>
        <v>Link</v>
      </c>
      <c r="I289" t="s">
        <v>17</v>
      </c>
      <c r="J289" t="s">
        <v>18</v>
      </c>
      <c r="K289" t="s">
        <v>783</v>
      </c>
      <c r="L289" t="s">
        <v>784</v>
      </c>
    </row>
    <row r="290" spans="1:12" hidden="1" x14ac:dyDescent="0.45">
      <c r="A290" s="3">
        <v>43121</v>
      </c>
      <c r="B290" t="s">
        <v>257</v>
      </c>
      <c r="C290" t="s">
        <v>13</v>
      </c>
      <c r="D290" t="s">
        <v>14</v>
      </c>
      <c r="E290" t="s">
        <v>15</v>
      </c>
      <c r="F290" t="s">
        <v>52</v>
      </c>
      <c r="G290" t="s">
        <v>261</v>
      </c>
      <c r="H290" t="str">
        <f>HYPERLINK("https://www.jouwictvacature.nl/solliciteren?job=mediorsenior-net-developer-bij-infent", "Link")</f>
        <v>Link</v>
      </c>
      <c r="I290" t="s">
        <v>17</v>
      </c>
      <c r="J290" t="s">
        <v>18</v>
      </c>
      <c r="K290" t="s">
        <v>262</v>
      </c>
      <c r="L290" t="s">
        <v>263</v>
      </c>
    </row>
    <row r="291" spans="1:12" hidden="1" x14ac:dyDescent="0.45">
      <c r="A291" s="3">
        <v>43121</v>
      </c>
      <c r="B291" t="s">
        <v>785</v>
      </c>
      <c r="C291" t="s">
        <v>522</v>
      </c>
      <c r="D291" t="s">
        <v>22</v>
      </c>
      <c r="E291" t="s">
        <v>15</v>
      </c>
      <c r="F291" t="s">
        <v>16</v>
      </c>
      <c r="G291" t="s">
        <v>785</v>
      </c>
      <c r="H291" t="str">
        <f>HYPERLINK("https://www.jouwictvacature.nl/solliciteren?job=software-engineer-integratie", "Link")</f>
        <v>Link</v>
      </c>
      <c r="I291" t="s">
        <v>17</v>
      </c>
      <c r="J291" t="s">
        <v>18</v>
      </c>
      <c r="K291" t="s">
        <v>786</v>
      </c>
      <c r="L291" t="s">
        <v>787</v>
      </c>
    </row>
    <row r="292" spans="1:12" hidden="1" x14ac:dyDescent="0.45">
      <c r="A292" s="3">
        <v>43121</v>
      </c>
      <c r="B292" t="s">
        <v>308</v>
      </c>
      <c r="C292" t="s">
        <v>309</v>
      </c>
      <c r="D292" t="s">
        <v>14</v>
      </c>
      <c r="E292" t="s">
        <v>15</v>
      </c>
      <c r="F292" t="s">
        <v>34</v>
      </c>
      <c r="G292" t="s">
        <v>788</v>
      </c>
      <c r="H292" t="str">
        <f>HYPERLINK("https://www.jouwictvacature.nl/solliciteren?job=juniormediorsenior-cnet-engineer-met-affiniteit-voor-c", "Link")</f>
        <v>Link</v>
      </c>
      <c r="I292" t="s">
        <v>17</v>
      </c>
      <c r="J292" t="s">
        <v>18</v>
      </c>
      <c r="K292" t="s">
        <v>311</v>
      </c>
      <c r="L292" t="s">
        <v>789</v>
      </c>
    </row>
    <row r="293" spans="1:12" hidden="1" x14ac:dyDescent="0.45">
      <c r="A293" s="3">
        <v>43121</v>
      </c>
      <c r="B293" t="s">
        <v>342</v>
      </c>
      <c r="C293" t="s">
        <v>309</v>
      </c>
      <c r="D293" t="s">
        <v>14</v>
      </c>
      <c r="E293" t="s">
        <v>15</v>
      </c>
      <c r="F293" t="s">
        <v>16</v>
      </c>
      <c r="G293" t="s">
        <v>790</v>
      </c>
      <c r="H293" t="str">
        <f>HYPERLINK("https://www.jouwictvacature.nl/solliciteren?job=magento-developer-bij-muntz", "Link")</f>
        <v>Link</v>
      </c>
      <c r="I293" t="s">
        <v>17</v>
      </c>
      <c r="J293" t="s">
        <v>18</v>
      </c>
      <c r="K293" t="s">
        <v>791</v>
      </c>
      <c r="L293" t="s">
        <v>792</v>
      </c>
    </row>
    <row r="294" spans="1:12" hidden="1" x14ac:dyDescent="0.45">
      <c r="A294" s="3">
        <v>43121</v>
      </c>
      <c r="B294" t="s">
        <v>26</v>
      </c>
      <c r="C294" t="s">
        <v>27</v>
      </c>
      <c r="D294" t="s">
        <v>22</v>
      </c>
      <c r="E294" t="s">
        <v>15</v>
      </c>
      <c r="F294" t="s">
        <v>34</v>
      </c>
      <c r="G294" t="s">
        <v>793</v>
      </c>
      <c r="H294" t="str">
        <f>HYPERLINK("https://www.jouwictvacature.nl/solliciteren?job=junior-laravel-developer-bij-aan-zee-communicatie", "Link")</f>
        <v>Link</v>
      </c>
      <c r="I294" t="s">
        <v>17</v>
      </c>
      <c r="J294" t="s">
        <v>18</v>
      </c>
      <c r="K294" t="s">
        <v>30</v>
      </c>
      <c r="L294" t="s">
        <v>794</v>
      </c>
    </row>
    <row r="295" spans="1:12" hidden="1" x14ac:dyDescent="0.45">
      <c r="A295" s="3">
        <v>43121</v>
      </c>
      <c r="B295" t="s">
        <v>795</v>
      </c>
      <c r="C295" t="s">
        <v>796</v>
      </c>
      <c r="D295" t="s">
        <v>22</v>
      </c>
      <c r="E295" t="s">
        <v>15</v>
      </c>
      <c r="F295" t="s">
        <v>52</v>
      </c>
      <c r="G295" t="s">
        <v>797</v>
      </c>
      <c r="H295" t="str">
        <f>HYPERLINK("https://www.jouwictvacature.nl/solliciteren?job=medior-webdeveloper--html-css-jquery-php-oop-mysql-wordpress", "Link")</f>
        <v>Link</v>
      </c>
      <c r="I295" t="s">
        <v>17</v>
      </c>
      <c r="J295" t="s">
        <v>18</v>
      </c>
      <c r="K295" t="s">
        <v>798</v>
      </c>
      <c r="L295" t="s">
        <v>799</v>
      </c>
    </row>
    <row r="296" spans="1:12" hidden="1" x14ac:dyDescent="0.45">
      <c r="A296" s="3">
        <v>43121</v>
      </c>
      <c r="B296" t="s">
        <v>354</v>
      </c>
      <c r="C296" t="s">
        <v>50</v>
      </c>
      <c r="D296" t="s">
        <v>14</v>
      </c>
      <c r="E296" t="s">
        <v>15</v>
      </c>
      <c r="F296" t="s">
        <v>16</v>
      </c>
      <c r="G296" t="s">
        <v>800</v>
      </c>
      <c r="H296" t="str">
        <f>HYPERLINK("https://www.jouwictvacature.nl/solliciteren?job=e-commerce-developer", "Link")</f>
        <v>Link</v>
      </c>
      <c r="I296" t="s">
        <v>17</v>
      </c>
      <c r="J296" t="s">
        <v>18</v>
      </c>
      <c r="K296" t="s">
        <v>801</v>
      </c>
      <c r="L296" t="s">
        <v>802</v>
      </c>
    </row>
    <row r="297" spans="1:12" hidden="1" x14ac:dyDescent="0.45">
      <c r="A297" s="3">
        <v>43121</v>
      </c>
      <c r="B297" t="s">
        <v>719</v>
      </c>
      <c r="C297" t="s">
        <v>93</v>
      </c>
      <c r="D297" t="s">
        <v>14</v>
      </c>
      <c r="E297" t="s">
        <v>15</v>
      </c>
      <c r="F297" t="s">
        <v>34</v>
      </c>
      <c r="G297" t="s">
        <v>803</v>
      </c>
      <c r="H297" t="str">
        <f>HYPERLINK("https://www.jouwictvacature.nl/solliciteren?job=junior-back-end-developer-bij-23g", "Link")</f>
        <v>Link</v>
      </c>
      <c r="I297" t="s">
        <v>17</v>
      </c>
      <c r="J297" t="s">
        <v>18</v>
      </c>
      <c r="K297" t="s">
        <v>721</v>
      </c>
      <c r="L297" t="s">
        <v>804</v>
      </c>
    </row>
    <row r="298" spans="1:12" hidden="1" x14ac:dyDescent="0.45">
      <c r="A298" s="3">
        <v>43121</v>
      </c>
      <c r="B298" t="s">
        <v>805</v>
      </c>
      <c r="C298" t="s">
        <v>806</v>
      </c>
      <c r="D298" t="s">
        <v>245</v>
      </c>
      <c r="E298" t="s">
        <v>15</v>
      </c>
      <c r="F298" t="s">
        <v>16</v>
      </c>
      <c r="G298" t="s">
        <v>807</v>
      </c>
      <c r="H298" t="str">
        <f>HYPERLINK("https://www.jouwictvacature.nl/solliciteren?job=gedreven-php-developer-met-typo-3-kennis-2", "Link")</f>
        <v>Link</v>
      </c>
      <c r="I298" t="s">
        <v>17</v>
      </c>
      <c r="J298" t="s">
        <v>18</v>
      </c>
      <c r="K298" t="s">
        <v>808</v>
      </c>
      <c r="L298" t="s">
        <v>809</v>
      </c>
    </row>
    <row r="299" spans="1:12" hidden="1" x14ac:dyDescent="0.45">
      <c r="A299" s="3">
        <v>43121</v>
      </c>
      <c r="B299" t="s">
        <v>342</v>
      </c>
      <c r="C299" t="s">
        <v>309</v>
      </c>
      <c r="D299" t="s">
        <v>14</v>
      </c>
      <c r="E299" t="s">
        <v>15</v>
      </c>
      <c r="F299" t="s">
        <v>52</v>
      </c>
      <c r="G299" t="s">
        <v>343</v>
      </c>
      <c r="H299" t="str">
        <f>HYPERLINK("https://www.jouwictvacature.nl/solliciteren?job=php-developer-bij-muntz", "Link")</f>
        <v>Link</v>
      </c>
      <c r="I299" t="s">
        <v>17</v>
      </c>
      <c r="J299" t="s">
        <v>18</v>
      </c>
      <c r="K299" t="s">
        <v>344</v>
      </c>
      <c r="L299" t="s">
        <v>345</v>
      </c>
    </row>
    <row r="300" spans="1:12" hidden="1" x14ac:dyDescent="0.45">
      <c r="A300" s="3">
        <v>43121</v>
      </c>
      <c r="B300" t="s">
        <v>634</v>
      </c>
      <c r="C300" t="s">
        <v>635</v>
      </c>
      <c r="D300" t="s">
        <v>22</v>
      </c>
      <c r="E300" t="s">
        <v>15</v>
      </c>
      <c r="F300" t="s">
        <v>34</v>
      </c>
      <c r="G300" t="s">
        <v>810</v>
      </c>
      <c r="H300" t="str">
        <f>HYPERLINK("https://www.jouwictvacature.nl/solliciteren?job=junior-php-wordpress-developer-bij-bureau-vet", "Link")</f>
        <v>Link</v>
      </c>
      <c r="I300" t="s">
        <v>17</v>
      </c>
      <c r="J300" t="s">
        <v>18</v>
      </c>
      <c r="K300" t="s">
        <v>811</v>
      </c>
      <c r="L300" t="s">
        <v>812</v>
      </c>
    </row>
    <row r="301" spans="1:12" hidden="1" x14ac:dyDescent="0.45">
      <c r="A301" s="3">
        <v>43121</v>
      </c>
      <c r="B301" t="s">
        <v>813</v>
      </c>
      <c r="C301" t="s">
        <v>309</v>
      </c>
      <c r="D301" t="s">
        <v>245</v>
      </c>
      <c r="E301" t="s">
        <v>15</v>
      </c>
      <c r="F301" t="s">
        <v>28</v>
      </c>
      <c r="G301" t="s">
        <v>814</v>
      </c>
      <c r="H301" t="str">
        <f>HYPERLINK("https://www.jouwictvacature.nl/solliciteren?job=senior-full-stack-ontwikkelaar-bij-telserv-bij-telserv", "Link")</f>
        <v>Link</v>
      </c>
      <c r="I301" t="s">
        <v>17</v>
      </c>
      <c r="J301" t="s">
        <v>18</v>
      </c>
      <c r="K301" t="s">
        <v>815</v>
      </c>
      <c r="L301" t="s">
        <v>816</v>
      </c>
    </row>
    <row r="302" spans="1:12" hidden="1" x14ac:dyDescent="0.45">
      <c r="A302" s="3">
        <v>43121</v>
      </c>
      <c r="B302" t="s">
        <v>432</v>
      </c>
      <c r="C302" t="s">
        <v>433</v>
      </c>
      <c r="D302" t="s">
        <v>245</v>
      </c>
      <c r="E302" t="s">
        <v>15</v>
      </c>
      <c r="F302" t="s">
        <v>16</v>
      </c>
      <c r="G302" t="s">
        <v>434</v>
      </c>
      <c r="H302" t="str">
        <f>HYPERLINK("https://www.jouwictvacature.nl/solliciteren?job=medior-back-end-developer-regio-groningen-2", "Link")</f>
        <v>Link</v>
      </c>
      <c r="I302" t="s">
        <v>17</v>
      </c>
      <c r="J302" t="s">
        <v>18</v>
      </c>
      <c r="K302" t="s">
        <v>435</v>
      </c>
      <c r="L302" t="s">
        <v>436</v>
      </c>
    </row>
    <row r="303" spans="1:12" hidden="1" x14ac:dyDescent="0.45">
      <c r="A303" s="3">
        <v>43121</v>
      </c>
      <c r="B303" t="s">
        <v>142</v>
      </c>
      <c r="C303" t="s">
        <v>143</v>
      </c>
      <c r="D303" t="s">
        <v>22</v>
      </c>
      <c r="E303" t="s">
        <v>15</v>
      </c>
      <c r="F303" t="s">
        <v>28</v>
      </c>
      <c r="G303" t="s">
        <v>144</v>
      </c>
      <c r="H303" t="str">
        <f>HYPERLINK("https://www.jouwictvacature.nl/solliciteren?job=senior-full-stack-developer-bij-coas", "Link")</f>
        <v>Link</v>
      </c>
      <c r="I303" t="s">
        <v>17</v>
      </c>
      <c r="J303" t="s">
        <v>18</v>
      </c>
      <c r="K303" t="s">
        <v>145</v>
      </c>
      <c r="L303" t="s">
        <v>146</v>
      </c>
    </row>
    <row r="304" spans="1:12" hidden="1" x14ac:dyDescent="0.45">
      <c r="A304" s="3">
        <v>43121</v>
      </c>
      <c r="B304" t="s">
        <v>529</v>
      </c>
      <c r="C304" t="s">
        <v>76</v>
      </c>
      <c r="D304" t="s">
        <v>245</v>
      </c>
      <c r="E304" t="s">
        <v>15</v>
      </c>
      <c r="F304" t="s">
        <v>16</v>
      </c>
      <c r="G304" t="s">
        <v>529</v>
      </c>
      <c r="H304" t="str">
        <f>HYPERLINK("https://www.jouwictvacature.nl/solliciteren?job=medior-backend-javascript-developer-bij-tradecast", "Link")</f>
        <v>Link</v>
      </c>
      <c r="I304" t="s">
        <v>17</v>
      </c>
      <c r="J304" t="s">
        <v>18</v>
      </c>
      <c r="K304" t="s">
        <v>817</v>
      </c>
      <c r="L304" t="s">
        <v>818</v>
      </c>
    </row>
    <row r="305" spans="1:12" hidden="1" x14ac:dyDescent="0.45">
      <c r="A305" s="3">
        <v>43121</v>
      </c>
      <c r="B305" t="s">
        <v>213</v>
      </c>
      <c r="C305" t="s">
        <v>80</v>
      </c>
      <c r="D305" t="s">
        <v>22</v>
      </c>
      <c r="E305" t="s">
        <v>15</v>
      </c>
      <c r="F305" t="s">
        <v>16</v>
      </c>
      <c r="G305" t="s">
        <v>213</v>
      </c>
      <c r="H305" t="str">
        <f>HYPERLINK("https://www.jouwictvacature.nl/solliciteren?job=technisch-projectmanager-bij-growing-minds", "Link")</f>
        <v>Link</v>
      </c>
      <c r="I305" t="s">
        <v>17</v>
      </c>
      <c r="J305" t="s">
        <v>18</v>
      </c>
      <c r="K305" t="s">
        <v>723</v>
      </c>
      <c r="L305" t="s">
        <v>724</v>
      </c>
    </row>
    <row r="306" spans="1:12" hidden="1" x14ac:dyDescent="0.45">
      <c r="A306" s="3">
        <v>43121</v>
      </c>
      <c r="B306" t="s">
        <v>37</v>
      </c>
      <c r="C306" t="s">
        <v>38</v>
      </c>
      <c r="D306" t="s">
        <v>22</v>
      </c>
      <c r="E306" t="s">
        <v>15</v>
      </c>
      <c r="F306" t="s">
        <v>28</v>
      </c>
      <c r="G306" t="s">
        <v>39</v>
      </c>
      <c r="H306" t="str">
        <f>HYPERLINK("https://www.jouwictvacature.nl/solliciteren?job=senior-front-end-developer-bij-advitrae", "Link")</f>
        <v>Link</v>
      </c>
      <c r="I306" t="s">
        <v>17</v>
      </c>
      <c r="J306" t="s">
        <v>18</v>
      </c>
      <c r="K306" t="s">
        <v>40</v>
      </c>
      <c r="L306" t="s">
        <v>41</v>
      </c>
    </row>
    <row r="307" spans="1:12" hidden="1" x14ac:dyDescent="0.45">
      <c r="A307" s="3">
        <v>43121</v>
      </c>
      <c r="B307" t="s">
        <v>664</v>
      </c>
      <c r="C307" t="s">
        <v>498</v>
      </c>
      <c r="D307" t="s">
        <v>245</v>
      </c>
      <c r="E307" t="s">
        <v>51</v>
      </c>
      <c r="F307" t="s">
        <v>52</v>
      </c>
      <c r="G307" t="s">
        <v>653</v>
      </c>
      <c r="H307" t="str">
        <f>HYPERLINK("https://www.jouwictvacature.nl/solliciteren?job=medior-javascript-developer-bij-we4sea", "Link")</f>
        <v>Link</v>
      </c>
      <c r="I307" t="s">
        <v>17</v>
      </c>
      <c r="J307" t="s">
        <v>18</v>
      </c>
      <c r="K307" t="s">
        <v>666</v>
      </c>
      <c r="L307" t="s">
        <v>819</v>
      </c>
    </row>
    <row r="308" spans="1:12" hidden="1" x14ac:dyDescent="0.45">
      <c r="A308" s="3">
        <v>43121</v>
      </c>
      <c r="B308" t="s">
        <v>820</v>
      </c>
      <c r="C308" t="s">
        <v>13</v>
      </c>
      <c r="D308" t="s">
        <v>245</v>
      </c>
      <c r="E308" t="s">
        <v>15</v>
      </c>
      <c r="F308" t="s">
        <v>16</v>
      </c>
      <c r="G308" t="s">
        <v>820</v>
      </c>
      <c r="H308" t="str">
        <f>HYPERLINK("https://www.jouwictvacature.nl/solliciteren?job=medior-front-end-developer-bij-talmark", "Link")</f>
        <v>Link</v>
      </c>
      <c r="I308" t="s">
        <v>17</v>
      </c>
      <c r="J308" t="s">
        <v>18</v>
      </c>
      <c r="K308" t="s">
        <v>821</v>
      </c>
      <c r="L308" t="s">
        <v>822</v>
      </c>
    </row>
    <row r="309" spans="1:12" hidden="1" x14ac:dyDescent="0.45">
      <c r="A309" s="3">
        <v>43121</v>
      </c>
      <c r="B309" t="s">
        <v>823</v>
      </c>
      <c r="C309" t="s">
        <v>806</v>
      </c>
      <c r="D309" t="s">
        <v>22</v>
      </c>
      <c r="E309" t="s">
        <v>15</v>
      </c>
      <c r="F309" t="s">
        <v>16</v>
      </c>
      <c r="G309" t="s">
        <v>823</v>
      </c>
      <c r="H309" t="str">
        <f>HYPERLINK("https://www.jouwictvacature.nl/solliciteren?job=javascript-developer-bij-appmachine-", "Link")</f>
        <v>Link</v>
      </c>
      <c r="I309" t="s">
        <v>17</v>
      </c>
      <c r="J309" t="s">
        <v>18</v>
      </c>
      <c r="K309" t="s">
        <v>824</v>
      </c>
      <c r="L309" t="s">
        <v>825</v>
      </c>
    </row>
    <row r="310" spans="1:12" hidden="1" x14ac:dyDescent="0.45">
      <c r="A310" s="3">
        <v>43121</v>
      </c>
      <c r="B310" t="s">
        <v>358</v>
      </c>
      <c r="C310" t="s">
        <v>359</v>
      </c>
      <c r="D310" t="s">
        <v>14</v>
      </c>
      <c r="E310" t="s">
        <v>15</v>
      </c>
      <c r="F310" t="s">
        <v>52</v>
      </c>
      <c r="G310" t="s">
        <v>594</v>
      </c>
      <c r="H310" t="str">
        <f>HYPERLINK("https://www.jouwictvacature.nl/solliciteren?job=medior-fullstack-developer-bij-nobears", "Link")</f>
        <v>Link</v>
      </c>
      <c r="I310" t="s">
        <v>17</v>
      </c>
      <c r="J310" t="s">
        <v>18</v>
      </c>
      <c r="K310" t="s">
        <v>361</v>
      </c>
      <c r="L310" t="s">
        <v>826</v>
      </c>
    </row>
    <row r="311" spans="1:12" hidden="1" x14ac:dyDescent="0.45">
      <c r="A311" s="3">
        <v>43121</v>
      </c>
      <c r="B311" t="s">
        <v>287</v>
      </c>
      <c r="C311" t="s">
        <v>279</v>
      </c>
      <c r="D311" t="s">
        <v>14</v>
      </c>
      <c r="E311" t="s">
        <v>15</v>
      </c>
      <c r="F311" t="s">
        <v>16</v>
      </c>
      <c r="G311" t="s">
        <v>827</v>
      </c>
      <c r="H311" t="str">
        <f>HYPERLINK("https://www.jouwictvacature.nl/solliciteren?job=word-jij-onze-nieuwe-senior-front-end-development-hero-", "Link")</f>
        <v>Link</v>
      </c>
      <c r="I311" t="s">
        <v>17</v>
      </c>
      <c r="J311" t="s">
        <v>18</v>
      </c>
      <c r="K311" t="s">
        <v>289</v>
      </c>
      <c r="L311" t="s">
        <v>828</v>
      </c>
    </row>
    <row r="312" spans="1:12" hidden="1" x14ac:dyDescent="0.45">
      <c r="A312" s="3">
        <v>43121</v>
      </c>
      <c r="B312" t="s">
        <v>829</v>
      </c>
      <c r="C312" t="s">
        <v>279</v>
      </c>
      <c r="D312" t="s">
        <v>22</v>
      </c>
      <c r="E312" t="s">
        <v>15</v>
      </c>
      <c r="F312" t="s">
        <v>28</v>
      </c>
      <c r="G312" t="s">
        <v>830</v>
      </c>
      <c r="H312" t="str">
        <f>HYPERLINK("https://www.jouwictvacature.nl/solliciteren?job=senior-front-end-ontwikkelaar-bij-bigbridge", "Link")</f>
        <v>Link</v>
      </c>
      <c r="I312" t="s">
        <v>17</v>
      </c>
      <c r="J312" t="s">
        <v>18</v>
      </c>
      <c r="K312" t="s">
        <v>831</v>
      </c>
      <c r="L312" t="s">
        <v>832</v>
      </c>
    </row>
    <row r="313" spans="1:12" x14ac:dyDescent="0.45">
      <c r="A313" s="3">
        <v>43124</v>
      </c>
      <c r="B313" t="s">
        <v>26</v>
      </c>
      <c r="C313" t="s">
        <v>660</v>
      </c>
      <c r="D313" t="s">
        <v>22</v>
      </c>
      <c r="E313" t="s">
        <v>15</v>
      </c>
      <c r="F313" t="s">
        <v>28</v>
      </c>
      <c r="G313" t="s">
        <v>375</v>
      </c>
      <c r="H313" t="str">
        <f>HYPERLINK("https://www.jouwictvacature.nl/solliciteren?job=senior-fullstack-developer-bij-aan-zee-communicatie", "Link")</f>
        <v>Link</v>
      </c>
      <c r="I313" t="s">
        <v>17</v>
      </c>
      <c r="J313" t="s">
        <v>18</v>
      </c>
      <c r="K313" t="s">
        <v>662</v>
      </c>
      <c r="L313" t="s">
        <v>903</v>
      </c>
    </row>
    <row r="314" spans="1:12" hidden="1" x14ac:dyDescent="0.45">
      <c r="A314" s="3"/>
      <c r="B314"/>
      <c r="C314"/>
      <c r="D314"/>
      <c r="E314"/>
      <c r="F314"/>
      <c r="G314"/>
      <c r="H314"/>
      <c r="I314"/>
      <c r="J314"/>
      <c r="K314"/>
      <c r="L314"/>
    </row>
    <row r="315" spans="1:12" x14ac:dyDescent="0.45">
      <c r="A315" s="3">
        <v>43122</v>
      </c>
      <c r="B315" t="s">
        <v>37</v>
      </c>
      <c r="C315" t="s">
        <v>38</v>
      </c>
      <c r="D315" t="s">
        <v>22</v>
      </c>
      <c r="E315" t="s">
        <v>15</v>
      </c>
      <c r="F315" t="s">
        <v>52</v>
      </c>
      <c r="G315" t="s">
        <v>665</v>
      </c>
      <c r="H315" t="str">
        <f>HYPERLINK("https://www.jouwictvacature.nl/solliciteren?job=medior-front-end-developer-19", "Link")</f>
        <v>Link</v>
      </c>
      <c r="I315" t="s">
        <v>17</v>
      </c>
      <c r="J315" t="s">
        <v>18</v>
      </c>
      <c r="K315" t="s">
        <v>40</v>
      </c>
      <c r="L315" t="s">
        <v>876</v>
      </c>
    </row>
    <row r="316" spans="1:12" x14ac:dyDescent="0.45">
      <c r="A316" s="3">
        <v>43124</v>
      </c>
      <c r="B316" t="s">
        <v>37</v>
      </c>
      <c r="C316" t="s">
        <v>38</v>
      </c>
      <c r="D316" t="s">
        <v>22</v>
      </c>
      <c r="E316" t="s">
        <v>15</v>
      </c>
      <c r="F316" t="s">
        <v>28</v>
      </c>
      <c r="G316" t="s">
        <v>39</v>
      </c>
      <c r="H316" t="str">
        <f>HYPERLINK("https://www.jouwictvacature.nl/solliciteren?job=senior-front-end-developer-bij-advitrae", "Link")</f>
        <v>Link</v>
      </c>
      <c r="I316" t="s">
        <v>17</v>
      </c>
      <c r="J316" t="s">
        <v>18</v>
      </c>
      <c r="K316" t="s">
        <v>40</v>
      </c>
      <c r="L316" t="s">
        <v>41</v>
      </c>
    </row>
    <row r="317" spans="1:12" x14ac:dyDescent="0.45">
      <c r="A317" s="3">
        <v>43124</v>
      </c>
      <c r="B317" t="s">
        <v>37</v>
      </c>
      <c r="C317" t="s">
        <v>38</v>
      </c>
      <c r="D317" t="s">
        <v>22</v>
      </c>
      <c r="E317" t="s">
        <v>15</v>
      </c>
      <c r="F317" t="s">
        <v>28</v>
      </c>
      <c r="G317" t="s">
        <v>924</v>
      </c>
      <c r="H317" t="str">
        <f>HYPERLINK("https://www.jouwictvacature.nl/solliciteren?job=senior-javascript-developer-bij-advitrae", "Link")</f>
        <v>Link</v>
      </c>
      <c r="I317" t="s">
        <v>17</v>
      </c>
      <c r="J317" t="s">
        <v>18</v>
      </c>
      <c r="K317" t="s">
        <v>40</v>
      </c>
      <c r="L317" t="s">
        <v>925</v>
      </c>
    </row>
    <row r="318" spans="1:12" hidden="1" x14ac:dyDescent="0.45">
      <c r="A318" s="3"/>
      <c r="B318"/>
      <c r="C318"/>
      <c r="D318"/>
      <c r="E318"/>
      <c r="F318"/>
      <c r="G318"/>
      <c r="H318"/>
      <c r="I318"/>
      <c r="J318"/>
      <c r="K318"/>
      <c r="L318"/>
    </row>
    <row r="319" spans="1:12" x14ac:dyDescent="0.45">
      <c r="A319" s="3">
        <v>43122</v>
      </c>
      <c r="B319" t="s">
        <v>833</v>
      </c>
      <c r="C319" t="s">
        <v>834</v>
      </c>
      <c r="D319" t="s">
        <v>22</v>
      </c>
      <c r="E319" t="s">
        <v>15</v>
      </c>
      <c r="F319" t="s">
        <v>34</v>
      </c>
      <c r="G319" t="s">
        <v>519</v>
      </c>
      <c r="H319" t="str">
        <f>HYPERLINK("https://www.jouwictvacature.nl/solliciteren?job=junior-java-developer-", "Link")</f>
        <v>Link</v>
      </c>
      <c r="I319" t="s">
        <v>17</v>
      </c>
      <c r="J319" t="s">
        <v>18</v>
      </c>
      <c r="K319" t="s">
        <v>835</v>
      </c>
      <c r="L319" t="s">
        <v>836</v>
      </c>
    </row>
    <row r="320" spans="1:12" x14ac:dyDescent="0.45">
      <c r="A320" s="3">
        <v>43124</v>
      </c>
      <c r="B320" t="s">
        <v>833</v>
      </c>
      <c r="C320" t="s">
        <v>834</v>
      </c>
      <c r="D320" t="s">
        <v>22</v>
      </c>
      <c r="E320" t="s">
        <v>15</v>
      </c>
      <c r="F320" t="s">
        <v>16</v>
      </c>
      <c r="G320" t="s">
        <v>879</v>
      </c>
      <c r="H320" t="str">
        <f>HYPERLINK("https://www.jouwictvacature.nl/solliciteren?job=lead-java-developer-senior", "Link")</f>
        <v>Link</v>
      </c>
      <c r="I320" t="s">
        <v>17</v>
      </c>
      <c r="J320" t="s">
        <v>18</v>
      </c>
      <c r="K320" t="s">
        <v>880</v>
      </c>
      <c r="L320" t="s">
        <v>881</v>
      </c>
    </row>
    <row r="321" spans="1:12" x14ac:dyDescent="0.45">
      <c r="A321" s="3">
        <v>43122</v>
      </c>
      <c r="B321" t="s">
        <v>823</v>
      </c>
      <c r="C321" t="s">
        <v>806</v>
      </c>
      <c r="D321" t="s">
        <v>22</v>
      </c>
      <c r="E321" t="s">
        <v>51</v>
      </c>
      <c r="F321" t="s">
        <v>16</v>
      </c>
      <c r="G321" t="s">
        <v>823</v>
      </c>
      <c r="H321" t="str">
        <f>HYPERLINK("https://www.jouwictvacature.nl/solliciteren?job=front-end-developer-at-appmachine-", "Link")</f>
        <v>Link</v>
      </c>
      <c r="I321" t="s">
        <v>17</v>
      </c>
      <c r="J321" t="s">
        <v>18</v>
      </c>
      <c r="K321" t="s">
        <v>868</v>
      </c>
      <c r="L321" t="s">
        <v>869</v>
      </c>
    </row>
    <row r="322" spans="1:12" x14ac:dyDescent="0.45">
      <c r="A322" s="3">
        <v>43124</v>
      </c>
      <c r="B322" t="s">
        <v>823</v>
      </c>
      <c r="C322" t="s">
        <v>806</v>
      </c>
      <c r="D322" t="s">
        <v>22</v>
      </c>
      <c r="E322" t="s">
        <v>15</v>
      </c>
      <c r="F322" t="s">
        <v>16</v>
      </c>
      <c r="G322" t="s">
        <v>823</v>
      </c>
      <c r="H322" t="str">
        <f>HYPERLINK("https://www.jouwictvacature.nl/solliciteren?job=medior-front-end-developer-bij-appmachine-", "Link")</f>
        <v>Link</v>
      </c>
      <c r="I322" t="s">
        <v>17</v>
      </c>
      <c r="J322" t="s">
        <v>18</v>
      </c>
      <c r="K322" t="s">
        <v>948</v>
      </c>
      <c r="L322" t="s">
        <v>949</v>
      </c>
    </row>
    <row r="323" spans="1:12" hidden="1" x14ac:dyDescent="0.45">
      <c r="A323" s="3"/>
      <c r="B323"/>
      <c r="C323"/>
      <c r="D323"/>
      <c r="E323"/>
      <c r="F323"/>
      <c r="G323"/>
      <c r="H323"/>
      <c r="I323"/>
      <c r="J323"/>
      <c r="K323"/>
      <c r="L323"/>
    </row>
    <row r="324" spans="1:12" hidden="1" x14ac:dyDescent="0.45">
      <c r="A324" s="3"/>
      <c r="B324"/>
      <c r="C324"/>
      <c r="D324"/>
      <c r="E324"/>
      <c r="F324"/>
      <c r="G324"/>
      <c r="H324"/>
      <c r="I324"/>
      <c r="J324"/>
      <c r="K324"/>
      <c r="L324"/>
    </row>
    <row r="325" spans="1:12" x14ac:dyDescent="0.45">
      <c r="A325" s="3">
        <v>43124</v>
      </c>
      <c r="B325" t="s">
        <v>49</v>
      </c>
      <c r="C325" t="s">
        <v>50</v>
      </c>
      <c r="D325" t="s">
        <v>22</v>
      </c>
      <c r="E325" t="s">
        <v>51</v>
      </c>
      <c r="F325" t="s">
        <v>52</v>
      </c>
      <c r="G325" t="s">
        <v>893</v>
      </c>
      <c r="H325" t="str">
        <f>HYPERLINK("https://www.jouwictvacature.nl/solliciteren?job=medior-allround-developer-bij-asamco-bv", "Link")</f>
        <v>Link</v>
      </c>
      <c r="I325" t="s">
        <v>17</v>
      </c>
      <c r="J325" t="s">
        <v>18</v>
      </c>
      <c r="K325" t="s">
        <v>59</v>
      </c>
      <c r="L325" t="s">
        <v>894</v>
      </c>
    </row>
    <row r="326" spans="1:12" hidden="1" x14ac:dyDescent="0.45">
      <c r="A326" s="3"/>
      <c r="B326"/>
      <c r="C326"/>
      <c r="D326"/>
      <c r="E326"/>
      <c r="F326"/>
      <c r="G326"/>
      <c r="H326"/>
      <c r="I326"/>
      <c r="J326"/>
      <c r="K326"/>
      <c r="L326"/>
    </row>
    <row r="327" spans="1:12" hidden="1" x14ac:dyDescent="0.45">
      <c r="A327" s="3"/>
      <c r="B327"/>
      <c r="C327"/>
      <c r="D327"/>
      <c r="E327"/>
      <c r="F327"/>
      <c r="G327"/>
      <c r="H327"/>
      <c r="I327"/>
      <c r="J327"/>
      <c r="K327"/>
      <c r="L327"/>
    </row>
    <row r="328" spans="1:12" hidden="1" x14ac:dyDescent="0.45">
      <c r="A328" s="3"/>
      <c r="B328"/>
      <c r="C328"/>
      <c r="D328"/>
      <c r="E328"/>
      <c r="F328"/>
      <c r="G328"/>
      <c r="H328"/>
      <c r="I328"/>
      <c r="J328"/>
      <c r="K328"/>
      <c r="L328"/>
    </row>
    <row r="329" spans="1:12" hidden="1" x14ac:dyDescent="0.45">
      <c r="A329" s="3"/>
      <c r="B329"/>
      <c r="C329"/>
      <c r="D329"/>
      <c r="E329"/>
      <c r="F329"/>
      <c r="G329"/>
      <c r="H329"/>
      <c r="I329"/>
      <c r="J329"/>
      <c r="K329"/>
      <c r="L329"/>
    </row>
    <row r="330" spans="1:12" hidden="1" x14ac:dyDescent="0.45">
      <c r="A330" s="3"/>
      <c r="B330"/>
      <c r="C330"/>
      <c r="D330"/>
      <c r="E330"/>
      <c r="F330"/>
      <c r="G330"/>
      <c r="H330"/>
      <c r="I330"/>
      <c r="J330"/>
      <c r="K330"/>
      <c r="L330"/>
    </row>
    <row r="331" spans="1:12" hidden="1" x14ac:dyDescent="0.45">
      <c r="A331" s="3"/>
      <c r="B331"/>
      <c r="C331"/>
      <c r="D331"/>
      <c r="E331"/>
      <c r="F331"/>
      <c r="G331"/>
      <c r="H331"/>
      <c r="I331"/>
      <c r="J331"/>
      <c r="K331"/>
      <c r="L331"/>
    </row>
    <row r="332" spans="1:12" x14ac:dyDescent="0.45">
      <c r="A332" s="3">
        <v>43122</v>
      </c>
      <c r="B332" t="s">
        <v>849</v>
      </c>
      <c r="C332" t="s">
        <v>50</v>
      </c>
      <c r="D332" t="s">
        <v>22</v>
      </c>
      <c r="E332" t="s">
        <v>15</v>
      </c>
      <c r="F332" t="s">
        <v>16</v>
      </c>
      <c r="G332" t="s">
        <v>849</v>
      </c>
      <c r="H332" t="str">
        <f>HYPERLINK("https://www.jouwictvacature.nl/solliciteren?job=docent-informatica-bij-avans-hogeschool", "Link")</f>
        <v>Link</v>
      </c>
      <c r="I332" t="s">
        <v>17</v>
      </c>
      <c r="J332" t="s">
        <v>18</v>
      </c>
      <c r="K332" t="s">
        <v>850</v>
      </c>
      <c r="L332" t="s">
        <v>851</v>
      </c>
    </row>
    <row r="333" spans="1:12" hidden="1" x14ac:dyDescent="0.45">
      <c r="A333" s="3"/>
      <c r="B333"/>
      <c r="C333"/>
      <c r="D333"/>
      <c r="E333"/>
      <c r="F333"/>
      <c r="G333"/>
      <c r="H333"/>
      <c r="I333"/>
      <c r="J333"/>
      <c r="K333"/>
      <c r="L333"/>
    </row>
    <row r="334" spans="1:12" x14ac:dyDescent="0.45">
      <c r="A334" s="3">
        <v>43122</v>
      </c>
      <c r="B334" t="s">
        <v>71</v>
      </c>
      <c r="C334" t="s">
        <v>72</v>
      </c>
      <c r="D334" t="s">
        <v>22</v>
      </c>
      <c r="E334" t="s">
        <v>15</v>
      </c>
      <c r="F334" t="s">
        <v>28</v>
      </c>
      <c r="G334" t="s">
        <v>99</v>
      </c>
      <c r="H334" t="str">
        <f>HYPERLINK("https://www.jouwictvacature.nl/solliciteren?job=senior-feedback-engineer--exploratory-testing-context-driven-testing-b-5", "Link")</f>
        <v>Link</v>
      </c>
      <c r="I334" t="s">
        <v>17</v>
      </c>
      <c r="J334" t="s">
        <v>18</v>
      </c>
      <c r="K334" t="s">
        <v>78</v>
      </c>
      <c r="L334" t="s">
        <v>842</v>
      </c>
    </row>
    <row r="335" spans="1:12" hidden="1" x14ac:dyDescent="0.45">
      <c r="A335" s="3"/>
      <c r="B335"/>
      <c r="C335"/>
      <c r="D335"/>
      <c r="E335"/>
      <c r="F335"/>
      <c r="G335"/>
      <c r="H335"/>
      <c r="I335"/>
      <c r="J335"/>
      <c r="K335"/>
      <c r="L335"/>
    </row>
    <row r="336" spans="1:12" x14ac:dyDescent="0.45">
      <c r="A336" s="3">
        <v>43122</v>
      </c>
      <c r="B336" t="s">
        <v>71</v>
      </c>
      <c r="C336" t="s">
        <v>76</v>
      </c>
      <c r="D336" t="s">
        <v>22</v>
      </c>
      <c r="E336" t="s">
        <v>15</v>
      </c>
      <c r="F336" t="s">
        <v>52</v>
      </c>
      <c r="G336" t="s">
        <v>843</v>
      </c>
      <c r="H336" t="str">
        <f>HYPERLINK("https://www.jouwictvacature.nl/solliciteren?job=medior-agile-test-specialist-bij-bartosz-bij-bartosz-zwolle", "Link")</f>
        <v>Link</v>
      </c>
      <c r="I336" t="s">
        <v>17</v>
      </c>
      <c r="J336" t="s">
        <v>18</v>
      </c>
      <c r="K336" t="s">
        <v>91</v>
      </c>
      <c r="L336" t="s">
        <v>844</v>
      </c>
    </row>
    <row r="337" spans="1:12" hidden="1" x14ac:dyDescent="0.45">
      <c r="A337" s="3"/>
      <c r="B337"/>
      <c r="C337"/>
      <c r="D337"/>
      <c r="E337"/>
      <c r="F337"/>
      <c r="G337"/>
      <c r="H337"/>
      <c r="I337"/>
      <c r="J337"/>
      <c r="K337"/>
      <c r="L337"/>
    </row>
    <row r="338" spans="1:12" hidden="1" x14ac:dyDescent="0.45">
      <c r="A338" s="3"/>
      <c r="B338"/>
      <c r="C338"/>
      <c r="D338"/>
      <c r="E338"/>
      <c r="F338"/>
      <c r="G338"/>
      <c r="H338"/>
      <c r="I338"/>
      <c r="J338"/>
      <c r="K338"/>
      <c r="L338"/>
    </row>
    <row r="339" spans="1:12" hidden="1" x14ac:dyDescent="0.45">
      <c r="A339" s="3"/>
      <c r="B339"/>
      <c r="C339"/>
      <c r="D339"/>
      <c r="E339"/>
      <c r="F339"/>
      <c r="G339"/>
      <c r="H339"/>
      <c r="I339"/>
      <c r="J339"/>
      <c r="K339"/>
      <c r="L339"/>
    </row>
    <row r="340" spans="1:12" hidden="1" x14ac:dyDescent="0.45">
      <c r="A340" s="3"/>
      <c r="B340"/>
      <c r="C340"/>
      <c r="D340"/>
      <c r="E340"/>
      <c r="F340"/>
      <c r="G340"/>
      <c r="H340"/>
      <c r="I340"/>
      <c r="J340"/>
      <c r="K340"/>
      <c r="L340"/>
    </row>
    <row r="341" spans="1:12" hidden="1" x14ac:dyDescent="0.45">
      <c r="A341" s="3"/>
      <c r="B341"/>
      <c r="C341"/>
      <c r="D341"/>
      <c r="E341"/>
      <c r="F341"/>
      <c r="G341"/>
      <c r="H341"/>
      <c r="I341"/>
      <c r="J341"/>
      <c r="K341"/>
      <c r="L341"/>
    </row>
    <row r="342" spans="1:12" hidden="1" x14ac:dyDescent="0.45">
      <c r="A342" s="3"/>
      <c r="B342"/>
      <c r="C342"/>
      <c r="D342"/>
      <c r="E342"/>
      <c r="F342"/>
      <c r="G342"/>
      <c r="H342"/>
      <c r="I342"/>
      <c r="J342"/>
      <c r="K342"/>
      <c r="L342"/>
    </row>
    <row r="343" spans="1:12" hidden="1" x14ac:dyDescent="0.45">
      <c r="A343" s="3"/>
      <c r="B343"/>
      <c r="C343"/>
      <c r="D343"/>
      <c r="E343"/>
      <c r="F343"/>
      <c r="G343"/>
      <c r="H343"/>
      <c r="I343"/>
      <c r="J343"/>
      <c r="K343"/>
      <c r="L343"/>
    </row>
    <row r="344" spans="1:12" hidden="1" x14ac:dyDescent="0.45">
      <c r="A344" s="3"/>
      <c r="B344"/>
      <c r="C344"/>
      <c r="D344"/>
      <c r="E344"/>
      <c r="F344"/>
      <c r="G344"/>
      <c r="H344"/>
      <c r="I344"/>
      <c r="J344"/>
      <c r="K344"/>
      <c r="L344"/>
    </row>
    <row r="345" spans="1:12" hidden="1" x14ac:dyDescent="0.45">
      <c r="A345" s="3"/>
      <c r="B345"/>
      <c r="C345"/>
      <c r="D345"/>
      <c r="E345"/>
      <c r="F345"/>
      <c r="G345"/>
      <c r="H345"/>
      <c r="I345"/>
      <c r="J345"/>
      <c r="K345"/>
      <c r="L345"/>
    </row>
    <row r="346" spans="1:12" x14ac:dyDescent="0.45">
      <c r="A346" s="3">
        <v>43122</v>
      </c>
      <c r="B346" t="s">
        <v>71</v>
      </c>
      <c r="C346" t="s">
        <v>76</v>
      </c>
      <c r="D346" t="s">
        <v>22</v>
      </c>
      <c r="E346" t="s">
        <v>15</v>
      </c>
      <c r="F346" t="s">
        <v>28</v>
      </c>
      <c r="G346" t="s">
        <v>84</v>
      </c>
      <c r="H346" t="str">
        <f>HYPERLINK("https://www.jouwictvacature.nl/solliciteren?job=senior-feedback-engineer-bij-bartosz-bij-bartosz-zwolle", "Link")</f>
        <v>Link</v>
      </c>
      <c r="I346" t="s">
        <v>17</v>
      </c>
      <c r="J346" t="s">
        <v>18</v>
      </c>
      <c r="K346" t="s">
        <v>78</v>
      </c>
      <c r="L346" t="s">
        <v>85</v>
      </c>
    </row>
    <row r="347" spans="1:12" x14ac:dyDescent="0.45">
      <c r="A347" s="3">
        <v>43124</v>
      </c>
      <c r="B347" t="s">
        <v>71</v>
      </c>
      <c r="C347" t="s">
        <v>76</v>
      </c>
      <c r="D347" t="s">
        <v>22</v>
      </c>
      <c r="E347" t="s">
        <v>15</v>
      </c>
      <c r="F347" t="s">
        <v>16</v>
      </c>
      <c r="G347" t="s">
        <v>882</v>
      </c>
      <c r="H347" t="str">
        <f>HYPERLINK("https://www.jouwictvacature.nl/solliciteren?job=startende-agile-test-engineer-bij-bartosz-bij-bartosz-zwolle", "Link")</f>
        <v>Link</v>
      </c>
      <c r="I347" t="s">
        <v>17</v>
      </c>
      <c r="J347" t="s">
        <v>18</v>
      </c>
      <c r="K347" t="s">
        <v>608</v>
      </c>
      <c r="L347" t="s">
        <v>883</v>
      </c>
    </row>
    <row r="348" spans="1:12" x14ac:dyDescent="0.45">
      <c r="A348" s="3">
        <v>43124</v>
      </c>
      <c r="B348" t="s">
        <v>71</v>
      </c>
      <c r="C348" t="s">
        <v>93</v>
      </c>
      <c r="D348" t="s">
        <v>22</v>
      </c>
      <c r="E348" t="s">
        <v>15</v>
      </c>
      <c r="F348" t="s">
        <v>52</v>
      </c>
      <c r="G348" t="s">
        <v>94</v>
      </c>
      <c r="H348" t="str">
        <f>HYPERLINK("https://www.jouwictvacature.nl/solliciteren?job=medior-testanalist-bij-bartosz-bij-bartosz-rotterdam", "Link")</f>
        <v>Link</v>
      </c>
      <c r="I348" t="s">
        <v>17</v>
      </c>
      <c r="J348" t="s">
        <v>18</v>
      </c>
      <c r="K348" t="s">
        <v>95</v>
      </c>
      <c r="L348" t="s">
        <v>96</v>
      </c>
    </row>
    <row r="349" spans="1:12" hidden="1" x14ac:dyDescent="0.45">
      <c r="A349" s="3"/>
      <c r="B349"/>
      <c r="C349"/>
      <c r="D349"/>
      <c r="E349"/>
      <c r="F349"/>
      <c r="G349"/>
      <c r="H349"/>
      <c r="I349"/>
      <c r="J349"/>
      <c r="K349"/>
      <c r="L349"/>
    </row>
    <row r="350" spans="1:12" hidden="1" x14ac:dyDescent="0.45">
      <c r="A350" s="3"/>
      <c r="B350"/>
      <c r="C350"/>
      <c r="D350"/>
      <c r="E350"/>
      <c r="F350"/>
      <c r="G350"/>
      <c r="H350"/>
      <c r="I350"/>
      <c r="J350"/>
      <c r="K350"/>
      <c r="L350"/>
    </row>
    <row r="351" spans="1:12" x14ac:dyDescent="0.45">
      <c r="A351" s="3">
        <v>43124</v>
      </c>
      <c r="B351" t="s">
        <v>71</v>
      </c>
      <c r="C351" t="s">
        <v>76</v>
      </c>
      <c r="D351" t="s">
        <v>22</v>
      </c>
      <c r="E351" t="s">
        <v>15</v>
      </c>
      <c r="F351" t="s">
        <v>16</v>
      </c>
      <c r="G351" t="s">
        <v>882</v>
      </c>
      <c r="H351" t="str">
        <f>HYPERLINK("https://www.jouwictvacature.nl/solliciteren?job=startende-agile-test-engineer-bij-bartosz-bij-bartosz-zwolle", "Link")</f>
        <v>Link</v>
      </c>
      <c r="I351" t="s">
        <v>17</v>
      </c>
      <c r="J351" t="s">
        <v>18</v>
      </c>
      <c r="K351" t="s">
        <v>608</v>
      </c>
      <c r="L351" t="s">
        <v>883</v>
      </c>
    </row>
    <row r="352" spans="1:12" hidden="1" x14ac:dyDescent="0.45">
      <c r="A352" s="3"/>
      <c r="B352"/>
      <c r="C352"/>
      <c r="D352"/>
      <c r="E352"/>
      <c r="F352"/>
      <c r="G352"/>
      <c r="H352"/>
      <c r="I352"/>
      <c r="J352"/>
      <c r="K352"/>
      <c r="L352"/>
    </row>
    <row r="353" spans="1:12" x14ac:dyDescent="0.45">
      <c r="A353" s="3">
        <v>43124</v>
      </c>
      <c r="B353" t="s">
        <v>71</v>
      </c>
      <c r="C353" t="s">
        <v>62</v>
      </c>
      <c r="D353" t="s">
        <v>22</v>
      </c>
      <c r="E353" t="s">
        <v>15</v>
      </c>
      <c r="F353" t="s">
        <v>28</v>
      </c>
      <c r="G353" t="s">
        <v>88</v>
      </c>
      <c r="H353" t="str">
        <f>HYPERLINK("https://www.jouwictvacature.nl/solliciteren?job=senior-feedback-engineer-bij-bartosz-bij-bartosz-utrecht", "Link")</f>
        <v>Link</v>
      </c>
      <c r="I353" t="s">
        <v>17</v>
      </c>
      <c r="J353" t="s">
        <v>18</v>
      </c>
      <c r="K353" t="s">
        <v>78</v>
      </c>
      <c r="L353" t="s">
        <v>89</v>
      </c>
    </row>
    <row r="354" spans="1:12" hidden="1" x14ac:dyDescent="0.45">
      <c r="A354" s="3"/>
      <c r="B354"/>
      <c r="C354"/>
      <c r="D354"/>
      <c r="E354"/>
      <c r="F354"/>
      <c r="G354"/>
      <c r="H354"/>
      <c r="I354"/>
      <c r="J354"/>
      <c r="K354"/>
      <c r="L354"/>
    </row>
    <row r="355" spans="1:12" x14ac:dyDescent="0.45">
      <c r="A355" s="3">
        <v>43124</v>
      </c>
      <c r="B355" t="s">
        <v>71</v>
      </c>
      <c r="C355" t="s">
        <v>62</v>
      </c>
      <c r="D355" t="s">
        <v>22</v>
      </c>
      <c r="E355" t="s">
        <v>15</v>
      </c>
      <c r="F355" t="s">
        <v>34</v>
      </c>
      <c r="G355" t="s">
        <v>97</v>
      </c>
      <c r="H355" t="str">
        <f>HYPERLINK("https://www.jouwictvacature.nl/solliciteren?job=junior-testanalist-bij-bartosz-bij-bartosz-utrecht", "Link")</f>
        <v>Link</v>
      </c>
      <c r="I355" t="s">
        <v>17</v>
      </c>
      <c r="J355" t="s">
        <v>18</v>
      </c>
      <c r="K355" t="s">
        <v>95</v>
      </c>
      <c r="L355" t="s">
        <v>98</v>
      </c>
    </row>
    <row r="356" spans="1:12" x14ac:dyDescent="0.45">
      <c r="A356" s="3">
        <v>43124</v>
      </c>
      <c r="B356" t="s">
        <v>104</v>
      </c>
      <c r="C356" t="s">
        <v>80</v>
      </c>
      <c r="D356" t="s">
        <v>22</v>
      </c>
      <c r="E356" t="s">
        <v>15</v>
      </c>
      <c r="F356" t="s">
        <v>16</v>
      </c>
      <c r="G356" t="s">
        <v>104</v>
      </c>
      <c r="H356" t="str">
        <f>HYPERLINK("https://www.jouwictvacature.nl/solliciteren?job=medior-net-ontwikkelaar-bij-betabit-regio-amsterdam", "Link")</f>
        <v>Link</v>
      </c>
      <c r="I356" t="s">
        <v>17</v>
      </c>
      <c r="J356" t="s">
        <v>18</v>
      </c>
      <c r="K356" t="s">
        <v>920</v>
      </c>
      <c r="L356" t="s">
        <v>921</v>
      </c>
    </row>
    <row r="357" spans="1:12" x14ac:dyDescent="0.45">
      <c r="A357" s="3">
        <v>43124</v>
      </c>
      <c r="B357" t="s">
        <v>104</v>
      </c>
      <c r="C357" t="s">
        <v>93</v>
      </c>
      <c r="D357" t="s">
        <v>22</v>
      </c>
      <c r="E357" t="s">
        <v>15</v>
      </c>
      <c r="F357" t="s">
        <v>16</v>
      </c>
      <c r="G357" t="s">
        <v>104</v>
      </c>
      <c r="H357" t="str">
        <f>HYPERLINK("https://www.jouwictvacature.nl/solliciteren?job=microsoft-net-lead-developer-regio-rotterdam", "Link")</f>
        <v>Link</v>
      </c>
      <c r="I357" t="s">
        <v>17</v>
      </c>
      <c r="J357" t="s">
        <v>18</v>
      </c>
      <c r="K357" t="s">
        <v>932</v>
      </c>
      <c r="L357" t="s">
        <v>933</v>
      </c>
    </row>
    <row r="358" spans="1:12" hidden="1" x14ac:dyDescent="0.45">
      <c r="A358" s="3"/>
      <c r="B358"/>
      <c r="C358"/>
      <c r="D358"/>
      <c r="E358"/>
      <c r="F358"/>
      <c r="G358"/>
      <c r="H358"/>
      <c r="I358"/>
      <c r="J358"/>
      <c r="K358"/>
      <c r="L358"/>
    </row>
    <row r="359" spans="1:12" x14ac:dyDescent="0.45">
      <c r="A359" s="3">
        <v>43124</v>
      </c>
      <c r="B359" t="s">
        <v>104</v>
      </c>
      <c r="C359" t="s">
        <v>80</v>
      </c>
      <c r="D359" t="s">
        <v>22</v>
      </c>
      <c r="E359" t="s">
        <v>15</v>
      </c>
      <c r="F359" t="s">
        <v>16</v>
      </c>
      <c r="G359" t="s">
        <v>104</v>
      </c>
      <c r="H359" t="str">
        <f>HYPERLINK("https://www.jouwictvacature.nl/solliciteren?job=senior-net-ontwikkelaar-bij-betabit-regio-utrecht", "Link")</f>
        <v>Link</v>
      </c>
      <c r="I359" t="s">
        <v>17</v>
      </c>
      <c r="J359" t="s">
        <v>18</v>
      </c>
      <c r="K359" t="s">
        <v>920</v>
      </c>
      <c r="L359" t="s">
        <v>973</v>
      </c>
    </row>
    <row r="360" spans="1:12" x14ac:dyDescent="0.45">
      <c r="A360" s="3">
        <v>43124</v>
      </c>
      <c r="B360" t="s">
        <v>771</v>
      </c>
      <c r="C360" t="s">
        <v>137</v>
      </c>
      <c r="D360" t="s">
        <v>22</v>
      </c>
      <c r="E360" t="s">
        <v>15</v>
      </c>
      <c r="F360" t="s">
        <v>16</v>
      </c>
      <c r="G360" t="s">
        <v>771</v>
      </c>
      <c r="H360" t="str">
        <f>HYPERLINK("https://www.jouwictvacature.nl/solliciteren?job=software-developer-bij-bgenius-in-groningen", "Link")</f>
        <v>Link</v>
      </c>
      <c r="I360" t="s">
        <v>17</v>
      </c>
      <c r="J360" t="s">
        <v>18</v>
      </c>
      <c r="K360" t="s">
        <v>772</v>
      </c>
      <c r="L360" t="s">
        <v>773</v>
      </c>
    </row>
    <row r="361" spans="1:12" x14ac:dyDescent="0.45">
      <c r="A361" s="3">
        <v>43124</v>
      </c>
      <c r="B361" t="s">
        <v>829</v>
      </c>
      <c r="C361" t="s">
        <v>279</v>
      </c>
      <c r="D361" t="s">
        <v>22</v>
      </c>
      <c r="E361" t="s">
        <v>15</v>
      </c>
      <c r="F361" t="s">
        <v>16</v>
      </c>
      <c r="G361" t="s">
        <v>897</v>
      </c>
      <c r="H361" t="str">
        <f>HYPERLINK("https://www.jouwictvacature.nl/solliciteren?job=front-end-ontwikkelaar-bij-bigbridge", "Link")</f>
        <v>Link</v>
      </c>
      <c r="I361" t="s">
        <v>17</v>
      </c>
      <c r="J361" t="s">
        <v>18</v>
      </c>
      <c r="K361" t="s">
        <v>898</v>
      </c>
      <c r="L361" t="s">
        <v>899</v>
      </c>
    </row>
    <row r="362" spans="1:12" hidden="1" x14ac:dyDescent="0.45">
      <c r="A362" s="3"/>
      <c r="B362"/>
      <c r="C362"/>
      <c r="D362"/>
      <c r="E362"/>
      <c r="F362"/>
      <c r="G362"/>
      <c r="H362"/>
      <c r="I362"/>
      <c r="J362"/>
      <c r="K362"/>
      <c r="L362"/>
    </row>
    <row r="363" spans="1:12" hidden="1" x14ac:dyDescent="0.45">
      <c r="A363" s="3"/>
      <c r="B363"/>
      <c r="C363"/>
      <c r="D363"/>
      <c r="E363"/>
      <c r="F363"/>
      <c r="G363"/>
      <c r="H363"/>
      <c r="I363"/>
      <c r="J363"/>
      <c r="K363"/>
      <c r="L363"/>
    </row>
    <row r="364" spans="1:12" hidden="1" x14ac:dyDescent="0.45">
      <c r="A364" s="3"/>
      <c r="B364"/>
      <c r="C364"/>
      <c r="D364"/>
      <c r="E364"/>
      <c r="F364"/>
      <c r="G364"/>
      <c r="H364"/>
      <c r="I364"/>
      <c r="J364"/>
      <c r="K364"/>
      <c r="L364"/>
    </row>
    <row r="365" spans="1:12" x14ac:dyDescent="0.45">
      <c r="A365" s="3">
        <v>43124</v>
      </c>
      <c r="B365" t="s">
        <v>829</v>
      </c>
      <c r="C365" t="s">
        <v>279</v>
      </c>
      <c r="D365" t="s">
        <v>22</v>
      </c>
      <c r="E365" t="s">
        <v>15</v>
      </c>
      <c r="F365" t="s">
        <v>52</v>
      </c>
      <c r="G365" t="s">
        <v>979</v>
      </c>
      <c r="H365" t="str">
        <f>HYPERLINK("https://www.jouwictvacature.nl/solliciteren?job=medior-front-end-ontwikkelaar-bij-bigbridge", "Link")</f>
        <v>Link</v>
      </c>
      <c r="I365" t="s">
        <v>17</v>
      </c>
      <c r="J365" t="s">
        <v>18</v>
      </c>
      <c r="K365" t="s">
        <v>831</v>
      </c>
      <c r="L365" t="s">
        <v>980</v>
      </c>
    </row>
    <row r="366" spans="1:12" x14ac:dyDescent="0.45">
      <c r="A366" s="3">
        <v>43124</v>
      </c>
      <c r="B366" t="s">
        <v>953</v>
      </c>
      <c r="C366" t="s">
        <v>50</v>
      </c>
      <c r="D366" t="s">
        <v>22</v>
      </c>
      <c r="E366" t="s">
        <v>15</v>
      </c>
      <c r="F366" t="s">
        <v>52</v>
      </c>
      <c r="G366" t="s">
        <v>954</v>
      </c>
      <c r="H366" t="str">
        <f>HYPERLINK("https://www.jouwictvacature.nl/solliciteren?job=medior-front-end-developer-met-reactjs-ervaring-bij-bkv-groep", "Link")</f>
        <v>Link</v>
      </c>
      <c r="I366" t="s">
        <v>17</v>
      </c>
      <c r="J366" t="s">
        <v>18</v>
      </c>
      <c r="K366" t="s">
        <v>955</v>
      </c>
      <c r="L366" t="s">
        <v>956</v>
      </c>
    </row>
    <row r="367" spans="1:12" hidden="1" x14ac:dyDescent="0.45">
      <c r="A367" s="3"/>
      <c r="B367"/>
      <c r="C367"/>
      <c r="D367"/>
      <c r="E367"/>
      <c r="F367"/>
      <c r="G367"/>
      <c r="H367"/>
      <c r="I367"/>
      <c r="J367"/>
      <c r="K367"/>
      <c r="L367"/>
    </row>
    <row r="368" spans="1:12" x14ac:dyDescent="0.45">
      <c r="A368" s="3">
        <v>43124</v>
      </c>
      <c r="B368" t="s">
        <v>109</v>
      </c>
      <c r="C368" t="s">
        <v>112</v>
      </c>
      <c r="D368" t="s">
        <v>22</v>
      </c>
      <c r="E368" t="s">
        <v>15</v>
      </c>
      <c r="F368" t="s">
        <v>16</v>
      </c>
      <c r="G368" t="s">
        <v>109</v>
      </c>
      <c r="H368" t="str">
        <f>HYPERLINK("https://www.jouwictvacature.nl/solliciteren?job=senior-net-developer-bij-bloemert-groep", "Link")</f>
        <v>Link</v>
      </c>
      <c r="I368" t="s">
        <v>17</v>
      </c>
      <c r="J368" t="s">
        <v>18</v>
      </c>
      <c r="K368" t="s">
        <v>918</v>
      </c>
      <c r="L368" t="s">
        <v>919</v>
      </c>
    </row>
    <row r="369" spans="1:12" hidden="1" x14ac:dyDescent="0.45">
      <c r="A369" s="3"/>
      <c r="B369"/>
      <c r="C369"/>
      <c r="D369"/>
      <c r="E369"/>
      <c r="F369"/>
      <c r="G369"/>
      <c r="H369"/>
      <c r="I369"/>
      <c r="J369"/>
      <c r="K369"/>
      <c r="L369"/>
    </row>
    <row r="370" spans="1:12" hidden="1" x14ac:dyDescent="0.45">
      <c r="A370" s="3"/>
      <c r="B370"/>
      <c r="C370"/>
      <c r="D370"/>
      <c r="E370"/>
      <c r="F370"/>
      <c r="G370"/>
      <c r="H370"/>
      <c r="I370"/>
      <c r="J370"/>
      <c r="K370"/>
      <c r="L370"/>
    </row>
    <row r="371" spans="1:12" hidden="1" x14ac:dyDescent="0.45">
      <c r="A371" s="3"/>
      <c r="B371"/>
      <c r="C371"/>
      <c r="D371"/>
      <c r="E371"/>
      <c r="F371"/>
      <c r="G371"/>
      <c r="H371"/>
      <c r="I371"/>
      <c r="J371"/>
      <c r="K371"/>
      <c r="L371"/>
    </row>
    <row r="372" spans="1:12" hidden="1" x14ac:dyDescent="0.45">
      <c r="A372" s="3"/>
      <c r="B372"/>
      <c r="C372"/>
      <c r="D372"/>
      <c r="E372"/>
      <c r="F372"/>
      <c r="G372"/>
      <c r="H372"/>
      <c r="I372"/>
      <c r="J372"/>
      <c r="K372"/>
      <c r="L372"/>
    </row>
    <row r="373" spans="1:12" hidden="1" x14ac:dyDescent="0.45">
      <c r="A373" s="3"/>
      <c r="B373"/>
      <c r="C373"/>
      <c r="D373"/>
      <c r="E373"/>
      <c r="F373"/>
      <c r="G373"/>
      <c r="H373"/>
      <c r="I373"/>
      <c r="J373"/>
      <c r="K373"/>
      <c r="L373"/>
    </row>
    <row r="374" spans="1:12" hidden="1" x14ac:dyDescent="0.45">
      <c r="A374" s="3"/>
      <c r="B374"/>
      <c r="C374"/>
      <c r="D374"/>
      <c r="E374"/>
      <c r="F374"/>
      <c r="G374"/>
      <c r="H374"/>
      <c r="I374"/>
      <c r="J374"/>
      <c r="K374"/>
      <c r="L374"/>
    </row>
    <row r="375" spans="1:12" hidden="1" x14ac:dyDescent="0.45">
      <c r="A375" s="3"/>
      <c r="B375"/>
      <c r="C375"/>
      <c r="D375"/>
      <c r="E375"/>
      <c r="F375"/>
      <c r="G375"/>
      <c r="H375"/>
      <c r="I375"/>
      <c r="J375"/>
      <c r="K375"/>
      <c r="L375"/>
    </row>
    <row r="376" spans="1:12" x14ac:dyDescent="0.45">
      <c r="A376" s="3">
        <v>43124</v>
      </c>
      <c r="B376" t="s">
        <v>109</v>
      </c>
      <c r="C376" t="s">
        <v>80</v>
      </c>
      <c r="D376" t="s">
        <v>22</v>
      </c>
      <c r="E376" t="s">
        <v>15</v>
      </c>
      <c r="F376" t="s">
        <v>16</v>
      </c>
      <c r="G376" t="s">
        <v>109</v>
      </c>
      <c r="H376" t="str">
        <f>HYPERLINK("https://www.jouwictvacature.nl/solliciteren?job=medior--senior-net-developer-op-projectbasis", "Link")</f>
        <v>Link</v>
      </c>
      <c r="I376" t="s">
        <v>17</v>
      </c>
      <c r="J376" t="s">
        <v>18</v>
      </c>
      <c r="K376" t="s">
        <v>110</v>
      </c>
      <c r="L376" t="s">
        <v>972</v>
      </c>
    </row>
    <row r="377" spans="1:12" hidden="1" x14ac:dyDescent="0.45">
      <c r="A377" s="3"/>
      <c r="B377"/>
      <c r="C377"/>
      <c r="D377"/>
      <c r="E377"/>
      <c r="F377"/>
      <c r="G377"/>
      <c r="H377"/>
      <c r="I377"/>
      <c r="J377"/>
      <c r="K377"/>
      <c r="L377"/>
    </row>
    <row r="378" spans="1:12" hidden="1" x14ac:dyDescent="0.45">
      <c r="A378" s="3"/>
      <c r="B378"/>
      <c r="C378"/>
      <c r="D378"/>
      <c r="E378"/>
      <c r="F378"/>
      <c r="G378"/>
      <c r="H378"/>
      <c r="I378"/>
      <c r="J378"/>
      <c r="K378"/>
      <c r="L378"/>
    </row>
    <row r="379" spans="1:12" hidden="1" x14ac:dyDescent="0.45">
      <c r="A379" s="3"/>
      <c r="B379"/>
      <c r="C379"/>
      <c r="D379"/>
      <c r="E379"/>
      <c r="F379"/>
      <c r="G379"/>
      <c r="H379"/>
      <c r="I379"/>
      <c r="J379"/>
      <c r="K379"/>
      <c r="L379"/>
    </row>
    <row r="380" spans="1:12" hidden="1" x14ac:dyDescent="0.45">
      <c r="A380" s="3"/>
      <c r="B380"/>
      <c r="C380"/>
      <c r="D380"/>
      <c r="E380"/>
      <c r="F380"/>
      <c r="G380"/>
      <c r="H380"/>
      <c r="I380"/>
      <c r="J380"/>
      <c r="K380"/>
      <c r="L380"/>
    </row>
    <row r="381" spans="1:12" hidden="1" x14ac:dyDescent="0.45">
      <c r="A381" s="3"/>
      <c r="B381"/>
      <c r="C381"/>
      <c r="D381"/>
      <c r="E381"/>
      <c r="F381"/>
      <c r="G381"/>
      <c r="H381"/>
      <c r="I381"/>
      <c r="J381"/>
      <c r="K381"/>
      <c r="L381"/>
    </row>
    <row r="382" spans="1:12" hidden="1" x14ac:dyDescent="0.45">
      <c r="A382" s="3"/>
      <c r="B382"/>
      <c r="C382"/>
      <c r="D382"/>
      <c r="E382"/>
      <c r="F382"/>
      <c r="G382"/>
      <c r="H382"/>
      <c r="I382"/>
      <c r="J382"/>
      <c r="K382"/>
      <c r="L382"/>
    </row>
    <row r="383" spans="1:12" x14ac:dyDescent="0.45">
      <c r="A383" s="3">
        <v>43122</v>
      </c>
      <c r="B383" t="s">
        <v>115</v>
      </c>
      <c r="C383" t="s">
        <v>62</v>
      </c>
      <c r="D383" t="s">
        <v>22</v>
      </c>
      <c r="E383" t="s">
        <v>15</v>
      </c>
      <c r="F383" t="s">
        <v>28</v>
      </c>
      <c r="G383" t="s">
        <v>845</v>
      </c>
      <c r="H383" t="str">
        <f>HYPERLINK("https://www.jouwictvacature.nl/solliciteren?job=senior-java-developer-bij-bottomline-bij-bottomline", "Link")</f>
        <v>Link</v>
      </c>
      <c r="I383" t="s">
        <v>17</v>
      </c>
      <c r="J383" t="s">
        <v>18</v>
      </c>
      <c r="K383" t="s">
        <v>121</v>
      </c>
      <c r="L383" t="s">
        <v>846</v>
      </c>
    </row>
    <row r="384" spans="1:12" x14ac:dyDescent="0.45">
      <c r="A384" s="3">
        <v>43124</v>
      </c>
      <c r="B384" t="s">
        <v>115</v>
      </c>
      <c r="C384" t="s">
        <v>62</v>
      </c>
      <c r="D384" t="s">
        <v>22</v>
      </c>
      <c r="E384" t="s">
        <v>15</v>
      </c>
      <c r="F384" t="s">
        <v>28</v>
      </c>
      <c r="G384" t="s">
        <v>889</v>
      </c>
      <c r="H384" t="str">
        <f>HYPERLINK("https://www.jouwictvacature.nl/solliciteren?job=senior-java-developer-in-utrecht--spring-boot-reactor-cloud-bij-bottom", "Link")</f>
        <v>Link</v>
      </c>
      <c r="I384" t="s">
        <v>17</v>
      </c>
      <c r="J384" t="s">
        <v>18</v>
      </c>
      <c r="K384" t="s">
        <v>121</v>
      </c>
      <c r="L384" t="s">
        <v>890</v>
      </c>
    </row>
    <row r="385" spans="1:12" x14ac:dyDescent="0.45">
      <c r="A385" s="3">
        <v>43124</v>
      </c>
      <c r="B385" t="s">
        <v>115</v>
      </c>
      <c r="C385" t="s">
        <v>62</v>
      </c>
      <c r="D385" t="s">
        <v>22</v>
      </c>
      <c r="E385" t="s">
        <v>15</v>
      </c>
      <c r="F385" t="s">
        <v>16</v>
      </c>
      <c r="G385" t="s">
        <v>908</v>
      </c>
      <c r="H385" t="str">
        <f>HYPERLINK("https://www.jouwictvacature.nl/solliciteren?job=wil-jij-als-software-manager-aan-de-slag-in-een-oude-utrechtse-waterto", "Link")</f>
        <v>Link</v>
      </c>
      <c r="I385" t="s">
        <v>17</v>
      </c>
      <c r="J385" t="s">
        <v>18</v>
      </c>
      <c r="K385" t="s">
        <v>909</v>
      </c>
      <c r="L385" t="s">
        <v>910</v>
      </c>
    </row>
    <row r="386" spans="1:12" x14ac:dyDescent="0.45">
      <c r="A386" s="3">
        <v>43124</v>
      </c>
      <c r="B386" t="s">
        <v>115</v>
      </c>
      <c r="C386" t="s">
        <v>62</v>
      </c>
      <c r="D386" t="s">
        <v>22</v>
      </c>
      <c r="E386" t="s">
        <v>15</v>
      </c>
      <c r="F386" t="s">
        <v>34</v>
      </c>
      <c r="G386" t="s">
        <v>957</v>
      </c>
      <c r="H386" t="str">
        <f>HYPERLINK("https://www.jouwictvacature.nl/solliciteren?job=junior-java-spring-developer-bij-bottomline", "Link")</f>
        <v>Link</v>
      </c>
      <c r="I386" t="s">
        <v>17</v>
      </c>
      <c r="J386" t="s">
        <v>18</v>
      </c>
      <c r="K386" t="s">
        <v>121</v>
      </c>
      <c r="L386" t="s">
        <v>958</v>
      </c>
    </row>
    <row r="387" spans="1:12" hidden="1" x14ac:dyDescent="0.45">
      <c r="A387" s="3"/>
      <c r="B387"/>
      <c r="C387"/>
      <c r="D387"/>
      <c r="E387"/>
      <c r="F387"/>
      <c r="G387"/>
      <c r="H387"/>
      <c r="I387"/>
      <c r="J387"/>
      <c r="K387"/>
      <c r="L387"/>
    </row>
    <row r="388" spans="1:12" hidden="1" x14ac:dyDescent="0.45">
      <c r="A388" s="3"/>
      <c r="B388"/>
      <c r="C388"/>
      <c r="D388"/>
      <c r="E388"/>
      <c r="F388"/>
      <c r="G388"/>
      <c r="H388"/>
      <c r="I388"/>
      <c r="J388"/>
      <c r="K388"/>
      <c r="L388"/>
    </row>
    <row r="389" spans="1:12" hidden="1" x14ac:dyDescent="0.45">
      <c r="A389" s="3"/>
      <c r="B389"/>
      <c r="C389"/>
      <c r="D389"/>
      <c r="E389"/>
      <c r="F389"/>
      <c r="G389"/>
      <c r="H389"/>
      <c r="I389"/>
      <c r="J389"/>
      <c r="K389"/>
      <c r="L389"/>
    </row>
    <row r="390" spans="1:12" x14ac:dyDescent="0.45">
      <c r="A390" s="3">
        <v>43124</v>
      </c>
      <c r="B390" t="s">
        <v>115</v>
      </c>
      <c r="C390" t="s">
        <v>62</v>
      </c>
      <c r="D390" t="s">
        <v>22</v>
      </c>
      <c r="E390" t="s">
        <v>15</v>
      </c>
      <c r="F390" t="s">
        <v>28</v>
      </c>
      <c r="G390" t="s">
        <v>965</v>
      </c>
      <c r="H390" t="str">
        <f>HYPERLINK("https://www.jouwictvacature.nl/solliciteren?job=senior-developer-in-utrecht--vbnet-aspnet-java-spring-bij-bottomline", "Link")</f>
        <v>Link</v>
      </c>
      <c r="I390" t="s">
        <v>17</v>
      </c>
      <c r="J390" t="s">
        <v>18</v>
      </c>
      <c r="K390" t="s">
        <v>966</v>
      </c>
      <c r="L390" t="s">
        <v>967</v>
      </c>
    </row>
    <row r="391" spans="1:12" hidden="1" x14ac:dyDescent="0.45">
      <c r="A391" s="3"/>
      <c r="B391"/>
      <c r="C391"/>
      <c r="D391"/>
      <c r="E391"/>
      <c r="F391"/>
      <c r="G391"/>
      <c r="H391"/>
      <c r="I391"/>
      <c r="J391"/>
      <c r="K391"/>
      <c r="L391"/>
    </row>
    <row r="392" spans="1:12" hidden="1" x14ac:dyDescent="0.45">
      <c r="A392" s="3"/>
      <c r="B392"/>
      <c r="C392"/>
      <c r="D392"/>
      <c r="E392"/>
      <c r="F392"/>
      <c r="G392"/>
      <c r="H392"/>
      <c r="I392"/>
      <c r="J392"/>
      <c r="K392"/>
      <c r="L392"/>
    </row>
    <row r="393" spans="1:12" x14ac:dyDescent="0.45">
      <c r="A393" s="3">
        <v>43124</v>
      </c>
      <c r="B393" t="s">
        <v>127</v>
      </c>
      <c r="C393" t="s">
        <v>128</v>
      </c>
      <c r="D393" t="s">
        <v>22</v>
      </c>
      <c r="E393" t="s">
        <v>15</v>
      </c>
      <c r="F393" t="s">
        <v>16</v>
      </c>
      <c r="G393" t="s">
        <v>129</v>
      </c>
      <c r="H393" t="str">
        <f>HYPERLINK("https://www.jouwictvacature.nl/solliciteren?job=developer-c--audioenvideo-bij-gridshot-thefrontdoor", "Link")</f>
        <v>Link</v>
      </c>
      <c r="I393" t="s">
        <v>17</v>
      </c>
      <c r="J393" t="s">
        <v>18</v>
      </c>
      <c r="K393" t="s">
        <v>130</v>
      </c>
      <c r="L393" t="s">
        <v>131</v>
      </c>
    </row>
    <row r="394" spans="1:12" hidden="1" x14ac:dyDescent="0.45">
      <c r="A394" s="3"/>
      <c r="B394"/>
      <c r="C394"/>
      <c r="D394"/>
      <c r="E394"/>
      <c r="F394"/>
      <c r="G394"/>
      <c r="H394"/>
      <c r="I394"/>
      <c r="J394"/>
      <c r="K394"/>
      <c r="L394"/>
    </row>
    <row r="395" spans="1:12" hidden="1" x14ac:dyDescent="0.45">
      <c r="A395" s="3"/>
      <c r="B395"/>
      <c r="C395"/>
      <c r="D395"/>
      <c r="E395"/>
      <c r="F395"/>
      <c r="G395"/>
      <c r="H395"/>
      <c r="I395"/>
      <c r="J395"/>
      <c r="K395"/>
      <c r="L395"/>
    </row>
    <row r="396" spans="1:12" x14ac:dyDescent="0.45">
      <c r="A396" s="3">
        <v>43124</v>
      </c>
      <c r="B396" t="s">
        <v>928</v>
      </c>
      <c r="C396" t="s">
        <v>929</v>
      </c>
      <c r="D396" t="s">
        <v>22</v>
      </c>
      <c r="E396" t="s">
        <v>15</v>
      </c>
      <c r="F396" t="s">
        <v>16</v>
      </c>
      <c r="G396" t="s">
        <v>928</v>
      </c>
      <c r="H396" t="str">
        <f>HYPERLINK("https://www.jouwictvacature.nl/solliciteren?job=backend-software-developer-bij-bwaste-international-bv-in-eefde", "Link")</f>
        <v>Link</v>
      </c>
      <c r="I396" t="s">
        <v>17</v>
      </c>
      <c r="J396" t="s">
        <v>18</v>
      </c>
      <c r="K396" t="s">
        <v>930</v>
      </c>
      <c r="L396" t="s">
        <v>931</v>
      </c>
    </row>
    <row r="397" spans="1:12" hidden="1" x14ac:dyDescent="0.45">
      <c r="A397" s="3"/>
      <c r="B397"/>
      <c r="C397"/>
      <c r="D397"/>
      <c r="E397"/>
      <c r="F397"/>
      <c r="G397"/>
      <c r="H397"/>
      <c r="I397"/>
      <c r="J397"/>
      <c r="K397"/>
      <c r="L397"/>
    </row>
    <row r="398" spans="1:12" x14ac:dyDescent="0.45">
      <c r="A398" s="3">
        <v>43122</v>
      </c>
      <c r="B398" t="s">
        <v>132</v>
      </c>
      <c r="C398" t="s">
        <v>93</v>
      </c>
      <c r="D398" t="s">
        <v>22</v>
      </c>
      <c r="E398" t="s">
        <v>15</v>
      </c>
      <c r="F398" t="s">
        <v>16</v>
      </c>
      <c r="G398" t="s">
        <v>854</v>
      </c>
      <c r="H398" t="str">
        <f>HYPERLINK("https://www.jouwictvacature.nl/solliciteren?job=net-developer-bij-ce-fintech-bv-", "Link")</f>
        <v>Link</v>
      </c>
      <c r="I398" t="s">
        <v>17</v>
      </c>
      <c r="J398" t="s">
        <v>18</v>
      </c>
      <c r="K398" t="s">
        <v>855</v>
      </c>
      <c r="L398" t="s">
        <v>856</v>
      </c>
    </row>
    <row r="399" spans="1:12" hidden="1" x14ac:dyDescent="0.45">
      <c r="A399" s="3"/>
      <c r="B399"/>
      <c r="C399"/>
      <c r="D399"/>
      <c r="E399"/>
      <c r="F399"/>
      <c r="G399"/>
      <c r="H399"/>
      <c r="I399"/>
      <c r="J399"/>
      <c r="K399"/>
      <c r="L399"/>
    </row>
    <row r="400" spans="1:12" x14ac:dyDescent="0.45">
      <c r="A400" s="3">
        <v>43124</v>
      </c>
      <c r="B400" t="s">
        <v>132</v>
      </c>
      <c r="C400" t="s">
        <v>93</v>
      </c>
      <c r="D400" t="s">
        <v>22</v>
      </c>
      <c r="E400" t="s">
        <v>15</v>
      </c>
      <c r="F400" t="s">
        <v>28</v>
      </c>
      <c r="G400" t="s">
        <v>914</v>
      </c>
      <c r="H400" t="str">
        <f>HYPERLINK("https://www.jouwictvacature.nl/solliciteren?job=senior-mendix-developer-bij-fintech", "Link")</f>
        <v>Link</v>
      </c>
      <c r="I400" t="s">
        <v>17</v>
      </c>
      <c r="J400" t="s">
        <v>18</v>
      </c>
      <c r="K400" t="s">
        <v>915</v>
      </c>
      <c r="L400" t="s">
        <v>916</v>
      </c>
    </row>
    <row r="401" spans="1:12" x14ac:dyDescent="0.45">
      <c r="A401" s="3">
        <v>43122</v>
      </c>
      <c r="B401" t="s">
        <v>860</v>
      </c>
      <c r="C401" t="s">
        <v>428</v>
      </c>
      <c r="D401" t="s">
        <v>22</v>
      </c>
      <c r="E401" t="s">
        <v>15</v>
      </c>
      <c r="F401" t="s">
        <v>28</v>
      </c>
      <c r="G401" t="s">
        <v>861</v>
      </c>
      <c r="H401" t="str">
        <f>HYPERLINK("https://www.jouwictvacature.nl/solliciteren?job=senior-laravel-php-developer-bij-cepo", "Link")</f>
        <v>Link</v>
      </c>
      <c r="I401" t="s">
        <v>17</v>
      </c>
      <c r="J401" t="s">
        <v>18</v>
      </c>
      <c r="K401" t="s">
        <v>862</v>
      </c>
      <c r="L401" t="s">
        <v>863</v>
      </c>
    </row>
    <row r="402" spans="1:12" x14ac:dyDescent="0.45">
      <c r="A402" s="3">
        <v>43124</v>
      </c>
      <c r="B402" t="s">
        <v>860</v>
      </c>
      <c r="C402" t="s">
        <v>428</v>
      </c>
      <c r="D402" t="s">
        <v>22</v>
      </c>
      <c r="E402" t="s">
        <v>15</v>
      </c>
      <c r="F402" t="s">
        <v>52</v>
      </c>
      <c r="G402" t="s">
        <v>943</v>
      </c>
      <c r="H402" t="str">
        <f>HYPERLINK("https://www.jouwictvacature.nl/solliciteren?job=medior-laravel-php-developer-bij-cepo", "Link")</f>
        <v>Link</v>
      </c>
      <c r="I402" t="s">
        <v>17</v>
      </c>
      <c r="J402" t="s">
        <v>18</v>
      </c>
      <c r="K402" t="s">
        <v>862</v>
      </c>
      <c r="L402" t="s">
        <v>944</v>
      </c>
    </row>
    <row r="403" spans="1:12" hidden="1" x14ac:dyDescent="0.45">
      <c r="A403" s="3"/>
      <c r="B403"/>
      <c r="C403"/>
      <c r="D403"/>
      <c r="E403"/>
      <c r="F403"/>
      <c r="G403"/>
      <c r="H403"/>
      <c r="I403"/>
      <c r="J403"/>
      <c r="K403"/>
      <c r="L403"/>
    </row>
    <row r="404" spans="1:12" x14ac:dyDescent="0.45">
      <c r="A404" s="3">
        <v>43122</v>
      </c>
      <c r="B404" t="s">
        <v>142</v>
      </c>
      <c r="C404" t="s">
        <v>143</v>
      </c>
      <c r="D404" t="s">
        <v>22</v>
      </c>
      <c r="E404" t="s">
        <v>15</v>
      </c>
      <c r="F404" t="s">
        <v>28</v>
      </c>
      <c r="G404" t="s">
        <v>144</v>
      </c>
      <c r="H404" t="str">
        <f>HYPERLINK("https://www.jouwictvacature.nl/solliciteren?job=senior-full-stack-developer-bij-coas", "Link")</f>
        <v>Link</v>
      </c>
      <c r="I404" t="s">
        <v>17</v>
      </c>
      <c r="J404" t="s">
        <v>18</v>
      </c>
      <c r="K404" t="s">
        <v>145</v>
      </c>
      <c r="L404" t="s">
        <v>146</v>
      </c>
    </row>
    <row r="405" spans="1:12" x14ac:dyDescent="0.45">
      <c r="A405" s="3">
        <v>43124</v>
      </c>
      <c r="B405" t="s">
        <v>142</v>
      </c>
      <c r="C405" t="s">
        <v>143</v>
      </c>
      <c r="D405" t="s">
        <v>22</v>
      </c>
      <c r="E405" t="s">
        <v>15</v>
      </c>
      <c r="F405" t="s">
        <v>28</v>
      </c>
      <c r="G405" t="s">
        <v>58</v>
      </c>
      <c r="H405" t="str">
        <f>HYPERLINK("https://www.jouwictvacature.nl/solliciteren?job=senior-allround-developer-bij-coas", "Link")</f>
        <v>Link</v>
      </c>
      <c r="I405" t="s">
        <v>17</v>
      </c>
      <c r="J405" t="s">
        <v>18</v>
      </c>
      <c r="K405" t="s">
        <v>149</v>
      </c>
      <c r="L405" t="s">
        <v>150</v>
      </c>
    </row>
    <row r="406" spans="1:12" x14ac:dyDescent="0.45">
      <c r="A406" s="3">
        <v>43124</v>
      </c>
      <c r="B406" t="s">
        <v>142</v>
      </c>
      <c r="C406" t="s">
        <v>143</v>
      </c>
      <c r="D406" t="s">
        <v>22</v>
      </c>
      <c r="E406" t="s">
        <v>15</v>
      </c>
      <c r="F406" t="s">
        <v>28</v>
      </c>
      <c r="G406" t="s">
        <v>144</v>
      </c>
      <c r="H406" t="str">
        <f>HYPERLINK("https://www.jouwictvacature.nl/solliciteren?job=senior-full-stack-developer-bij-coas", "Link")</f>
        <v>Link</v>
      </c>
      <c r="I406" t="s">
        <v>17</v>
      </c>
      <c r="J406" t="s">
        <v>18</v>
      </c>
      <c r="K406" t="s">
        <v>145</v>
      </c>
      <c r="L406" t="s">
        <v>146</v>
      </c>
    </row>
    <row r="407" spans="1:12" x14ac:dyDescent="0.45">
      <c r="A407" s="3">
        <v>43124</v>
      </c>
      <c r="B407" t="s">
        <v>142</v>
      </c>
      <c r="C407" t="s">
        <v>143</v>
      </c>
      <c r="D407" t="s">
        <v>22</v>
      </c>
      <c r="E407" t="s">
        <v>15</v>
      </c>
      <c r="F407" t="s">
        <v>28</v>
      </c>
      <c r="G407" t="s">
        <v>321</v>
      </c>
      <c r="H407" t="str">
        <f>HYPERLINK("https://www.jouwictvacature.nl/solliciteren?job=senior-javascript-developer-bij-coas", "Link")</f>
        <v>Link</v>
      </c>
      <c r="I407" t="s">
        <v>17</v>
      </c>
      <c r="J407" t="s">
        <v>18</v>
      </c>
      <c r="K407" t="s">
        <v>145</v>
      </c>
      <c r="L407" t="s">
        <v>981</v>
      </c>
    </row>
    <row r="408" spans="1:12" hidden="1" x14ac:dyDescent="0.45">
      <c r="A408" s="3"/>
      <c r="B408"/>
      <c r="C408"/>
      <c r="D408"/>
      <c r="E408"/>
      <c r="F408"/>
      <c r="G408"/>
      <c r="H408"/>
      <c r="I408"/>
      <c r="J408"/>
      <c r="K408"/>
      <c r="L408"/>
    </row>
    <row r="409" spans="1:12" hidden="1" x14ac:dyDescent="0.45">
      <c r="A409" s="3"/>
      <c r="B409"/>
      <c r="C409"/>
      <c r="D409"/>
      <c r="E409"/>
      <c r="F409"/>
      <c r="G409"/>
      <c r="H409"/>
      <c r="I409"/>
      <c r="J409"/>
      <c r="K409"/>
      <c r="L409"/>
    </row>
    <row r="410" spans="1:12" x14ac:dyDescent="0.45">
      <c r="A410" s="3">
        <v>43124</v>
      </c>
      <c r="B410" t="s">
        <v>992</v>
      </c>
      <c r="C410" t="s">
        <v>80</v>
      </c>
      <c r="D410" t="s">
        <v>22</v>
      </c>
      <c r="E410" t="s">
        <v>51</v>
      </c>
      <c r="F410" t="s">
        <v>16</v>
      </c>
      <c r="G410" t="s">
        <v>992</v>
      </c>
      <c r="H410" t="str">
        <f>HYPERLINK("https://www.jouwictvacature.nl/solliciteren?job=front-end-developer-bij-codezilla", "Link")</f>
        <v>Link</v>
      </c>
      <c r="I410" t="s">
        <v>17</v>
      </c>
      <c r="J410" t="s">
        <v>18</v>
      </c>
      <c r="K410" t="s">
        <v>993</v>
      </c>
      <c r="L410" t="s">
        <v>994</v>
      </c>
    </row>
    <row r="411" spans="1:12" x14ac:dyDescent="0.45">
      <c r="A411" s="3">
        <v>43124</v>
      </c>
      <c r="B411" t="s">
        <v>753</v>
      </c>
      <c r="C411" t="s">
        <v>309</v>
      </c>
      <c r="D411" t="s">
        <v>22</v>
      </c>
      <c r="E411" t="s">
        <v>15</v>
      </c>
      <c r="F411" t="s">
        <v>16</v>
      </c>
      <c r="G411" t="s">
        <v>753</v>
      </c>
      <c r="H411" t="str">
        <f>HYPERLINK("https://www.jouwictvacature.nl/solliciteren?job=junior-allround-designer-bij-creabea", "Link")</f>
        <v>Link</v>
      </c>
      <c r="I411" t="s">
        <v>17</v>
      </c>
      <c r="J411" t="s">
        <v>18</v>
      </c>
      <c r="K411" t="s">
        <v>754</v>
      </c>
      <c r="L411" t="s">
        <v>901</v>
      </c>
    </row>
    <row r="412" spans="1:12" hidden="1" x14ac:dyDescent="0.45">
      <c r="A412" s="3"/>
      <c r="B412"/>
      <c r="C412"/>
      <c r="D412"/>
      <c r="E412"/>
      <c r="F412"/>
      <c r="G412"/>
      <c r="H412"/>
      <c r="I412"/>
      <c r="J412"/>
      <c r="K412"/>
      <c r="L412"/>
    </row>
    <row r="413" spans="1:12" x14ac:dyDescent="0.45">
      <c r="A413" s="3">
        <v>43124</v>
      </c>
      <c r="B413" t="s">
        <v>753</v>
      </c>
      <c r="C413" t="s">
        <v>309</v>
      </c>
      <c r="D413" t="s">
        <v>22</v>
      </c>
      <c r="E413" t="s">
        <v>15</v>
      </c>
      <c r="F413" t="s">
        <v>16</v>
      </c>
      <c r="G413" t="s">
        <v>753</v>
      </c>
      <c r="H413" t="str">
        <f>HYPERLINK("https://www.jouwictvacature.nl/solliciteren?job=senior-allround-designer-bij-creabea", "Link")</f>
        <v>Link</v>
      </c>
      <c r="I413" t="s">
        <v>17</v>
      </c>
      <c r="J413" t="s">
        <v>18</v>
      </c>
      <c r="K413" t="s">
        <v>754</v>
      </c>
      <c r="L413" t="s">
        <v>755</v>
      </c>
    </row>
    <row r="414" spans="1:12" hidden="1" x14ac:dyDescent="0.45">
      <c r="A414" s="3"/>
      <c r="B414"/>
      <c r="C414"/>
      <c r="D414"/>
      <c r="E414"/>
      <c r="F414"/>
      <c r="G414"/>
      <c r="H414"/>
      <c r="I414"/>
      <c r="J414"/>
      <c r="K414"/>
      <c r="L414"/>
    </row>
    <row r="415" spans="1:12" hidden="1" x14ac:dyDescent="0.45">
      <c r="A415" s="3"/>
      <c r="B415"/>
      <c r="C415"/>
      <c r="D415"/>
      <c r="E415"/>
      <c r="F415"/>
      <c r="G415"/>
      <c r="H415"/>
      <c r="I415"/>
      <c r="J415"/>
      <c r="K415"/>
      <c r="L415"/>
    </row>
    <row r="416" spans="1:12" hidden="1" x14ac:dyDescent="0.45">
      <c r="A416" s="3"/>
      <c r="B416"/>
      <c r="C416"/>
      <c r="D416"/>
      <c r="E416"/>
      <c r="F416"/>
      <c r="G416"/>
      <c r="H416"/>
      <c r="I416"/>
      <c r="J416"/>
      <c r="K416"/>
      <c r="L416"/>
    </row>
    <row r="417" spans="1:12" hidden="1" x14ac:dyDescent="0.45">
      <c r="A417" s="3"/>
      <c r="B417"/>
      <c r="C417"/>
      <c r="D417"/>
      <c r="E417"/>
      <c r="F417"/>
      <c r="G417"/>
      <c r="H417"/>
      <c r="I417"/>
      <c r="J417"/>
      <c r="K417"/>
      <c r="L417"/>
    </row>
    <row r="418" spans="1:12" x14ac:dyDescent="0.45">
      <c r="A418" s="3">
        <v>43122</v>
      </c>
      <c r="B418" t="s">
        <v>870</v>
      </c>
      <c r="C418" t="s">
        <v>72</v>
      </c>
      <c r="D418" t="s">
        <v>22</v>
      </c>
      <c r="E418" t="s">
        <v>15</v>
      </c>
      <c r="F418" t="s">
        <v>16</v>
      </c>
      <c r="G418" t="s">
        <v>871</v>
      </c>
      <c r="H418" t="str">
        <f>HYPERLINK("https://www.jouwictvacature.nl/solliciteren?job=front-end-developer-bij-crv", "Link")</f>
        <v>Link</v>
      </c>
      <c r="I418" t="s">
        <v>17</v>
      </c>
      <c r="J418" t="s">
        <v>18</v>
      </c>
      <c r="K418" t="s">
        <v>872</v>
      </c>
      <c r="L418" t="s">
        <v>873</v>
      </c>
    </row>
    <row r="419" spans="1:12" hidden="1" x14ac:dyDescent="0.45">
      <c r="A419" s="3"/>
      <c r="B419"/>
      <c r="C419"/>
      <c r="D419"/>
      <c r="E419"/>
      <c r="F419"/>
      <c r="G419"/>
      <c r="H419"/>
      <c r="I419"/>
      <c r="J419"/>
      <c r="K419"/>
      <c r="L419"/>
    </row>
    <row r="420" spans="1:12" hidden="1" x14ac:dyDescent="0.45">
      <c r="A420" s="3"/>
      <c r="B420"/>
      <c r="C420"/>
      <c r="D420"/>
      <c r="E420"/>
      <c r="F420"/>
      <c r="G420"/>
      <c r="H420"/>
      <c r="I420"/>
      <c r="J420"/>
      <c r="K420"/>
      <c r="L420"/>
    </row>
    <row r="421" spans="1:12" hidden="1" x14ac:dyDescent="0.45">
      <c r="A421" s="3"/>
      <c r="B421"/>
      <c r="C421"/>
      <c r="D421"/>
      <c r="E421"/>
      <c r="F421"/>
      <c r="G421"/>
      <c r="H421"/>
      <c r="I421"/>
      <c r="J421"/>
      <c r="K421"/>
      <c r="L421"/>
    </row>
    <row r="422" spans="1:12" hidden="1" x14ac:dyDescent="0.45">
      <c r="A422" s="3"/>
      <c r="B422"/>
      <c r="C422"/>
      <c r="D422"/>
      <c r="E422"/>
      <c r="F422"/>
      <c r="G422"/>
      <c r="H422"/>
      <c r="I422"/>
      <c r="J422"/>
      <c r="K422"/>
      <c r="L422"/>
    </row>
    <row r="423" spans="1:12" x14ac:dyDescent="0.45">
      <c r="A423" s="3">
        <v>43124</v>
      </c>
      <c r="B423" t="s">
        <v>693</v>
      </c>
      <c r="C423" t="s">
        <v>694</v>
      </c>
      <c r="D423" t="s">
        <v>22</v>
      </c>
      <c r="E423" t="s">
        <v>15</v>
      </c>
      <c r="F423" t="s">
        <v>16</v>
      </c>
      <c r="G423" t="s">
        <v>693</v>
      </c>
      <c r="H423" t="str">
        <f>HYPERLINK("https://www.jouwictvacature.nl/solliciteren?job=mendix-developer", "Link")</f>
        <v>Link</v>
      </c>
      <c r="I423" t="s">
        <v>17</v>
      </c>
      <c r="J423" t="s">
        <v>18</v>
      </c>
      <c r="K423" t="s">
        <v>922</v>
      </c>
      <c r="L423" t="s">
        <v>923</v>
      </c>
    </row>
    <row r="424" spans="1:12" x14ac:dyDescent="0.45">
      <c r="A424" s="3">
        <v>43124</v>
      </c>
      <c r="B424" t="s">
        <v>156</v>
      </c>
      <c r="C424" t="s">
        <v>157</v>
      </c>
      <c r="D424" t="s">
        <v>22</v>
      </c>
      <c r="E424" t="s">
        <v>15</v>
      </c>
      <c r="F424" t="s">
        <v>28</v>
      </c>
      <c r="G424" t="s">
        <v>877</v>
      </c>
      <c r="H424" t="str">
        <f>HYPERLINK("https://www.jouwictvacature.nl/solliciteren?job=senior-java-developer-bij-devoteam", "Link")</f>
        <v>Link</v>
      </c>
      <c r="I424" t="s">
        <v>17</v>
      </c>
      <c r="J424" t="s">
        <v>18</v>
      </c>
      <c r="K424" t="s">
        <v>159</v>
      </c>
      <c r="L424" t="s">
        <v>878</v>
      </c>
    </row>
    <row r="425" spans="1:12" hidden="1" x14ac:dyDescent="0.45">
      <c r="A425" s="3"/>
      <c r="B425"/>
      <c r="C425"/>
      <c r="D425"/>
      <c r="E425"/>
      <c r="F425"/>
      <c r="G425"/>
      <c r="H425"/>
      <c r="I425"/>
      <c r="J425"/>
      <c r="K425"/>
      <c r="L425"/>
    </row>
    <row r="426" spans="1:12" hidden="1" x14ac:dyDescent="0.45">
      <c r="A426" s="3"/>
      <c r="B426"/>
      <c r="C426"/>
      <c r="D426"/>
      <c r="E426"/>
      <c r="F426"/>
      <c r="G426"/>
      <c r="H426"/>
      <c r="I426"/>
      <c r="J426"/>
      <c r="K426"/>
      <c r="L426"/>
    </row>
    <row r="427" spans="1:12" hidden="1" x14ac:dyDescent="0.45">
      <c r="A427" s="3"/>
      <c r="B427"/>
      <c r="C427"/>
      <c r="D427"/>
      <c r="E427"/>
      <c r="F427"/>
      <c r="G427"/>
      <c r="H427"/>
      <c r="I427"/>
      <c r="J427"/>
      <c r="K427"/>
      <c r="L427"/>
    </row>
    <row r="428" spans="1:12" hidden="1" x14ac:dyDescent="0.45">
      <c r="A428" s="3"/>
      <c r="B428"/>
      <c r="C428"/>
      <c r="D428"/>
      <c r="E428"/>
      <c r="F428"/>
      <c r="G428"/>
      <c r="H428"/>
      <c r="I428"/>
      <c r="J428"/>
      <c r="K428"/>
      <c r="L428"/>
    </row>
    <row r="429" spans="1:12" x14ac:dyDescent="0.45">
      <c r="A429" s="3">
        <v>43124</v>
      </c>
      <c r="B429" t="s">
        <v>156</v>
      </c>
      <c r="C429" t="s">
        <v>157</v>
      </c>
      <c r="D429" t="s">
        <v>22</v>
      </c>
      <c r="E429" t="s">
        <v>15</v>
      </c>
      <c r="F429" t="s">
        <v>52</v>
      </c>
      <c r="G429" t="s">
        <v>884</v>
      </c>
      <c r="H429" t="str">
        <f>HYPERLINK("https://www.jouwictvacature.nl/solliciteren?job=medior-java-developer-bij-devoteam--2", "Link")</f>
        <v>Link</v>
      </c>
      <c r="I429" t="s">
        <v>17</v>
      </c>
      <c r="J429" t="s">
        <v>18</v>
      </c>
      <c r="K429" t="s">
        <v>159</v>
      </c>
      <c r="L429" t="s">
        <v>885</v>
      </c>
    </row>
    <row r="430" spans="1:12" hidden="1" x14ac:dyDescent="0.45">
      <c r="A430" s="3"/>
      <c r="B430"/>
      <c r="C430"/>
      <c r="D430"/>
      <c r="E430"/>
      <c r="F430"/>
      <c r="G430"/>
      <c r="H430"/>
      <c r="I430"/>
      <c r="J430"/>
      <c r="K430"/>
      <c r="L430"/>
    </row>
    <row r="431" spans="1:12" hidden="1" x14ac:dyDescent="0.45">
      <c r="A431" s="3"/>
      <c r="B431"/>
      <c r="C431"/>
      <c r="D431"/>
      <c r="E431"/>
      <c r="F431"/>
      <c r="G431"/>
      <c r="H431"/>
      <c r="I431"/>
      <c r="J431"/>
      <c r="K431"/>
      <c r="L431"/>
    </row>
    <row r="432" spans="1:12" hidden="1" x14ac:dyDescent="0.45">
      <c r="A432" s="3"/>
      <c r="B432"/>
      <c r="C432"/>
      <c r="D432"/>
      <c r="E432"/>
      <c r="F432"/>
      <c r="G432"/>
      <c r="H432"/>
      <c r="I432"/>
      <c r="J432"/>
      <c r="K432"/>
      <c r="L432"/>
    </row>
    <row r="433" spans="1:12" x14ac:dyDescent="0.45">
      <c r="A433" s="3">
        <v>43124</v>
      </c>
      <c r="B433" t="s">
        <v>156</v>
      </c>
      <c r="C433" t="s">
        <v>157</v>
      </c>
      <c r="D433" t="s">
        <v>22</v>
      </c>
      <c r="E433" t="s">
        <v>15</v>
      </c>
      <c r="F433" t="s">
        <v>34</v>
      </c>
      <c r="G433" t="s">
        <v>158</v>
      </c>
      <c r="H433" t="str">
        <f>HYPERLINK("https://www.jouwictvacature.nl/solliciteren?job=junior-java-developer-bij-devoteam-", "Link")</f>
        <v>Link</v>
      </c>
      <c r="I433" t="s">
        <v>17</v>
      </c>
      <c r="J433" t="s">
        <v>18</v>
      </c>
      <c r="K433" t="s">
        <v>159</v>
      </c>
      <c r="L433" t="s">
        <v>160</v>
      </c>
    </row>
    <row r="434" spans="1:12" x14ac:dyDescent="0.45">
      <c r="A434" s="3">
        <v>43122</v>
      </c>
      <c r="B434" t="s">
        <v>857</v>
      </c>
      <c r="C434" t="s">
        <v>591</v>
      </c>
      <c r="D434" t="s">
        <v>22</v>
      </c>
      <c r="E434" t="s">
        <v>15</v>
      </c>
      <c r="F434" t="s">
        <v>52</v>
      </c>
      <c r="G434" t="s">
        <v>301</v>
      </c>
      <c r="H434" t="str">
        <f>HYPERLINK("https://www.jouwictvacature.nl/solliciteren?job=medior-php-developer-bij-divtag", "Link")</f>
        <v>Link</v>
      </c>
      <c r="I434" t="s">
        <v>17</v>
      </c>
      <c r="J434" t="s">
        <v>18</v>
      </c>
      <c r="K434" t="s">
        <v>858</v>
      </c>
      <c r="L434" t="s">
        <v>859</v>
      </c>
    </row>
    <row r="435" spans="1:12" x14ac:dyDescent="0.45">
      <c r="A435" s="3">
        <v>43124</v>
      </c>
      <c r="B435" t="s">
        <v>857</v>
      </c>
      <c r="C435" t="s">
        <v>591</v>
      </c>
      <c r="D435" t="s">
        <v>22</v>
      </c>
      <c r="E435" t="s">
        <v>15</v>
      </c>
      <c r="F435" t="s">
        <v>52</v>
      </c>
      <c r="G435" t="s">
        <v>301</v>
      </c>
      <c r="H435" t="str">
        <f>HYPERLINK("https://www.jouwictvacature.nl/solliciteren?job=medior-php-developer-bij-divtag", "Link")</f>
        <v>Link</v>
      </c>
      <c r="I435" t="s">
        <v>17</v>
      </c>
      <c r="J435" t="s">
        <v>18</v>
      </c>
      <c r="K435" t="s">
        <v>858</v>
      </c>
      <c r="L435" t="s">
        <v>859</v>
      </c>
    </row>
    <row r="436" spans="1:12" hidden="1" x14ac:dyDescent="0.45">
      <c r="A436" s="3"/>
      <c r="B436"/>
      <c r="C436"/>
      <c r="D436"/>
      <c r="E436"/>
      <c r="F436"/>
      <c r="G436"/>
      <c r="H436"/>
      <c r="I436"/>
      <c r="J436"/>
      <c r="K436"/>
      <c r="L436"/>
    </row>
    <row r="437" spans="1:12" x14ac:dyDescent="0.45">
      <c r="A437" s="3">
        <v>43124</v>
      </c>
      <c r="B437" t="s">
        <v>857</v>
      </c>
      <c r="C437" t="s">
        <v>591</v>
      </c>
      <c r="D437" t="s">
        <v>22</v>
      </c>
      <c r="E437" t="s">
        <v>15</v>
      </c>
      <c r="F437" t="s">
        <v>28</v>
      </c>
      <c r="G437" t="s">
        <v>861</v>
      </c>
      <c r="H437" t="str">
        <f>HYPERLINK("https://www.jouwictvacature.nl/solliciteren?job=senior-laravel-php-developer-bij-divtag", "Link")</f>
        <v>Link</v>
      </c>
      <c r="I437" t="s">
        <v>17</v>
      </c>
      <c r="J437" t="s">
        <v>18</v>
      </c>
      <c r="K437" t="s">
        <v>858</v>
      </c>
      <c r="L437" t="s">
        <v>974</v>
      </c>
    </row>
    <row r="438" spans="1:12" x14ac:dyDescent="0.45">
      <c r="A438" s="3">
        <v>43122</v>
      </c>
      <c r="B438" t="s">
        <v>174</v>
      </c>
      <c r="C438" t="s">
        <v>80</v>
      </c>
      <c r="D438" t="s">
        <v>22</v>
      </c>
      <c r="E438" t="s">
        <v>15</v>
      </c>
      <c r="F438" t="s">
        <v>28</v>
      </c>
      <c r="G438" t="s">
        <v>185</v>
      </c>
      <c r="H438" t="str">
        <f>HYPERLINK("https://www.jouwictvacature.nl/solliciteren?job=senior-java-full-stack-developer-bij-dpa-geos-bij-dpa-2", "Link")</f>
        <v>Link</v>
      </c>
      <c r="I438" t="s">
        <v>17</v>
      </c>
      <c r="J438" t="s">
        <v>18</v>
      </c>
      <c r="K438" t="s">
        <v>176</v>
      </c>
      <c r="L438" t="s">
        <v>837</v>
      </c>
    </row>
    <row r="439" spans="1:12" x14ac:dyDescent="0.45">
      <c r="A439" s="3">
        <v>43122</v>
      </c>
      <c r="B439" t="s">
        <v>174</v>
      </c>
      <c r="C439" t="s">
        <v>38</v>
      </c>
      <c r="D439" t="s">
        <v>22</v>
      </c>
      <c r="E439" t="s">
        <v>15</v>
      </c>
      <c r="F439" t="s">
        <v>52</v>
      </c>
      <c r="G439" t="s">
        <v>175</v>
      </c>
      <c r="H439" t="str">
        <f>HYPERLINK("https://www.jouwictvacature.nl/solliciteren?job=medior-java-full-stack-developer-bij-dpa-geos-bij-dpa", "Link")</f>
        <v>Link</v>
      </c>
      <c r="I439" t="s">
        <v>17</v>
      </c>
      <c r="J439" t="s">
        <v>18</v>
      </c>
      <c r="K439" t="s">
        <v>176</v>
      </c>
      <c r="L439" t="s">
        <v>838</v>
      </c>
    </row>
    <row r="440" spans="1:12" hidden="1" x14ac:dyDescent="0.45">
      <c r="A440" s="3"/>
      <c r="B440"/>
      <c r="C440"/>
      <c r="D440"/>
      <c r="E440"/>
      <c r="F440"/>
      <c r="G440"/>
      <c r="H440"/>
      <c r="I440"/>
      <c r="J440"/>
      <c r="K440"/>
      <c r="L440"/>
    </row>
    <row r="441" spans="1:12" x14ac:dyDescent="0.45">
      <c r="A441" s="3">
        <v>43122</v>
      </c>
      <c r="B441" t="s">
        <v>174</v>
      </c>
      <c r="C441" t="s">
        <v>38</v>
      </c>
      <c r="D441" t="s">
        <v>22</v>
      </c>
      <c r="E441" t="s">
        <v>15</v>
      </c>
      <c r="F441" t="s">
        <v>28</v>
      </c>
      <c r="G441" t="s">
        <v>671</v>
      </c>
      <c r="H441" t="str">
        <f>HYPERLINK("https://www.jouwictvacature.nl/solliciteren?job=senior-java-full-stack-developer-bij-dpa-geos-bij-dpa-3", "Link")</f>
        <v>Link</v>
      </c>
      <c r="I441" t="s">
        <v>17</v>
      </c>
      <c r="J441" t="s">
        <v>18</v>
      </c>
      <c r="K441" t="s">
        <v>176</v>
      </c>
      <c r="L441" t="s">
        <v>839</v>
      </c>
    </row>
    <row r="442" spans="1:12" x14ac:dyDescent="0.45">
      <c r="A442" s="3">
        <v>43124</v>
      </c>
      <c r="B442" t="s">
        <v>174</v>
      </c>
      <c r="C442" t="s">
        <v>93</v>
      </c>
      <c r="D442" t="s">
        <v>22</v>
      </c>
      <c r="E442" t="s">
        <v>15</v>
      </c>
      <c r="F442" t="s">
        <v>52</v>
      </c>
      <c r="G442" t="s">
        <v>687</v>
      </c>
      <c r="H442" t="str">
        <f>HYPERLINK("https://www.jouwictvacature.nl/solliciteren?job=medior-java-developer--hibernate-jpa-spring-mvc-oracle-bij-dpa-geos-4", "Link")</f>
        <v>Link</v>
      </c>
      <c r="I442" t="s">
        <v>17</v>
      </c>
      <c r="J442" t="s">
        <v>18</v>
      </c>
      <c r="K442" t="s">
        <v>179</v>
      </c>
      <c r="L442" t="s">
        <v>917</v>
      </c>
    </row>
    <row r="443" spans="1:12" hidden="1" x14ac:dyDescent="0.45">
      <c r="A443" s="3"/>
      <c r="B443"/>
      <c r="C443"/>
      <c r="D443"/>
      <c r="E443"/>
      <c r="F443"/>
      <c r="G443"/>
      <c r="H443"/>
      <c r="I443"/>
      <c r="J443"/>
      <c r="K443"/>
      <c r="L443"/>
    </row>
    <row r="444" spans="1:12" hidden="1" x14ac:dyDescent="0.45">
      <c r="A444" s="3"/>
      <c r="B444"/>
      <c r="C444"/>
      <c r="D444"/>
      <c r="E444"/>
      <c r="F444"/>
      <c r="G444"/>
      <c r="H444"/>
      <c r="I444"/>
      <c r="J444"/>
      <c r="K444"/>
      <c r="L444"/>
    </row>
    <row r="445" spans="1:12" x14ac:dyDescent="0.45">
      <c r="A445" s="3">
        <v>43124</v>
      </c>
      <c r="B445" t="s">
        <v>174</v>
      </c>
      <c r="C445" t="s">
        <v>80</v>
      </c>
      <c r="D445" t="s">
        <v>22</v>
      </c>
      <c r="E445" t="s">
        <v>15</v>
      </c>
      <c r="F445" t="s">
        <v>28</v>
      </c>
      <c r="G445" t="s">
        <v>959</v>
      </c>
      <c r="H445" t="str">
        <f>HYPERLINK("https://www.jouwictvacature.nl/solliciteren?job=senior-java-full-stack-developer--ios-phonegap-objective-c-swift-bij-d-2", "Link")</f>
        <v>Link</v>
      </c>
      <c r="I445" t="s">
        <v>17</v>
      </c>
      <c r="J445" t="s">
        <v>18</v>
      </c>
      <c r="K445" t="s">
        <v>176</v>
      </c>
      <c r="L445" t="s">
        <v>960</v>
      </c>
    </row>
    <row r="446" spans="1:12" hidden="1" x14ac:dyDescent="0.45">
      <c r="A446" s="3"/>
      <c r="B446"/>
      <c r="C446"/>
      <c r="D446"/>
      <c r="E446"/>
      <c r="F446"/>
      <c r="G446"/>
      <c r="H446"/>
      <c r="I446"/>
      <c r="J446"/>
      <c r="K446"/>
      <c r="L446"/>
    </row>
    <row r="447" spans="1:12" x14ac:dyDescent="0.45">
      <c r="A447" s="3">
        <v>43124</v>
      </c>
      <c r="B447" t="s">
        <v>174</v>
      </c>
      <c r="C447" t="s">
        <v>62</v>
      </c>
      <c r="D447" t="s">
        <v>22</v>
      </c>
      <c r="E447" t="s">
        <v>15</v>
      </c>
      <c r="F447" t="s">
        <v>28</v>
      </c>
      <c r="G447" t="s">
        <v>961</v>
      </c>
      <c r="H447" t="str">
        <f>HYPERLINK("https://www.jouwictvacature.nl/solliciteren?job=senior-java-backend-developer-bij-dpa-geos-bij-dpa-geos", "Link")</f>
        <v>Link</v>
      </c>
      <c r="I447" t="s">
        <v>17</v>
      </c>
      <c r="J447" t="s">
        <v>18</v>
      </c>
      <c r="K447" t="s">
        <v>179</v>
      </c>
      <c r="L447" t="s">
        <v>962</v>
      </c>
    </row>
    <row r="448" spans="1:12" hidden="1" x14ac:dyDescent="0.45">
      <c r="A448" s="3"/>
      <c r="B448"/>
      <c r="C448"/>
      <c r="D448"/>
      <c r="E448"/>
      <c r="F448"/>
      <c r="G448"/>
      <c r="H448"/>
      <c r="I448"/>
      <c r="J448"/>
      <c r="K448"/>
      <c r="L448"/>
    </row>
    <row r="449" spans="1:12" hidden="1" x14ac:dyDescent="0.45">
      <c r="A449" s="3"/>
      <c r="B449"/>
      <c r="C449"/>
      <c r="D449"/>
      <c r="E449"/>
      <c r="F449"/>
      <c r="G449"/>
      <c r="H449"/>
      <c r="I449"/>
      <c r="J449"/>
      <c r="K449"/>
      <c r="L449"/>
    </row>
    <row r="450" spans="1:12" x14ac:dyDescent="0.45">
      <c r="A450" s="3">
        <v>43124</v>
      </c>
      <c r="B450" t="s">
        <v>987</v>
      </c>
      <c r="C450" t="s">
        <v>988</v>
      </c>
      <c r="D450" t="s">
        <v>22</v>
      </c>
      <c r="E450" t="s">
        <v>15</v>
      </c>
      <c r="F450" t="s">
        <v>16</v>
      </c>
      <c r="G450" t="s">
        <v>989</v>
      </c>
      <c r="H450" t="str">
        <f>HYPERLINK("https://www.jouwictvacature.nl/solliciteren?job=enthousiaste-ervaren-front-end-designer", "Link")</f>
        <v>Link</v>
      </c>
      <c r="I450" t="s">
        <v>17</v>
      </c>
      <c r="J450" t="s">
        <v>18</v>
      </c>
      <c r="K450" t="s">
        <v>990</v>
      </c>
      <c r="L450" t="s">
        <v>991</v>
      </c>
    </row>
    <row r="451" spans="1:12" hidden="1" x14ac:dyDescent="0.45">
      <c r="A451" s="3"/>
      <c r="B451"/>
      <c r="C451"/>
      <c r="D451"/>
      <c r="E451"/>
      <c r="F451"/>
      <c r="G451"/>
      <c r="H451"/>
      <c r="I451"/>
      <c r="J451"/>
      <c r="K451"/>
      <c r="L451"/>
    </row>
    <row r="452" spans="1:12" hidden="1" x14ac:dyDescent="0.45">
      <c r="A452" s="3"/>
      <c r="B452"/>
      <c r="C452"/>
      <c r="D452"/>
      <c r="E452"/>
      <c r="F452"/>
      <c r="G452"/>
      <c r="H452"/>
      <c r="I452"/>
      <c r="J452"/>
      <c r="K452"/>
      <c r="L452"/>
    </row>
    <row r="453" spans="1:12" hidden="1" x14ac:dyDescent="0.45">
      <c r="A453" s="3"/>
      <c r="B453"/>
      <c r="C453"/>
      <c r="D453"/>
      <c r="E453"/>
      <c r="F453"/>
      <c r="G453"/>
      <c r="H453"/>
      <c r="I453"/>
      <c r="J453"/>
      <c r="K453"/>
      <c r="L453"/>
    </row>
    <row r="454" spans="1:12" hidden="1" x14ac:dyDescent="0.45">
      <c r="A454" s="3"/>
      <c r="B454"/>
      <c r="C454"/>
      <c r="D454"/>
      <c r="E454"/>
      <c r="F454"/>
      <c r="G454"/>
      <c r="H454"/>
      <c r="I454"/>
      <c r="J454"/>
      <c r="K454"/>
      <c r="L454"/>
    </row>
    <row r="455" spans="1:12" x14ac:dyDescent="0.45">
      <c r="A455" s="3">
        <v>43124</v>
      </c>
      <c r="B455" t="s">
        <v>210</v>
      </c>
      <c r="C455" t="s">
        <v>62</v>
      </c>
      <c r="D455" t="s">
        <v>22</v>
      </c>
      <c r="E455" t="s">
        <v>15</v>
      </c>
      <c r="F455" t="s">
        <v>16</v>
      </c>
      <c r="G455" t="s">
        <v>210</v>
      </c>
      <c r="H455" t="str">
        <f>HYPERLINK("https://www.jouwictvacature.nl/solliciteren?job=medior-ontwikkelaar-bij-finavista-2", "Link")</f>
        <v>Link</v>
      </c>
      <c r="I455" t="s">
        <v>17</v>
      </c>
      <c r="J455" t="s">
        <v>18</v>
      </c>
      <c r="K455" t="s">
        <v>211</v>
      </c>
      <c r="L455" t="s">
        <v>212</v>
      </c>
    </row>
    <row r="456" spans="1:12" hidden="1" x14ac:dyDescent="0.45">
      <c r="A456" s="3"/>
      <c r="B456"/>
      <c r="C456"/>
      <c r="D456"/>
      <c r="E456"/>
      <c r="F456"/>
      <c r="G456"/>
      <c r="H456"/>
      <c r="I456"/>
      <c r="J456"/>
      <c r="K456"/>
      <c r="L456"/>
    </row>
    <row r="457" spans="1:12" hidden="1" x14ac:dyDescent="0.45">
      <c r="A457" s="3"/>
      <c r="B457"/>
      <c r="C457"/>
      <c r="D457"/>
      <c r="E457"/>
      <c r="F457"/>
      <c r="G457"/>
      <c r="H457"/>
      <c r="I457"/>
      <c r="J457"/>
      <c r="K457"/>
      <c r="L457"/>
    </row>
    <row r="458" spans="1:12" hidden="1" x14ac:dyDescent="0.45">
      <c r="A458" s="3"/>
      <c r="B458"/>
      <c r="C458"/>
      <c r="D458"/>
      <c r="E458"/>
      <c r="F458"/>
      <c r="G458"/>
      <c r="H458"/>
      <c r="I458"/>
      <c r="J458"/>
      <c r="K458"/>
      <c r="L458"/>
    </row>
    <row r="459" spans="1:12" hidden="1" x14ac:dyDescent="0.45">
      <c r="A459" s="3"/>
      <c r="B459"/>
      <c r="C459"/>
      <c r="D459"/>
      <c r="E459"/>
      <c r="F459"/>
      <c r="G459"/>
      <c r="H459"/>
      <c r="I459"/>
      <c r="J459"/>
      <c r="K459"/>
      <c r="L459"/>
    </row>
    <row r="460" spans="1:12" hidden="1" x14ac:dyDescent="0.45">
      <c r="A460" s="3"/>
      <c r="B460"/>
      <c r="C460"/>
      <c r="D460"/>
      <c r="E460"/>
      <c r="F460"/>
      <c r="G460"/>
      <c r="H460"/>
      <c r="I460"/>
      <c r="J460"/>
      <c r="K460"/>
      <c r="L460"/>
    </row>
    <row r="461" spans="1:12" hidden="1" x14ac:dyDescent="0.45">
      <c r="A461" s="3"/>
      <c r="B461"/>
      <c r="C461"/>
      <c r="D461"/>
      <c r="E461"/>
      <c r="F461"/>
      <c r="G461"/>
      <c r="H461"/>
      <c r="I461"/>
      <c r="J461"/>
      <c r="K461"/>
      <c r="L461"/>
    </row>
    <row r="462" spans="1:12" hidden="1" x14ac:dyDescent="0.45">
      <c r="A462" s="3"/>
      <c r="B462"/>
      <c r="C462"/>
      <c r="D462"/>
      <c r="E462"/>
      <c r="F462"/>
      <c r="G462"/>
      <c r="H462"/>
      <c r="I462"/>
      <c r="J462"/>
      <c r="K462"/>
      <c r="L462"/>
    </row>
    <row r="463" spans="1:12" hidden="1" x14ac:dyDescent="0.45">
      <c r="A463" s="3"/>
      <c r="B463"/>
      <c r="C463"/>
      <c r="D463"/>
      <c r="E463"/>
      <c r="F463"/>
      <c r="G463"/>
      <c r="H463"/>
      <c r="I463"/>
      <c r="J463"/>
      <c r="K463"/>
      <c r="L463"/>
    </row>
    <row r="464" spans="1:12" x14ac:dyDescent="0.45">
      <c r="A464" s="3">
        <v>43124</v>
      </c>
      <c r="B464" t="s">
        <v>982</v>
      </c>
      <c r="C464" t="s">
        <v>983</v>
      </c>
      <c r="D464" t="s">
        <v>22</v>
      </c>
      <c r="E464" t="s">
        <v>15</v>
      </c>
      <c r="F464" t="s">
        <v>34</v>
      </c>
      <c r="G464" t="s">
        <v>984</v>
      </c>
      <c r="H464" t="str">
        <f>HYPERLINK("https://www.jouwictvacature.nl/solliciteren?job=junior-fullstack-developer-met-focus-op-front-end-bij-funatic", "Link")</f>
        <v>Link</v>
      </c>
      <c r="I464" t="s">
        <v>17</v>
      </c>
      <c r="J464" t="s">
        <v>18</v>
      </c>
      <c r="K464" t="s">
        <v>985</v>
      </c>
      <c r="L464" t="s">
        <v>986</v>
      </c>
    </row>
    <row r="465" spans="1:12" hidden="1" x14ac:dyDescent="0.45">
      <c r="A465" s="3"/>
      <c r="B465"/>
      <c r="C465"/>
      <c r="D465"/>
      <c r="E465"/>
      <c r="F465"/>
      <c r="G465"/>
      <c r="H465"/>
      <c r="I465"/>
      <c r="J465"/>
      <c r="K465"/>
      <c r="L465"/>
    </row>
    <row r="466" spans="1:12" hidden="1" x14ac:dyDescent="0.45">
      <c r="A466" s="3"/>
      <c r="B466"/>
      <c r="C466"/>
      <c r="D466"/>
      <c r="E466"/>
      <c r="F466"/>
      <c r="G466"/>
      <c r="H466"/>
      <c r="I466"/>
      <c r="J466"/>
      <c r="K466"/>
      <c r="L466"/>
    </row>
    <row r="467" spans="1:12" hidden="1" x14ac:dyDescent="0.45">
      <c r="A467" s="3"/>
      <c r="B467"/>
      <c r="C467"/>
      <c r="D467"/>
      <c r="E467"/>
      <c r="F467"/>
      <c r="G467"/>
      <c r="H467"/>
      <c r="I467"/>
      <c r="J467"/>
      <c r="K467"/>
      <c r="L467"/>
    </row>
    <row r="468" spans="1:12" x14ac:dyDescent="0.45">
      <c r="A468" s="3">
        <v>43124</v>
      </c>
      <c r="B468" t="s">
        <v>218</v>
      </c>
      <c r="C468" t="s">
        <v>219</v>
      </c>
      <c r="D468" t="s">
        <v>22</v>
      </c>
      <c r="E468" t="s">
        <v>15</v>
      </c>
      <c r="F468" t="s">
        <v>28</v>
      </c>
      <c r="G468" t="s">
        <v>911</v>
      </c>
      <c r="H468" t="str">
        <f>HYPERLINK("https://www.jouwictvacature.nl/solliciteren?job=senior-full-stack-developer-bij-het-consultancyhuis-bij-het-consultanc", "Link")</f>
        <v>Link</v>
      </c>
      <c r="I468" t="s">
        <v>17</v>
      </c>
      <c r="J468" t="s">
        <v>18</v>
      </c>
      <c r="K468" t="s">
        <v>912</v>
      </c>
      <c r="L468" t="s">
        <v>913</v>
      </c>
    </row>
    <row r="469" spans="1:12" x14ac:dyDescent="0.45">
      <c r="A469" s="3">
        <v>43124</v>
      </c>
      <c r="B469" t="s">
        <v>223</v>
      </c>
      <c r="C469" t="s">
        <v>80</v>
      </c>
      <c r="D469" t="s">
        <v>22</v>
      </c>
      <c r="E469" t="s">
        <v>15</v>
      </c>
      <c r="F469" t="s">
        <v>16</v>
      </c>
      <c r="G469" t="s">
        <v>886</v>
      </c>
      <c r="H469" t="str">
        <f>HYPERLINK("https://www.jouwictvacature.nl/solliciteren?job=docent-cybersecurity-bij-de-hogeschool-van-amsterdam-bij-hogeschool-va", "Link")</f>
        <v>Link</v>
      </c>
      <c r="I469" t="s">
        <v>17</v>
      </c>
      <c r="J469" t="s">
        <v>18</v>
      </c>
      <c r="K469" t="s">
        <v>887</v>
      </c>
      <c r="L469" t="s">
        <v>888</v>
      </c>
    </row>
    <row r="470" spans="1:12" hidden="1" x14ac:dyDescent="0.45">
      <c r="A470" s="3"/>
      <c r="B470"/>
      <c r="C470"/>
      <c r="D470"/>
      <c r="E470"/>
      <c r="F470"/>
      <c r="G470"/>
      <c r="H470"/>
      <c r="I470"/>
      <c r="J470"/>
      <c r="K470"/>
      <c r="L470"/>
    </row>
    <row r="471" spans="1:12" x14ac:dyDescent="0.45">
      <c r="A471" s="3">
        <v>43124</v>
      </c>
      <c r="B471" t="s">
        <v>745</v>
      </c>
      <c r="C471" t="s">
        <v>80</v>
      </c>
      <c r="D471" t="s">
        <v>22</v>
      </c>
      <c r="E471" t="s">
        <v>15</v>
      </c>
      <c r="F471" t="s">
        <v>16</v>
      </c>
      <c r="G471" t="s">
        <v>745</v>
      </c>
      <c r="H471" t="str">
        <f>HYPERLINK("https://www.jouwictvacature.nl/solliciteren?job=junior-front-end-developer-bij-hostnet", "Link")</f>
        <v>Link</v>
      </c>
      <c r="I471" t="s">
        <v>17</v>
      </c>
      <c r="J471" t="s">
        <v>18</v>
      </c>
      <c r="K471" t="s">
        <v>746</v>
      </c>
      <c r="L471" t="s">
        <v>900</v>
      </c>
    </row>
    <row r="472" spans="1:12" x14ac:dyDescent="0.45">
      <c r="A472" s="3">
        <v>43124</v>
      </c>
      <c r="B472" t="s">
        <v>237</v>
      </c>
      <c r="C472" t="s">
        <v>93</v>
      </c>
      <c r="D472" t="s">
        <v>22</v>
      </c>
      <c r="E472" t="s">
        <v>15</v>
      </c>
      <c r="F472" t="s">
        <v>52</v>
      </c>
      <c r="G472" t="s">
        <v>963</v>
      </c>
      <c r="H472" t="str">
        <f>HYPERLINK("https://www.jouwictvacature.nl/solliciteren?job=medior-java-developer--spring-angularjs-soap-rest-api-jenkins-bij-hybr", "Link")</f>
        <v>Link</v>
      </c>
      <c r="I472" t="s">
        <v>17</v>
      </c>
      <c r="J472" t="s">
        <v>18</v>
      </c>
      <c r="K472" t="s">
        <v>242</v>
      </c>
      <c r="L472" t="s">
        <v>964</v>
      </c>
    </row>
    <row r="473" spans="1:12" hidden="1" x14ac:dyDescent="0.45">
      <c r="A473" s="3">
        <v>43125</v>
      </c>
      <c r="B473" t="s">
        <v>532</v>
      </c>
      <c r="C473" t="s">
        <v>80</v>
      </c>
      <c r="D473" t="s">
        <v>245</v>
      </c>
      <c r="E473" t="s">
        <v>51</v>
      </c>
      <c r="F473" t="s">
        <v>34</v>
      </c>
      <c r="G473" t="s">
        <v>995</v>
      </c>
      <c r="H473" t="str">
        <f>HYPERLINK("https://www.jouwictvacature.nl/solliciteren?job=junior-machine-learning-developer--java-spring-boot-hibernate-tensorfl", "Link")</f>
        <v>Link</v>
      </c>
      <c r="I473" t="s">
        <v>17</v>
      </c>
      <c r="J473" t="s">
        <v>18</v>
      </c>
      <c r="K473" t="s">
        <v>542</v>
      </c>
      <c r="L473" t="s">
        <v>996</v>
      </c>
    </row>
    <row r="474" spans="1:12" hidden="1" x14ac:dyDescent="0.45">
      <c r="A474" s="3">
        <v>43125</v>
      </c>
      <c r="B474" t="s">
        <v>156</v>
      </c>
      <c r="C474" t="s">
        <v>157</v>
      </c>
      <c r="D474" t="s">
        <v>22</v>
      </c>
      <c r="E474" t="s">
        <v>15</v>
      </c>
      <c r="F474" t="s">
        <v>34</v>
      </c>
      <c r="G474" t="s">
        <v>158</v>
      </c>
      <c r="H474" t="str">
        <f>HYPERLINK("https://www.jouwictvacature.nl/solliciteren?job=junior-java-developer-bij-devoteam-", "Link")</f>
        <v>Link</v>
      </c>
      <c r="I474" t="s">
        <v>17</v>
      </c>
      <c r="J474" t="s">
        <v>18</v>
      </c>
      <c r="K474" t="s">
        <v>159</v>
      </c>
      <c r="L474" t="s">
        <v>160</v>
      </c>
    </row>
    <row r="475" spans="1:12" hidden="1" x14ac:dyDescent="0.45">
      <c r="A475" s="3">
        <v>43125</v>
      </c>
      <c r="B475" t="s">
        <v>174</v>
      </c>
      <c r="C475" t="s">
        <v>93</v>
      </c>
      <c r="D475" t="s">
        <v>22</v>
      </c>
      <c r="E475" t="s">
        <v>15</v>
      </c>
      <c r="F475" t="s">
        <v>28</v>
      </c>
      <c r="G475" t="s">
        <v>671</v>
      </c>
      <c r="H475" t="str">
        <f>HYPERLINK("https://www.jouwictvacature.nl/solliciteren?job=senior-java-full-stack-developer-bij-dpa-geos-bij-dpa-4", "Link")</f>
        <v>Link</v>
      </c>
      <c r="I475" t="s">
        <v>17</v>
      </c>
      <c r="J475" t="s">
        <v>18</v>
      </c>
      <c r="K475" t="s">
        <v>176</v>
      </c>
      <c r="L475" t="s">
        <v>672</v>
      </c>
    </row>
    <row r="476" spans="1:12" hidden="1" x14ac:dyDescent="0.45">
      <c r="A476" s="3">
        <v>43125</v>
      </c>
      <c r="B476" t="s">
        <v>273</v>
      </c>
      <c r="C476" t="s">
        <v>274</v>
      </c>
      <c r="D476" t="s">
        <v>14</v>
      </c>
      <c r="E476" t="s">
        <v>15</v>
      </c>
      <c r="F476" t="s">
        <v>28</v>
      </c>
      <c r="G476" t="s">
        <v>275</v>
      </c>
      <c r="H476" t="str">
        <f>HYPERLINK("https://www.jouwictvacature.nl/solliciteren?job=senior-java-ontwikkelaar--java-ee-gis-jpa-eclipse-mysql-glassfish", "Link")</f>
        <v>Link</v>
      </c>
      <c r="I476" t="s">
        <v>17</v>
      </c>
      <c r="J476" t="s">
        <v>18</v>
      </c>
      <c r="K476" t="s">
        <v>276</v>
      </c>
      <c r="L476" t="s">
        <v>277</v>
      </c>
    </row>
    <row r="477" spans="1:12" hidden="1" x14ac:dyDescent="0.45">
      <c r="A477" s="3">
        <v>43125</v>
      </c>
      <c r="B477" t="s">
        <v>61</v>
      </c>
      <c r="C477" t="s">
        <v>62</v>
      </c>
      <c r="D477" t="s">
        <v>22</v>
      </c>
      <c r="E477" t="s">
        <v>51</v>
      </c>
      <c r="F477" t="s">
        <v>52</v>
      </c>
      <c r="G477" t="s">
        <v>997</v>
      </c>
      <c r="H477" t="str">
        <f>HYPERLINK("https://www.jouwictvacature.nl/solliciteren?job=medior-software-engineer-at-axual--java-scala-apache-kafka-spring-bij-", "Link")</f>
        <v>Link</v>
      </c>
      <c r="I477" t="s">
        <v>17</v>
      </c>
      <c r="J477" t="s">
        <v>18</v>
      </c>
      <c r="K477" t="s">
        <v>64</v>
      </c>
      <c r="L477" t="s">
        <v>998</v>
      </c>
    </row>
    <row r="478" spans="1:12" hidden="1" x14ac:dyDescent="0.45">
      <c r="A478" s="3">
        <v>43125</v>
      </c>
      <c r="B478" t="s">
        <v>508</v>
      </c>
      <c r="C478" t="s">
        <v>509</v>
      </c>
      <c r="D478" t="s">
        <v>245</v>
      </c>
      <c r="E478" t="s">
        <v>15</v>
      </c>
      <c r="F478" t="s">
        <v>34</v>
      </c>
      <c r="G478" t="s">
        <v>999</v>
      </c>
      <c r="H478" t="str">
        <f>HYPERLINK("https://www.jouwictvacature.nl/solliciteren?job=junior-software-developer--delphi-c-c-java-firebird-sql-interbase-bij-", "Link")</f>
        <v>Link</v>
      </c>
      <c r="I478" t="s">
        <v>17</v>
      </c>
      <c r="J478" t="s">
        <v>18</v>
      </c>
      <c r="K478" t="s">
        <v>517</v>
      </c>
      <c r="L478" t="s">
        <v>1000</v>
      </c>
    </row>
    <row r="479" spans="1:12" hidden="1" x14ac:dyDescent="0.45">
      <c r="A479" s="3">
        <v>43125</v>
      </c>
      <c r="B479" t="s">
        <v>218</v>
      </c>
      <c r="C479" t="s">
        <v>219</v>
      </c>
      <c r="D479" t="s">
        <v>22</v>
      </c>
      <c r="E479" t="s">
        <v>15</v>
      </c>
      <c r="F479" t="s">
        <v>52</v>
      </c>
      <c r="G479" t="s">
        <v>220</v>
      </c>
      <c r="H479" t="str">
        <f>HYPERLINK("https://www.jouwictvacature.nl/solliciteren?job=medior-agile-test-engineer-bij-het-consultancyhuis", "Link")</f>
        <v>Link</v>
      </c>
      <c r="I479" t="s">
        <v>17</v>
      </c>
      <c r="J479" t="s">
        <v>18</v>
      </c>
      <c r="K479" t="s">
        <v>221</v>
      </c>
      <c r="L479" t="s">
        <v>222</v>
      </c>
    </row>
    <row r="480" spans="1:12" hidden="1" x14ac:dyDescent="0.45">
      <c r="A480" s="3">
        <v>43125</v>
      </c>
      <c r="B480" t="s">
        <v>174</v>
      </c>
      <c r="C480" t="s">
        <v>38</v>
      </c>
      <c r="D480" t="s">
        <v>22</v>
      </c>
      <c r="E480" t="s">
        <v>15</v>
      </c>
      <c r="F480" t="s">
        <v>28</v>
      </c>
      <c r="G480" t="s">
        <v>1001</v>
      </c>
      <c r="H480" t="str">
        <f>HYPERLINK("https://www.jouwictvacature.nl/solliciteren?job=senior-mobile-developer--ios-android-phonegap-objective-c-java-swift-b-3", "Link")</f>
        <v>Link</v>
      </c>
      <c r="I480" t="s">
        <v>17</v>
      </c>
      <c r="J480" t="s">
        <v>18</v>
      </c>
      <c r="K480" t="s">
        <v>188</v>
      </c>
      <c r="L480" t="s">
        <v>1002</v>
      </c>
    </row>
    <row r="481" spans="1:12" hidden="1" x14ac:dyDescent="0.45">
      <c r="A481" s="3">
        <v>43125</v>
      </c>
      <c r="B481" t="s">
        <v>71</v>
      </c>
      <c r="C481" t="s">
        <v>72</v>
      </c>
      <c r="D481" t="s">
        <v>22</v>
      </c>
      <c r="E481" t="s">
        <v>15</v>
      </c>
      <c r="F481" t="s">
        <v>16</v>
      </c>
      <c r="G481" t="s">
        <v>882</v>
      </c>
      <c r="H481" t="str">
        <f>HYPERLINK("https://www.jouwictvacature.nl/solliciteren?job=startende-agile-test-engineer-bij-bartosz-bij-bartosz-arnhem", "Link")</f>
        <v>Link</v>
      </c>
      <c r="I481" t="s">
        <v>17</v>
      </c>
      <c r="J481" t="s">
        <v>18</v>
      </c>
      <c r="K481" t="s">
        <v>608</v>
      </c>
      <c r="L481" t="s">
        <v>1003</v>
      </c>
    </row>
    <row r="482" spans="1:12" hidden="1" x14ac:dyDescent="0.45">
      <c r="A482" s="3">
        <v>43125</v>
      </c>
      <c r="B482" t="s">
        <v>115</v>
      </c>
      <c r="C482" t="s">
        <v>62</v>
      </c>
      <c r="D482" t="s">
        <v>22</v>
      </c>
      <c r="E482" t="s">
        <v>15</v>
      </c>
      <c r="F482" t="s">
        <v>16</v>
      </c>
      <c r="G482" t="s">
        <v>1004</v>
      </c>
      <c r="H482" t="str">
        <f>HYPERLINK("https://www.jouwictvacature.nl/solliciteren?job=software-manager-bij-bottomline-in-utrecht", "Link")</f>
        <v>Link</v>
      </c>
      <c r="I482" t="s">
        <v>17</v>
      </c>
      <c r="J482" t="s">
        <v>18</v>
      </c>
      <c r="K482" t="s">
        <v>909</v>
      </c>
      <c r="L482" t="s">
        <v>1005</v>
      </c>
    </row>
    <row r="483" spans="1:12" hidden="1" x14ac:dyDescent="0.45">
      <c r="A483" s="3">
        <v>43125</v>
      </c>
      <c r="B483" t="s">
        <v>526</v>
      </c>
      <c r="C483" t="s">
        <v>38</v>
      </c>
      <c r="D483" t="s">
        <v>245</v>
      </c>
      <c r="E483" t="s">
        <v>15</v>
      </c>
      <c r="F483" t="s">
        <v>16</v>
      </c>
      <c r="G483" t="s">
        <v>526</v>
      </c>
      <c r="H483" t="str">
        <f>HYPERLINK("https://www.jouwictvacature.nl/solliciteren?job=medior-net-developer--c-aspnet-mvc-angularjs-3", "Link")</f>
        <v>Link</v>
      </c>
      <c r="I483" t="s">
        <v>17</v>
      </c>
      <c r="J483" t="s">
        <v>18</v>
      </c>
      <c r="K483" t="s">
        <v>527</v>
      </c>
      <c r="L483" t="s">
        <v>528</v>
      </c>
    </row>
    <row r="484" spans="1:12" hidden="1" x14ac:dyDescent="0.45">
      <c r="A484" s="3">
        <v>43125</v>
      </c>
      <c r="B484" t="s">
        <v>455</v>
      </c>
      <c r="C484" t="s">
        <v>45</v>
      </c>
      <c r="D484" t="s">
        <v>245</v>
      </c>
      <c r="E484" t="s">
        <v>15</v>
      </c>
      <c r="F484" t="s">
        <v>16</v>
      </c>
      <c r="G484" t="s">
        <v>1006</v>
      </c>
      <c r="H484" t="str">
        <f>HYPERLINK("https://www.jouwictvacature.nl/solliciteren?job=senior-net-engineer-bij-sogeti-4", "Link")</f>
        <v>Link</v>
      </c>
      <c r="I484" t="s">
        <v>17</v>
      </c>
      <c r="J484" t="s">
        <v>18</v>
      </c>
      <c r="K484" t="s">
        <v>466</v>
      </c>
      <c r="L484" t="s">
        <v>1007</v>
      </c>
    </row>
    <row r="485" spans="1:12" hidden="1" x14ac:dyDescent="0.45">
      <c r="A485" s="3">
        <v>43125</v>
      </c>
      <c r="B485" t="s">
        <v>37</v>
      </c>
      <c r="C485" t="s">
        <v>38</v>
      </c>
      <c r="D485" t="s">
        <v>22</v>
      </c>
      <c r="E485" t="s">
        <v>15</v>
      </c>
      <c r="F485" t="s">
        <v>52</v>
      </c>
      <c r="G485" t="s">
        <v>1008</v>
      </c>
      <c r="H485" t="str">
        <f>HYPERLINK("https://www.jouwictvacature.nl/solliciteren?job=medior-javascript-developer-bij-advitrae", "Link")</f>
        <v>Link</v>
      </c>
      <c r="I485" t="s">
        <v>17</v>
      </c>
      <c r="J485" t="s">
        <v>18</v>
      </c>
      <c r="K485" t="s">
        <v>40</v>
      </c>
      <c r="L485" t="s">
        <v>1009</v>
      </c>
    </row>
    <row r="486" spans="1:12" hidden="1" x14ac:dyDescent="0.45">
      <c r="A486" s="3">
        <v>43125</v>
      </c>
      <c r="B486" t="s">
        <v>701</v>
      </c>
      <c r="C486" t="s">
        <v>702</v>
      </c>
      <c r="D486" t="s">
        <v>22</v>
      </c>
      <c r="E486" t="s">
        <v>15</v>
      </c>
      <c r="F486" t="s">
        <v>16</v>
      </c>
      <c r="G486" t="s">
        <v>1010</v>
      </c>
      <c r="H486" t="str">
        <f>HYPERLINK("https://www.jouwictvacature.nl/solliciteren?job=backend-developer-c-aspnet", "Link")</f>
        <v>Link</v>
      </c>
      <c r="I486" t="s">
        <v>17</v>
      </c>
      <c r="J486" t="s">
        <v>18</v>
      </c>
      <c r="K486" t="s">
        <v>704</v>
      </c>
      <c r="L486" t="s">
        <v>1011</v>
      </c>
    </row>
    <row r="487" spans="1:12" hidden="1" x14ac:dyDescent="0.45">
      <c r="A487" s="3">
        <v>43125</v>
      </c>
      <c r="B487" t="s">
        <v>455</v>
      </c>
      <c r="C487" t="s">
        <v>456</v>
      </c>
      <c r="D487" t="s">
        <v>245</v>
      </c>
      <c r="E487" t="s">
        <v>15</v>
      </c>
      <c r="F487" t="s">
        <v>16</v>
      </c>
      <c r="G487" t="s">
        <v>926</v>
      </c>
      <c r="H487" t="str">
        <f>HYPERLINK("https://www.jouwictvacature.nl/solliciteren?job=senior-net-engineer-bij-sogeti-6", "Link")</f>
        <v>Link</v>
      </c>
      <c r="I487" t="s">
        <v>17</v>
      </c>
      <c r="J487" t="s">
        <v>18</v>
      </c>
      <c r="K487" t="s">
        <v>466</v>
      </c>
      <c r="L487" t="s">
        <v>927</v>
      </c>
    </row>
    <row r="488" spans="1:12" hidden="1" x14ac:dyDescent="0.45">
      <c r="A488" s="3">
        <v>43125</v>
      </c>
      <c r="B488" t="s">
        <v>405</v>
      </c>
      <c r="C488" t="s">
        <v>412</v>
      </c>
      <c r="D488" t="s">
        <v>14</v>
      </c>
      <c r="E488" t="s">
        <v>15</v>
      </c>
      <c r="F488" t="s">
        <v>16</v>
      </c>
      <c r="G488" t="s">
        <v>405</v>
      </c>
      <c r="H488" t="str">
        <f>HYPERLINK("https://www.jouwictvacature.nl/solliciteren?job=senior-microsoft-dynamics-ax-developer-bij-prodware", "Link")</f>
        <v>Link</v>
      </c>
      <c r="I488" t="s">
        <v>17</v>
      </c>
      <c r="J488" t="s">
        <v>18</v>
      </c>
      <c r="K488" t="s">
        <v>417</v>
      </c>
      <c r="L488" t="s">
        <v>418</v>
      </c>
    </row>
    <row r="489" spans="1:12" hidden="1" x14ac:dyDescent="0.45">
      <c r="A489" s="3">
        <v>43125</v>
      </c>
      <c r="B489" t="s">
        <v>455</v>
      </c>
      <c r="C489" t="s">
        <v>309</v>
      </c>
      <c r="D489" t="s">
        <v>245</v>
      </c>
      <c r="E489" t="s">
        <v>15</v>
      </c>
      <c r="F489" t="s">
        <v>52</v>
      </c>
      <c r="G489" t="s">
        <v>847</v>
      </c>
      <c r="H489" t="str">
        <f>HYPERLINK("https://www.jouwictvacature.nl/solliciteren?job=net-engineer-bij-sogeti-3", "Link")</f>
        <v>Link</v>
      </c>
      <c r="I489" t="s">
        <v>17</v>
      </c>
      <c r="J489" t="s">
        <v>18</v>
      </c>
      <c r="K489" t="s">
        <v>466</v>
      </c>
      <c r="L489" t="s">
        <v>848</v>
      </c>
    </row>
    <row r="490" spans="1:12" hidden="1" x14ac:dyDescent="0.45">
      <c r="A490" s="3">
        <v>43125</v>
      </c>
      <c r="B490" t="s">
        <v>313</v>
      </c>
      <c r="C490" t="s">
        <v>62</v>
      </c>
      <c r="D490" t="s">
        <v>14</v>
      </c>
      <c r="E490" t="s">
        <v>15</v>
      </c>
      <c r="F490" t="s">
        <v>28</v>
      </c>
      <c r="G490" t="s">
        <v>314</v>
      </c>
      <c r="H490" t="str">
        <f>HYPERLINK("https://www.jouwictvacature.nl/solliciteren?job=medior-net-developer--werken-voor-klanten-als-kpn-ns-sanoma-media-en-e", "Link")</f>
        <v>Link</v>
      </c>
      <c r="I490" t="s">
        <v>17</v>
      </c>
      <c r="J490" t="s">
        <v>18</v>
      </c>
      <c r="K490" t="s">
        <v>315</v>
      </c>
      <c r="L490" t="s">
        <v>316</v>
      </c>
    </row>
    <row r="491" spans="1:12" hidden="1" x14ac:dyDescent="0.45">
      <c r="A491" s="3">
        <v>43125</v>
      </c>
      <c r="B491" t="s">
        <v>455</v>
      </c>
      <c r="C491" t="s">
        <v>38</v>
      </c>
      <c r="D491" t="s">
        <v>245</v>
      </c>
      <c r="E491" t="s">
        <v>15</v>
      </c>
      <c r="F491" t="s">
        <v>28</v>
      </c>
      <c r="G491" t="s">
        <v>1012</v>
      </c>
      <c r="H491" t="str">
        <f>HYPERLINK("https://www.jouwictvacature.nl/solliciteren?job=medior-net-engineer-bij-sogeti-2", "Link")</f>
        <v>Link</v>
      </c>
      <c r="I491" t="s">
        <v>17</v>
      </c>
      <c r="J491" t="s">
        <v>18</v>
      </c>
      <c r="K491" t="s">
        <v>1013</v>
      </c>
      <c r="L491" t="s">
        <v>1014</v>
      </c>
    </row>
    <row r="492" spans="1:12" hidden="1" x14ac:dyDescent="0.45">
      <c r="A492" s="3">
        <v>43125</v>
      </c>
      <c r="B492" t="s">
        <v>251</v>
      </c>
      <c r="C492" t="s">
        <v>80</v>
      </c>
      <c r="D492" t="s">
        <v>14</v>
      </c>
      <c r="E492" t="s">
        <v>15</v>
      </c>
      <c r="F492" t="s">
        <v>16</v>
      </c>
      <c r="G492" t="s">
        <v>1015</v>
      </c>
      <c r="H492" t="str">
        <f>HYPERLINK("https://www.jouwictvacature.nl/solliciteren?job=technical-lead-net-bij-icatt--inhouse--mogelijkheid-tot-parttime--ople", "Link")</f>
        <v>Link</v>
      </c>
      <c r="I492" t="s">
        <v>17</v>
      </c>
      <c r="J492" t="s">
        <v>18</v>
      </c>
      <c r="K492" t="s">
        <v>624</v>
      </c>
      <c r="L492" t="s">
        <v>1016</v>
      </c>
    </row>
    <row r="493" spans="1:12" hidden="1" x14ac:dyDescent="0.45">
      <c r="A493" s="3">
        <v>43125</v>
      </c>
      <c r="B493" t="s">
        <v>1017</v>
      </c>
      <c r="C493" t="s">
        <v>80</v>
      </c>
      <c r="D493" t="s">
        <v>245</v>
      </c>
      <c r="E493" t="s">
        <v>15</v>
      </c>
      <c r="F493" t="s">
        <v>16</v>
      </c>
      <c r="G493" t="s">
        <v>1018</v>
      </c>
      <c r="H493" t="str">
        <f>HYPERLINK("https://www.jouwictvacature.nl/solliciteren?job=php-webdeveloper-bij-uselab", "Link")</f>
        <v>Link</v>
      </c>
      <c r="I493" t="s">
        <v>17</v>
      </c>
      <c r="J493" t="s">
        <v>18</v>
      </c>
      <c r="K493" t="s">
        <v>1019</v>
      </c>
      <c r="L493" t="s">
        <v>1020</v>
      </c>
    </row>
    <row r="494" spans="1:12" hidden="1" x14ac:dyDescent="0.45">
      <c r="A494" s="3">
        <v>43125</v>
      </c>
      <c r="B494" t="s">
        <v>26</v>
      </c>
      <c r="C494" t="s">
        <v>27</v>
      </c>
      <c r="D494" t="s">
        <v>22</v>
      </c>
      <c r="E494" t="s">
        <v>15</v>
      </c>
      <c r="F494" t="s">
        <v>28</v>
      </c>
      <c r="G494" t="s">
        <v>32</v>
      </c>
      <c r="H494" t="str">
        <f>HYPERLINK("https://www.jouwictvacature.nl/solliciteren?job=senior-php-back-end-developer-bij-aan-zee-communicatie", "Link")</f>
        <v>Link</v>
      </c>
      <c r="I494" t="s">
        <v>17</v>
      </c>
      <c r="J494" t="s">
        <v>18</v>
      </c>
      <c r="K494" t="s">
        <v>30</v>
      </c>
      <c r="L494" t="s">
        <v>33</v>
      </c>
    </row>
    <row r="495" spans="1:12" hidden="1" x14ac:dyDescent="0.45">
      <c r="A495" s="3">
        <v>43125</v>
      </c>
      <c r="B495" t="s">
        <v>278</v>
      </c>
      <c r="C495" t="s">
        <v>279</v>
      </c>
      <c r="D495" t="s">
        <v>14</v>
      </c>
      <c r="E495" t="s">
        <v>15</v>
      </c>
      <c r="F495" t="s">
        <v>16</v>
      </c>
      <c r="G495" t="s">
        <v>280</v>
      </c>
      <c r="H495" t="str">
        <f>HYPERLINK("https://www.jouwictvacature.nl/solliciteren?job=php--laravel-developer-bij-topwerkgever-", "Link")</f>
        <v>Link</v>
      </c>
      <c r="I495" t="s">
        <v>17</v>
      </c>
      <c r="J495" t="s">
        <v>18</v>
      </c>
      <c r="K495" t="s">
        <v>281</v>
      </c>
      <c r="L495" t="s">
        <v>282</v>
      </c>
    </row>
    <row r="496" spans="1:12" hidden="1" x14ac:dyDescent="0.45">
      <c r="A496" s="3">
        <v>43125</v>
      </c>
      <c r="B496" t="s">
        <v>493</v>
      </c>
      <c r="C496" t="s">
        <v>72</v>
      </c>
      <c r="D496" t="s">
        <v>245</v>
      </c>
      <c r="E496" t="s">
        <v>15</v>
      </c>
      <c r="F496" t="s">
        <v>16</v>
      </c>
      <c r="G496" t="s">
        <v>1021</v>
      </c>
      <c r="H496" t="str">
        <f>HYPERLINK("https://www.jouwictvacature.nl/solliciteren?job=full-stack-developer-bij-sumedia", "Link")</f>
        <v>Link</v>
      </c>
      <c r="I496" t="s">
        <v>17</v>
      </c>
      <c r="J496" t="s">
        <v>18</v>
      </c>
      <c r="K496" t="s">
        <v>495</v>
      </c>
      <c r="L496" t="s">
        <v>1022</v>
      </c>
    </row>
    <row r="497" spans="1:12" hidden="1" x14ac:dyDescent="0.45">
      <c r="A497" s="3">
        <v>43125</v>
      </c>
      <c r="B497" t="s">
        <v>354</v>
      </c>
      <c r="C497" t="s">
        <v>50</v>
      </c>
      <c r="D497" t="s">
        <v>14</v>
      </c>
      <c r="E497" t="s">
        <v>15</v>
      </c>
      <c r="F497" t="s">
        <v>16</v>
      </c>
      <c r="G497" t="s">
        <v>355</v>
      </c>
      <c r="H497" t="str">
        <f>HYPERLINK("https://www.jouwictvacature.nl/solliciteren?job=lead-symfony-developer", "Link")</f>
        <v>Link</v>
      </c>
      <c r="I497" t="s">
        <v>17</v>
      </c>
      <c r="J497" t="s">
        <v>18</v>
      </c>
      <c r="K497" t="s">
        <v>356</v>
      </c>
      <c r="L497" t="s">
        <v>357</v>
      </c>
    </row>
    <row r="498" spans="1:12" hidden="1" x14ac:dyDescent="0.45">
      <c r="A498" s="3">
        <v>43125</v>
      </c>
      <c r="B498" t="s">
        <v>568</v>
      </c>
      <c r="C498" t="s">
        <v>157</v>
      </c>
      <c r="D498" t="s">
        <v>245</v>
      </c>
      <c r="E498" t="s">
        <v>15</v>
      </c>
      <c r="F498" t="s">
        <v>16</v>
      </c>
      <c r="G498" t="s">
        <v>572</v>
      </c>
      <c r="H498" t="str">
        <f>HYPERLINK("https://www.jouwictvacature.nl/solliciteren?job=ervaren-wordpress-developer-gezocht", "Link")</f>
        <v>Link</v>
      </c>
      <c r="I498" t="s">
        <v>17</v>
      </c>
      <c r="J498" t="s">
        <v>18</v>
      </c>
      <c r="K498" t="s">
        <v>570</v>
      </c>
      <c r="L498" t="s">
        <v>573</v>
      </c>
    </row>
    <row r="499" spans="1:12" hidden="1" x14ac:dyDescent="0.45">
      <c r="A499" s="3">
        <v>43125</v>
      </c>
      <c r="B499" t="s">
        <v>725</v>
      </c>
      <c r="C499" t="s">
        <v>726</v>
      </c>
      <c r="D499" t="s">
        <v>22</v>
      </c>
      <c r="E499" t="s">
        <v>15</v>
      </c>
      <c r="F499" t="s">
        <v>52</v>
      </c>
      <c r="G499" t="s">
        <v>727</v>
      </c>
      <c r="H499" t="str">
        <f>HYPERLINK("https://www.jouwictvacature.nl/solliciteren?job=medior-laravel-developer-bij-flashpoint", "Link")</f>
        <v>Link</v>
      </c>
      <c r="I499" t="s">
        <v>17</v>
      </c>
      <c r="J499" t="s">
        <v>18</v>
      </c>
      <c r="K499" t="s">
        <v>728</v>
      </c>
      <c r="L499" t="s">
        <v>729</v>
      </c>
    </row>
    <row r="500" spans="1:12" hidden="1" x14ac:dyDescent="0.45">
      <c r="A500" s="3">
        <v>43125</v>
      </c>
      <c r="B500" t="s">
        <v>1023</v>
      </c>
      <c r="C500" t="s">
        <v>1024</v>
      </c>
      <c r="D500" t="s">
        <v>22</v>
      </c>
      <c r="E500" t="s">
        <v>15</v>
      </c>
      <c r="F500" t="s">
        <v>16</v>
      </c>
      <c r="G500" t="s">
        <v>1025</v>
      </c>
      <c r="H500" t="str">
        <f>HYPERLINK("https://www.jouwictvacature.nl/solliciteren?job=full-stack-developer-10", "Link")</f>
        <v>Link</v>
      </c>
      <c r="I500" t="s">
        <v>17</v>
      </c>
      <c r="J500" t="s">
        <v>18</v>
      </c>
      <c r="K500" t="s">
        <v>1026</v>
      </c>
      <c r="L500" t="s">
        <v>1027</v>
      </c>
    </row>
    <row r="501" spans="1:12" hidden="1" x14ac:dyDescent="0.45">
      <c r="A501" s="3">
        <v>43125</v>
      </c>
      <c r="B501" t="s">
        <v>1028</v>
      </c>
      <c r="C501" t="s">
        <v>1029</v>
      </c>
      <c r="D501" t="s">
        <v>245</v>
      </c>
      <c r="E501" t="s">
        <v>15</v>
      </c>
      <c r="F501" t="s">
        <v>16</v>
      </c>
      <c r="G501" t="s">
        <v>1030</v>
      </c>
      <c r="H501" t="str">
        <f>HYPERLINK("https://www.jouwictvacature.nl/solliciteren?job=full-stack-php-programmeur", "Link")</f>
        <v>Link</v>
      </c>
      <c r="I501" t="s">
        <v>17</v>
      </c>
      <c r="J501" t="s">
        <v>18</v>
      </c>
      <c r="K501" t="s">
        <v>1031</v>
      </c>
      <c r="L501" t="s">
        <v>1032</v>
      </c>
    </row>
    <row r="502" spans="1:12" hidden="1" x14ac:dyDescent="0.45">
      <c r="A502" s="3">
        <v>43125</v>
      </c>
      <c r="B502" t="s">
        <v>354</v>
      </c>
      <c r="C502" t="s">
        <v>50</v>
      </c>
      <c r="D502" t="s">
        <v>14</v>
      </c>
      <c r="E502" t="s">
        <v>15</v>
      </c>
      <c r="F502" t="s">
        <v>16</v>
      </c>
      <c r="G502" t="s">
        <v>1033</v>
      </c>
      <c r="H502" t="str">
        <f>HYPERLINK("https://www.jouwictvacature.nl/solliciteren?job=php-developer-15", "Link")</f>
        <v>Link</v>
      </c>
      <c r="I502" t="s">
        <v>17</v>
      </c>
      <c r="J502" t="s">
        <v>18</v>
      </c>
      <c r="K502" t="s">
        <v>356</v>
      </c>
      <c r="L502" t="s">
        <v>1034</v>
      </c>
    </row>
    <row r="503" spans="1:12" hidden="1" x14ac:dyDescent="0.45">
      <c r="A503" s="3">
        <v>43125</v>
      </c>
      <c r="B503" t="s">
        <v>950</v>
      </c>
      <c r="C503" t="s">
        <v>951</v>
      </c>
      <c r="D503" t="s">
        <v>14</v>
      </c>
      <c r="E503" t="s">
        <v>15</v>
      </c>
      <c r="F503" t="s">
        <v>52</v>
      </c>
      <c r="G503" t="s">
        <v>1035</v>
      </c>
      <c r="H503" t="str">
        <f>HYPERLINK("https://www.jouwictvacature.nl/solliciteren?job=medior-nodejs-developer-bij-onsweb", "Link")</f>
        <v>Link</v>
      </c>
      <c r="I503" t="s">
        <v>17</v>
      </c>
      <c r="J503" t="s">
        <v>18</v>
      </c>
      <c r="K503" t="s">
        <v>952</v>
      </c>
      <c r="L503" t="s">
        <v>1036</v>
      </c>
    </row>
    <row r="504" spans="1:12" hidden="1" x14ac:dyDescent="0.45">
      <c r="A504" s="3">
        <v>43125</v>
      </c>
      <c r="B504" t="s">
        <v>374</v>
      </c>
      <c r="C504" t="s">
        <v>93</v>
      </c>
      <c r="D504" t="s">
        <v>14</v>
      </c>
      <c r="E504" t="s">
        <v>15</v>
      </c>
      <c r="F504" t="s">
        <v>52</v>
      </c>
      <c r="G504" t="s">
        <v>1037</v>
      </c>
      <c r="H504" t="str">
        <f>HYPERLINK("https://www.jouwictvacature.nl/solliciteren?job=mediorjavascript-developer-bij-oo-shopping", "Link")</f>
        <v>Link</v>
      </c>
      <c r="I504" t="s">
        <v>17</v>
      </c>
      <c r="J504" t="s">
        <v>18</v>
      </c>
      <c r="K504" t="s">
        <v>376</v>
      </c>
      <c r="L504" t="s">
        <v>1038</v>
      </c>
    </row>
    <row r="505" spans="1:12" hidden="1" x14ac:dyDescent="0.45">
      <c r="A505" s="3">
        <v>43125</v>
      </c>
      <c r="B505" t="s">
        <v>742</v>
      </c>
      <c r="C505" t="s">
        <v>62</v>
      </c>
      <c r="D505" t="s">
        <v>245</v>
      </c>
      <c r="E505" t="s">
        <v>15</v>
      </c>
      <c r="F505" t="s">
        <v>16</v>
      </c>
      <c r="G505" t="s">
        <v>742</v>
      </c>
      <c r="H505" t="str">
        <f>HYPERLINK("https://www.jouwictvacature.nl/solliciteren?job=front-end-developer-bij-valueblue", "Link")</f>
        <v>Link</v>
      </c>
      <c r="I505" t="s">
        <v>17</v>
      </c>
      <c r="J505" t="s">
        <v>18</v>
      </c>
      <c r="K505" t="s">
        <v>743</v>
      </c>
      <c r="L505" t="s">
        <v>902</v>
      </c>
    </row>
    <row r="506" spans="1:12" hidden="1" x14ac:dyDescent="0.45">
      <c r="A506" s="3">
        <v>43125</v>
      </c>
      <c r="B506" t="s">
        <v>829</v>
      </c>
      <c r="C506" t="s">
        <v>279</v>
      </c>
      <c r="D506" t="s">
        <v>22</v>
      </c>
      <c r="E506" t="s">
        <v>15</v>
      </c>
      <c r="F506" t="s">
        <v>16</v>
      </c>
      <c r="G506" t="s">
        <v>897</v>
      </c>
      <c r="H506" t="str">
        <f>HYPERLINK("https://www.jouwictvacature.nl/solliciteren?job=front-end-ontwikkelaar-bij-bigbridge", "Link")</f>
        <v>Link</v>
      </c>
      <c r="I506" t="s">
        <v>17</v>
      </c>
      <c r="J506" t="s">
        <v>18</v>
      </c>
      <c r="K506" t="s">
        <v>898</v>
      </c>
      <c r="L506" t="s">
        <v>899</v>
      </c>
    </row>
    <row r="507" spans="1:12" hidden="1" x14ac:dyDescent="0.45">
      <c r="A507" s="3">
        <v>43125</v>
      </c>
      <c r="B507" t="s">
        <v>332</v>
      </c>
      <c r="C507" t="s">
        <v>333</v>
      </c>
      <c r="D507" t="s">
        <v>14</v>
      </c>
      <c r="E507" t="s">
        <v>15</v>
      </c>
      <c r="F507" t="s">
        <v>52</v>
      </c>
      <c r="G507" t="s">
        <v>653</v>
      </c>
      <c r="H507" t="str">
        <f>HYPERLINK("https://www.jouwictvacature.nl/solliciteren?job=medior-javascript-developer-bij-mplus", "Link")</f>
        <v>Link</v>
      </c>
      <c r="I507" t="s">
        <v>17</v>
      </c>
      <c r="J507" t="s">
        <v>18</v>
      </c>
      <c r="K507" t="s">
        <v>340</v>
      </c>
      <c r="L507" t="s">
        <v>1039</v>
      </c>
    </row>
    <row r="508" spans="1:12" hidden="1" x14ac:dyDescent="0.45">
      <c r="A508" s="3">
        <v>43125</v>
      </c>
      <c r="B508" t="s">
        <v>553</v>
      </c>
      <c r="C508" t="s">
        <v>554</v>
      </c>
      <c r="D508" t="s">
        <v>245</v>
      </c>
      <c r="E508" t="s">
        <v>15</v>
      </c>
      <c r="F508" t="s">
        <v>16</v>
      </c>
      <c r="G508" t="s">
        <v>553</v>
      </c>
      <c r="H508" t="str">
        <f>HYPERLINK("https://www.jouwictvacature.nl/solliciteren?job=senior-web-architect-bij-ultraware", "Link")</f>
        <v>Link</v>
      </c>
      <c r="I508" t="s">
        <v>17</v>
      </c>
      <c r="J508" t="s">
        <v>18</v>
      </c>
      <c r="K508" t="s">
        <v>555</v>
      </c>
      <c r="L508" t="s">
        <v>556</v>
      </c>
    </row>
    <row r="509" spans="1:12" hidden="1" x14ac:dyDescent="0.45">
      <c r="A509" s="3">
        <v>43125</v>
      </c>
      <c r="B509" t="s">
        <v>574</v>
      </c>
      <c r="C509" t="s">
        <v>575</v>
      </c>
      <c r="D509" t="s">
        <v>245</v>
      </c>
      <c r="E509" t="s">
        <v>15</v>
      </c>
      <c r="F509" t="s">
        <v>16</v>
      </c>
      <c r="G509" t="s">
        <v>574</v>
      </c>
      <c r="H509" t="str">
        <f>HYPERLINK("https://www.jouwictvacature.nl/solliciteren?job=senior-xamarin-ontwikkelaar-bij-webbeat-bij-webbeat", "Link")</f>
        <v>Link</v>
      </c>
      <c r="I509" t="s">
        <v>17</v>
      </c>
      <c r="J509" t="s">
        <v>18</v>
      </c>
      <c r="K509" t="s">
        <v>874</v>
      </c>
      <c r="L509" t="s">
        <v>1040</v>
      </c>
    </row>
    <row r="510" spans="1:12" hidden="1" x14ac:dyDescent="0.45">
      <c r="A510" s="3">
        <v>43125</v>
      </c>
      <c r="B510" t="s">
        <v>317</v>
      </c>
      <c r="C510" t="s">
        <v>45</v>
      </c>
      <c r="D510" t="s">
        <v>14</v>
      </c>
      <c r="E510" t="s">
        <v>15</v>
      </c>
      <c r="F510" t="s">
        <v>52</v>
      </c>
      <c r="G510" t="s">
        <v>318</v>
      </c>
      <c r="H510" t="str">
        <f>HYPERLINK("https://www.jouwictvacature.nl/solliciteren?job=medior-front-end-developer-bij-maximumnl", "Link")</f>
        <v>Link</v>
      </c>
      <c r="I510" t="s">
        <v>17</v>
      </c>
      <c r="J510" t="s">
        <v>18</v>
      </c>
      <c r="K510" t="s">
        <v>319</v>
      </c>
      <c r="L510" t="s">
        <v>320</v>
      </c>
    </row>
    <row r="511" spans="1:12" hidden="1" x14ac:dyDescent="0.45">
      <c r="A511" s="3">
        <v>43125</v>
      </c>
      <c r="B511" t="s">
        <v>745</v>
      </c>
      <c r="C511" t="s">
        <v>80</v>
      </c>
      <c r="D511" t="s">
        <v>22</v>
      </c>
      <c r="E511" t="s">
        <v>15</v>
      </c>
      <c r="F511" t="s">
        <v>16</v>
      </c>
      <c r="G511" t="s">
        <v>745</v>
      </c>
      <c r="H511" t="str">
        <f>HYPERLINK("https://www.jouwictvacature.nl/solliciteren?job=medior-front-end-developer-bij-hostnet", "Link")</f>
        <v>Link</v>
      </c>
      <c r="I511" t="s">
        <v>17</v>
      </c>
      <c r="J511" t="s">
        <v>18</v>
      </c>
      <c r="K511" t="s">
        <v>746</v>
      </c>
      <c r="L511" t="s">
        <v>747</v>
      </c>
    </row>
    <row r="512" spans="1:12" hidden="1" x14ac:dyDescent="0.45">
      <c r="A512" s="3">
        <v>43125</v>
      </c>
      <c r="B512" t="s">
        <v>742</v>
      </c>
      <c r="C512" t="s">
        <v>62</v>
      </c>
      <c r="D512" t="s">
        <v>245</v>
      </c>
      <c r="E512" t="s">
        <v>15</v>
      </c>
      <c r="F512" t="s">
        <v>16</v>
      </c>
      <c r="G512" t="s">
        <v>742</v>
      </c>
      <c r="H512" t="str">
        <f>HYPERLINK("https://www.jouwictvacature.nl/solliciteren?job=medior-front-end-developer-bij-valueblue", "Link")</f>
        <v>Link</v>
      </c>
      <c r="I512" t="s">
        <v>17</v>
      </c>
      <c r="J512" t="s">
        <v>18</v>
      </c>
      <c r="K512" t="s">
        <v>743</v>
      </c>
      <c r="L512" t="s">
        <v>744</v>
      </c>
    </row>
    <row r="513" spans="1:12" hidden="1" x14ac:dyDescent="0.45">
      <c r="A513" s="3">
        <v>43125</v>
      </c>
      <c r="B513" t="s">
        <v>450</v>
      </c>
      <c r="C513" t="s">
        <v>451</v>
      </c>
      <c r="D513" t="s">
        <v>245</v>
      </c>
      <c r="E513" t="s">
        <v>15</v>
      </c>
      <c r="F513" t="s">
        <v>52</v>
      </c>
      <c r="G513" t="s">
        <v>1041</v>
      </c>
      <c r="H513" t="str">
        <f>HYPERLINK("https://www.jouwictvacature.nl/solliciteren?job=medior-java-developer-gezocht-voor-in-house-functie-te-houten-bij-sofi", "Link")</f>
        <v>Link</v>
      </c>
      <c r="I513" t="s">
        <v>17</v>
      </c>
      <c r="J513" t="s">
        <v>18</v>
      </c>
      <c r="K513" t="s">
        <v>777</v>
      </c>
      <c r="L513" t="s">
        <v>1042</v>
      </c>
    </row>
    <row r="514" spans="1:12" hidden="1" x14ac:dyDescent="0.45">
      <c r="A514" s="3">
        <v>43125</v>
      </c>
      <c r="B514" t="s">
        <v>423</v>
      </c>
      <c r="C514" t="s">
        <v>406</v>
      </c>
      <c r="D514" t="s">
        <v>245</v>
      </c>
      <c r="E514" t="s">
        <v>15</v>
      </c>
      <c r="F514" t="s">
        <v>28</v>
      </c>
      <c r="G514" t="s">
        <v>1043</v>
      </c>
      <c r="H514" t="str">
        <f>HYPERLINK("https://www.jouwictvacature.nl/solliciteren?job=senior-java-ontwikkelaar", "Link")</f>
        <v>Link</v>
      </c>
      <c r="I514" t="s">
        <v>17</v>
      </c>
      <c r="J514" t="s">
        <v>18</v>
      </c>
      <c r="K514" t="s">
        <v>1044</v>
      </c>
      <c r="L514" t="s">
        <v>1045</v>
      </c>
    </row>
    <row r="515" spans="1:12" hidden="1" x14ac:dyDescent="0.45">
      <c r="A515" s="3">
        <v>43125</v>
      </c>
      <c r="B515" t="s">
        <v>693</v>
      </c>
      <c r="C515" t="s">
        <v>694</v>
      </c>
      <c r="D515" t="s">
        <v>22</v>
      </c>
      <c r="E515" t="s">
        <v>15</v>
      </c>
      <c r="F515" t="s">
        <v>16</v>
      </c>
      <c r="G515" t="s">
        <v>693</v>
      </c>
      <c r="H515" t="str">
        <f>HYPERLINK("https://www.jouwictvacature.nl/solliciteren?job=traineeship-mendix-developer-bij-de-goudse-verzekeringen-bij-de-goudse", "Link")</f>
        <v>Link</v>
      </c>
      <c r="I515" t="s">
        <v>17</v>
      </c>
      <c r="J515" t="s">
        <v>18</v>
      </c>
      <c r="K515" t="s">
        <v>1046</v>
      </c>
      <c r="L515" t="s">
        <v>1047</v>
      </c>
    </row>
    <row r="516" spans="1:12" hidden="1" x14ac:dyDescent="0.45">
      <c r="A516" s="3">
        <v>43125</v>
      </c>
      <c r="B516" t="s">
        <v>174</v>
      </c>
      <c r="C516" t="s">
        <v>62</v>
      </c>
      <c r="D516" t="s">
        <v>22</v>
      </c>
      <c r="E516" t="s">
        <v>15</v>
      </c>
      <c r="F516" t="s">
        <v>52</v>
      </c>
      <c r="G516" t="s">
        <v>689</v>
      </c>
      <c r="H516" t="str">
        <f>HYPERLINK("https://www.jouwictvacature.nl/solliciteren?job=medior-java-developer--spring-grails-wicket-javascript-scala-bij-dpa-g-2", "Link")</f>
        <v>Link</v>
      </c>
      <c r="I516" t="s">
        <v>17</v>
      </c>
      <c r="J516" t="s">
        <v>18</v>
      </c>
      <c r="K516" t="s">
        <v>176</v>
      </c>
      <c r="L516" t="s">
        <v>690</v>
      </c>
    </row>
    <row r="517" spans="1:12" hidden="1" x14ac:dyDescent="0.45">
      <c r="A517" s="3">
        <v>43125</v>
      </c>
      <c r="B517" t="s">
        <v>497</v>
      </c>
      <c r="C517" t="s">
        <v>498</v>
      </c>
      <c r="D517" t="s">
        <v>245</v>
      </c>
      <c r="E517" t="s">
        <v>15</v>
      </c>
      <c r="F517" t="s">
        <v>52</v>
      </c>
      <c r="G517" t="s">
        <v>499</v>
      </c>
      <c r="H517" t="str">
        <f>HYPERLINK("https://www.jouwictvacature.nl/solliciteren?job=medior-full-stack-ontwikkelaar-bij-sysunite-bv", "Link")</f>
        <v>Link</v>
      </c>
      <c r="I517" t="s">
        <v>17</v>
      </c>
      <c r="J517" t="s">
        <v>18</v>
      </c>
      <c r="K517" t="s">
        <v>500</v>
      </c>
      <c r="L517" t="s">
        <v>501</v>
      </c>
    </row>
    <row r="518" spans="1:12" hidden="1" x14ac:dyDescent="0.45">
      <c r="A518" s="3">
        <v>43125</v>
      </c>
      <c r="B518" t="s">
        <v>174</v>
      </c>
      <c r="C518" t="s">
        <v>80</v>
      </c>
      <c r="D518" t="s">
        <v>22</v>
      </c>
      <c r="E518" t="s">
        <v>15</v>
      </c>
      <c r="F518" t="s">
        <v>52</v>
      </c>
      <c r="G518" t="s">
        <v>1048</v>
      </c>
      <c r="H518" t="str">
        <f>HYPERLINK("https://www.jouwictvacature.nl/solliciteren?job=medior-java-full-stack-developer--ios-phonegap-objective-c-swift-bij-d-2", "Link")</f>
        <v>Link</v>
      </c>
      <c r="I518" t="s">
        <v>17</v>
      </c>
      <c r="J518" t="s">
        <v>18</v>
      </c>
      <c r="K518" t="s">
        <v>176</v>
      </c>
      <c r="L518" t="s">
        <v>1049</v>
      </c>
    </row>
    <row r="519" spans="1:12" hidden="1" x14ac:dyDescent="0.45">
      <c r="A519" s="3">
        <v>43125</v>
      </c>
      <c r="B519" t="s">
        <v>71</v>
      </c>
      <c r="C519" t="s">
        <v>80</v>
      </c>
      <c r="D519" t="s">
        <v>22</v>
      </c>
      <c r="E519" t="s">
        <v>15</v>
      </c>
      <c r="F519" t="s">
        <v>52</v>
      </c>
      <c r="G519" t="s">
        <v>1050</v>
      </c>
      <c r="H519" t="str">
        <f>HYPERLINK("https://www.jouwictvacature.nl/solliciteren?job=medior-feedback-engineer--exploratory-testing-context-driven-testing-b", "Link")</f>
        <v>Link</v>
      </c>
      <c r="I519" t="s">
        <v>17</v>
      </c>
      <c r="J519" t="s">
        <v>18</v>
      </c>
      <c r="K519" t="s">
        <v>78</v>
      </c>
      <c r="L519" t="s">
        <v>1051</v>
      </c>
    </row>
    <row r="520" spans="1:12" hidden="1" x14ac:dyDescent="0.45">
      <c r="A520" s="3">
        <v>43125</v>
      </c>
      <c r="B520" t="s">
        <v>174</v>
      </c>
      <c r="C520" t="s">
        <v>38</v>
      </c>
      <c r="D520" t="s">
        <v>22</v>
      </c>
      <c r="E520" t="s">
        <v>15</v>
      </c>
      <c r="F520" t="s">
        <v>28</v>
      </c>
      <c r="G520" t="s">
        <v>675</v>
      </c>
      <c r="H520" t="str">
        <f>HYPERLINK("https://www.jouwictvacature.nl/solliciteren?job=senior-mobile-developer-bij-dpa-geos-bij-dpa-geos-3", "Link")</f>
        <v>Link</v>
      </c>
      <c r="I520" t="s">
        <v>17</v>
      </c>
      <c r="J520" t="s">
        <v>18</v>
      </c>
      <c r="K520" t="s">
        <v>188</v>
      </c>
      <c r="L520" t="s">
        <v>1052</v>
      </c>
    </row>
    <row r="521" spans="1:12" hidden="1" x14ac:dyDescent="0.45">
      <c r="A521" s="3">
        <v>43125</v>
      </c>
      <c r="B521" t="s">
        <v>71</v>
      </c>
      <c r="C521" t="s">
        <v>93</v>
      </c>
      <c r="D521" t="s">
        <v>22</v>
      </c>
      <c r="E521" t="s">
        <v>15</v>
      </c>
      <c r="F521" t="s">
        <v>52</v>
      </c>
      <c r="G521" t="s">
        <v>94</v>
      </c>
      <c r="H521" t="str">
        <f>HYPERLINK("https://www.jouwictvacature.nl/solliciteren?job=medior-testanalist-bij-bartosz-bij-bartosz-rotterdam", "Link")</f>
        <v>Link</v>
      </c>
      <c r="I521" t="s">
        <v>17</v>
      </c>
      <c r="J521" t="s">
        <v>18</v>
      </c>
      <c r="K521" t="s">
        <v>95</v>
      </c>
      <c r="L521" t="s">
        <v>96</v>
      </c>
    </row>
    <row r="522" spans="1:12" hidden="1" x14ac:dyDescent="0.45">
      <c r="A522" s="3">
        <v>43125</v>
      </c>
      <c r="B522" t="s">
        <v>71</v>
      </c>
      <c r="C522" t="s">
        <v>80</v>
      </c>
      <c r="D522" t="s">
        <v>22</v>
      </c>
      <c r="E522" t="s">
        <v>15</v>
      </c>
      <c r="F522" t="s">
        <v>34</v>
      </c>
      <c r="G522" t="s">
        <v>1053</v>
      </c>
      <c r="H522" t="str">
        <f>HYPERLINK("https://www.jouwictvacature.nl/solliciteren?job=junior-agile-test-specialist-bij-bartosz", "Link")</f>
        <v>Link</v>
      </c>
      <c r="I522" t="s">
        <v>17</v>
      </c>
      <c r="J522" t="s">
        <v>18</v>
      </c>
      <c r="K522" t="s">
        <v>91</v>
      </c>
      <c r="L522" t="s">
        <v>1054</v>
      </c>
    </row>
    <row r="523" spans="1:12" hidden="1" x14ac:dyDescent="0.45">
      <c r="A523" s="3">
        <v>43125</v>
      </c>
      <c r="B523" t="s">
        <v>104</v>
      </c>
      <c r="C523" t="s">
        <v>38</v>
      </c>
      <c r="D523" t="s">
        <v>22</v>
      </c>
      <c r="E523" t="s">
        <v>15</v>
      </c>
      <c r="F523" t="s">
        <v>16</v>
      </c>
      <c r="G523" t="s">
        <v>104</v>
      </c>
      <c r="H523" t="str">
        <f>HYPERLINK("https://www.jouwictvacature.nl/solliciteren?job=microsoft-net-lead-developer-bij-betabit-regio-eindhoven", "Link")</f>
        <v>Link</v>
      </c>
      <c r="I523" t="s">
        <v>17</v>
      </c>
      <c r="J523" t="s">
        <v>18</v>
      </c>
      <c r="K523" t="s">
        <v>1055</v>
      </c>
      <c r="L523" t="s">
        <v>1056</v>
      </c>
    </row>
    <row r="524" spans="1:12" hidden="1" x14ac:dyDescent="0.45">
      <c r="A524" s="3">
        <v>43125</v>
      </c>
      <c r="B524" t="s">
        <v>308</v>
      </c>
      <c r="C524" t="s">
        <v>309</v>
      </c>
      <c r="D524" t="s">
        <v>14</v>
      </c>
      <c r="E524" t="s">
        <v>15</v>
      </c>
      <c r="F524" t="s">
        <v>16</v>
      </c>
      <c r="G524" t="s">
        <v>891</v>
      </c>
      <c r="H524" t="str">
        <f>HYPERLINK("https://www.jouwictvacature.nl/solliciteren?job=operator-bij-marketgraph-voor-in-de-mediabranche", "Link")</f>
        <v>Link</v>
      </c>
      <c r="I524" t="s">
        <v>17</v>
      </c>
      <c r="J524" t="s">
        <v>18</v>
      </c>
      <c r="K524" t="s">
        <v>311</v>
      </c>
      <c r="L524" t="s">
        <v>892</v>
      </c>
    </row>
    <row r="525" spans="1:12" hidden="1" x14ac:dyDescent="0.45">
      <c r="A525" s="3">
        <v>43125</v>
      </c>
      <c r="B525" t="s">
        <v>574</v>
      </c>
      <c r="C525" t="s">
        <v>575</v>
      </c>
      <c r="D525" t="s">
        <v>245</v>
      </c>
      <c r="E525" t="s">
        <v>15</v>
      </c>
      <c r="F525" t="s">
        <v>16</v>
      </c>
      <c r="G525" t="s">
        <v>574</v>
      </c>
      <c r="H525" t="str">
        <f>HYPERLINK("https://www.jouwictvacature.nl/solliciteren?job=senior-net-ontwikkelaar-bij-webbeat-", "Link")</f>
        <v>Link</v>
      </c>
      <c r="I525" t="s">
        <v>17</v>
      </c>
      <c r="J525" t="s">
        <v>18</v>
      </c>
      <c r="K525" t="s">
        <v>583</v>
      </c>
      <c r="L525" t="s">
        <v>584</v>
      </c>
    </row>
    <row r="526" spans="1:12" hidden="1" x14ac:dyDescent="0.45">
      <c r="A526" s="3">
        <v>43125</v>
      </c>
      <c r="B526" t="s">
        <v>701</v>
      </c>
      <c r="C526" t="s">
        <v>702</v>
      </c>
      <c r="D526" t="s">
        <v>22</v>
      </c>
      <c r="E526" t="s">
        <v>15</v>
      </c>
      <c r="F526" t="s">
        <v>16</v>
      </c>
      <c r="G526" t="s">
        <v>1010</v>
      </c>
      <c r="H526" t="str">
        <f>HYPERLINK("https://www.jouwictvacature.nl/solliciteren?job=backend-developer-c-aspnet", "Link")</f>
        <v>Link</v>
      </c>
      <c r="I526" t="s">
        <v>17</v>
      </c>
      <c r="J526" t="s">
        <v>18</v>
      </c>
      <c r="K526" t="s">
        <v>704</v>
      </c>
      <c r="L526" t="s">
        <v>1011</v>
      </c>
    </row>
    <row r="527" spans="1:12" hidden="1" x14ac:dyDescent="0.45">
      <c r="A527" s="3">
        <v>43125</v>
      </c>
      <c r="B527" t="s">
        <v>1057</v>
      </c>
      <c r="C527" t="s">
        <v>1058</v>
      </c>
      <c r="D527" t="s">
        <v>22</v>
      </c>
      <c r="E527" t="s">
        <v>15</v>
      </c>
      <c r="F527" t="s">
        <v>52</v>
      </c>
      <c r="G527" t="s">
        <v>1059</v>
      </c>
      <c r="H527" t="str">
        <f>HYPERLINK("https://www.jouwictvacature.nl/solliciteren?job=medior-c-developer-bij-everbinding-in-woerden", "Link")</f>
        <v>Link</v>
      </c>
      <c r="I527" t="s">
        <v>17</v>
      </c>
      <c r="J527" t="s">
        <v>18</v>
      </c>
      <c r="K527" t="s">
        <v>1060</v>
      </c>
      <c r="L527" t="s">
        <v>1061</v>
      </c>
    </row>
    <row r="528" spans="1:12" hidden="1" x14ac:dyDescent="0.45">
      <c r="A528" s="3">
        <v>43125</v>
      </c>
      <c r="B528" t="s">
        <v>251</v>
      </c>
      <c r="C528" t="s">
        <v>80</v>
      </c>
      <c r="D528" t="s">
        <v>14</v>
      </c>
      <c r="E528" t="s">
        <v>15</v>
      </c>
      <c r="F528" t="s">
        <v>16</v>
      </c>
      <c r="G528" t="s">
        <v>1015</v>
      </c>
      <c r="H528" t="str">
        <f>HYPERLINK("https://www.jouwictvacature.nl/solliciteren?job=technical-lead-net-bij-icatt--inhouse--mogelijkheid-tot-parttime--ople", "Link")</f>
        <v>Link</v>
      </c>
      <c r="I528" t="s">
        <v>17</v>
      </c>
      <c r="J528" t="s">
        <v>18</v>
      </c>
      <c r="K528" t="s">
        <v>624</v>
      </c>
      <c r="L528" t="s">
        <v>1016</v>
      </c>
    </row>
    <row r="529" spans="1:12" hidden="1" x14ac:dyDescent="0.45">
      <c r="A529" s="3">
        <v>43125</v>
      </c>
      <c r="B529" t="s">
        <v>455</v>
      </c>
      <c r="C529" t="s">
        <v>456</v>
      </c>
      <c r="D529" t="s">
        <v>245</v>
      </c>
      <c r="E529" t="s">
        <v>15</v>
      </c>
      <c r="F529" t="s">
        <v>52</v>
      </c>
      <c r="G529" t="s">
        <v>852</v>
      </c>
      <c r="H529" t="str">
        <f>HYPERLINK("https://www.jouwictvacature.nl/solliciteren?job=net-engineer-bij-sogeti", "Link")</f>
        <v>Link</v>
      </c>
      <c r="I529" t="s">
        <v>17</v>
      </c>
      <c r="J529" t="s">
        <v>18</v>
      </c>
      <c r="K529" t="s">
        <v>466</v>
      </c>
      <c r="L529" t="s">
        <v>853</v>
      </c>
    </row>
    <row r="530" spans="1:12" hidden="1" x14ac:dyDescent="0.45">
      <c r="A530" s="3">
        <v>43125</v>
      </c>
      <c r="B530" t="s">
        <v>693</v>
      </c>
      <c r="C530" t="s">
        <v>694</v>
      </c>
      <c r="D530" t="s">
        <v>22</v>
      </c>
      <c r="E530" t="s">
        <v>15</v>
      </c>
      <c r="F530" t="s">
        <v>16</v>
      </c>
      <c r="G530" t="s">
        <v>693</v>
      </c>
      <c r="H530" t="str">
        <f>HYPERLINK("https://www.jouwictvacature.nl/solliciteren?job=traineeship-mendix-developer-bij-de-goudse-verzekeringen-bij-de-goudse", "Link")</f>
        <v>Link</v>
      </c>
      <c r="I530" t="s">
        <v>17</v>
      </c>
      <c r="J530" t="s">
        <v>18</v>
      </c>
      <c r="K530" t="s">
        <v>1046</v>
      </c>
      <c r="L530" t="s">
        <v>1047</v>
      </c>
    </row>
    <row r="531" spans="1:12" hidden="1" x14ac:dyDescent="0.45">
      <c r="A531" s="3">
        <v>43125</v>
      </c>
      <c r="B531" t="s">
        <v>382</v>
      </c>
      <c r="C531" t="s">
        <v>274</v>
      </c>
      <c r="D531" t="s">
        <v>14</v>
      </c>
      <c r="E531" t="s">
        <v>51</v>
      </c>
      <c r="F531" t="s">
        <v>34</v>
      </c>
      <c r="G531" t="s">
        <v>1062</v>
      </c>
      <c r="H531" t="str">
        <f>HYPERLINK("https://www.jouwictvacature.nl/solliciteren?job=junior-software-engineer--3", "Link")</f>
        <v>Link</v>
      </c>
      <c r="I531" t="s">
        <v>17</v>
      </c>
      <c r="J531" t="s">
        <v>18</v>
      </c>
      <c r="K531" t="s">
        <v>1063</v>
      </c>
      <c r="L531" t="s">
        <v>1064</v>
      </c>
    </row>
    <row r="532" spans="1:12" hidden="1" x14ac:dyDescent="0.45">
      <c r="A532" s="3">
        <v>43125</v>
      </c>
      <c r="B532" t="s">
        <v>1065</v>
      </c>
      <c r="C532" t="s">
        <v>806</v>
      </c>
      <c r="D532" t="s">
        <v>22</v>
      </c>
      <c r="E532" t="s">
        <v>15</v>
      </c>
      <c r="F532" t="s">
        <v>16</v>
      </c>
      <c r="G532" t="s">
        <v>1066</v>
      </c>
      <c r="H532" t="str">
        <f>HYPERLINK("https://www.jouwictvacature.nl/solliciteren?job=java-developer-leeuwarden", "Link")</f>
        <v>Link</v>
      </c>
      <c r="I532" t="s">
        <v>17</v>
      </c>
      <c r="J532" t="s">
        <v>18</v>
      </c>
      <c r="K532" t="s">
        <v>1067</v>
      </c>
      <c r="L532" t="s">
        <v>1068</v>
      </c>
    </row>
    <row r="533" spans="1:12" hidden="1" x14ac:dyDescent="0.45">
      <c r="A533" s="3">
        <v>43125</v>
      </c>
      <c r="B533" t="s">
        <v>561</v>
      </c>
      <c r="C533" t="s">
        <v>522</v>
      </c>
      <c r="D533" t="s">
        <v>245</v>
      </c>
      <c r="E533" t="s">
        <v>15</v>
      </c>
      <c r="F533" t="s">
        <v>16</v>
      </c>
      <c r="G533" t="s">
        <v>561</v>
      </c>
      <c r="H533" t="str">
        <f>HYPERLINK("https://www.jouwictvacature.nl/solliciteren?job=senior-java-developer-bij-de-universiteit-twente", "Link")</f>
        <v>Link</v>
      </c>
      <c r="I533" t="s">
        <v>17</v>
      </c>
      <c r="J533" t="s">
        <v>18</v>
      </c>
      <c r="K533" t="s">
        <v>599</v>
      </c>
      <c r="L533" t="s">
        <v>600</v>
      </c>
    </row>
    <row r="534" spans="1:12" hidden="1" x14ac:dyDescent="0.45">
      <c r="A534" s="3">
        <v>43125</v>
      </c>
      <c r="B534" t="s">
        <v>71</v>
      </c>
      <c r="C534" t="s">
        <v>72</v>
      </c>
      <c r="D534" t="s">
        <v>22</v>
      </c>
      <c r="E534" t="s">
        <v>15</v>
      </c>
      <c r="F534" t="s">
        <v>52</v>
      </c>
      <c r="G534" t="s">
        <v>77</v>
      </c>
      <c r="H534" t="str">
        <f>HYPERLINK("https://www.jouwictvacature.nl/solliciteren?job=medior-feedback-engineer--exploratory-testing-context-driven-testing-b-6", "Link")</f>
        <v>Link</v>
      </c>
      <c r="I534" t="s">
        <v>17</v>
      </c>
      <c r="J534" t="s">
        <v>18</v>
      </c>
      <c r="K534" t="s">
        <v>78</v>
      </c>
      <c r="L534" t="s">
        <v>1069</v>
      </c>
    </row>
    <row r="535" spans="1:12" hidden="1" x14ac:dyDescent="0.45">
      <c r="A535" s="3">
        <v>43125</v>
      </c>
      <c r="B535" t="s">
        <v>442</v>
      </c>
      <c r="C535" t="s">
        <v>13</v>
      </c>
      <c r="D535" t="s">
        <v>245</v>
      </c>
      <c r="E535" t="s">
        <v>15</v>
      </c>
      <c r="F535" t="s">
        <v>28</v>
      </c>
      <c r="G535" t="s">
        <v>601</v>
      </c>
      <c r="H535" t="str">
        <f>HYPERLINK("https://www.jouwictvacature.nl/solliciteren?job=senior-fullstack-software-ontwikkelaar--java-javascript-angular2-sprin", "Link")</f>
        <v>Link</v>
      </c>
      <c r="I535" t="s">
        <v>17</v>
      </c>
      <c r="J535" t="s">
        <v>18</v>
      </c>
      <c r="K535" t="s">
        <v>444</v>
      </c>
      <c r="L535" t="s">
        <v>602</v>
      </c>
    </row>
    <row r="536" spans="1:12" hidden="1" x14ac:dyDescent="0.45">
      <c r="A536" s="3">
        <v>43125</v>
      </c>
      <c r="B536" t="s">
        <v>71</v>
      </c>
      <c r="C536" t="s">
        <v>80</v>
      </c>
      <c r="D536" t="s">
        <v>22</v>
      </c>
      <c r="E536" t="s">
        <v>15</v>
      </c>
      <c r="F536" t="s">
        <v>28</v>
      </c>
      <c r="G536" t="s">
        <v>88</v>
      </c>
      <c r="H536" t="str">
        <f>HYPERLINK("https://www.jouwictvacature.nl/solliciteren?job=senior-feedback-engineer-bij-bartosz-bij-bartosz-amsterdam", "Link")</f>
        <v>Link</v>
      </c>
      <c r="I536" t="s">
        <v>17</v>
      </c>
      <c r="J536" t="s">
        <v>18</v>
      </c>
      <c r="K536" t="s">
        <v>78</v>
      </c>
      <c r="L536" t="s">
        <v>1070</v>
      </c>
    </row>
    <row r="537" spans="1:12" hidden="1" x14ac:dyDescent="0.45">
      <c r="A537" s="3">
        <v>43125</v>
      </c>
      <c r="B537" t="s">
        <v>237</v>
      </c>
      <c r="C537" t="s">
        <v>93</v>
      </c>
      <c r="D537" t="s">
        <v>22</v>
      </c>
      <c r="E537" t="s">
        <v>15</v>
      </c>
      <c r="F537" t="s">
        <v>28</v>
      </c>
      <c r="G537" t="s">
        <v>1071</v>
      </c>
      <c r="H537" t="str">
        <f>HYPERLINK("https://www.jouwictvacature.nl/solliciteren?job=senior-java-developer--spring-angularjs-soap-rest-api-jenkins-bij-hybr-3", "Link")</f>
        <v>Link</v>
      </c>
      <c r="I537" t="s">
        <v>17</v>
      </c>
      <c r="J537" t="s">
        <v>18</v>
      </c>
      <c r="K537" t="s">
        <v>1072</v>
      </c>
      <c r="L537" t="s">
        <v>1073</v>
      </c>
    </row>
    <row r="538" spans="1:12" hidden="1" x14ac:dyDescent="0.45">
      <c r="A538" s="3">
        <v>43125</v>
      </c>
      <c r="B538" t="s">
        <v>71</v>
      </c>
      <c r="C538" t="s">
        <v>38</v>
      </c>
      <c r="D538" t="s">
        <v>22</v>
      </c>
      <c r="E538" t="s">
        <v>15</v>
      </c>
      <c r="F538" t="s">
        <v>16</v>
      </c>
      <c r="G538" t="s">
        <v>607</v>
      </c>
      <c r="H538" t="str">
        <f>HYPERLINK("https://www.jouwictvacature.nl/solliciteren?job=startende-agile-test-engineer-bij-bartosz-bij-bartosz-eindhoven", "Link")</f>
        <v>Link</v>
      </c>
      <c r="I538" t="s">
        <v>17</v>
      </c>
      <c r="J538" t="s">
        <v>18</v>
      </c>
      <c r="K538" t="s">
        <v>608</v>
      </c>
      <c r="L538" t="s">
        <v>609</v>
      </c>
    </row>
    <row r="539" spans="1:12" hidden="1" x14ac:dyDescent="0.45">
      <c r="A539" s="3">
        <v>43125</v>
      </c>
      <c r="B539" t="s">
        <v>450</v>
      </c>
      <c r="C539" t="s">
        <v>451</v>
      </c>
      <c r="D539" t="s">
        <v>245</v>
      </c>
      <c r="E539" t="s">
        <v>15</v>
      </c>
      <c r="F539" t="s">
        <v>34</v>
      </c>
      <c r="G539" t="s">
        <v>1074</v>
      </c>
      <c r="H539" t="str">
        <f>HYPERLINK("https://www.jouwictvacature.nl/solliciteren?job=junior-java-developer-in-automotive-sector--ms-sql-oracle-jsp", "Link")</f>
        <v>Link</v>
      </c>
      <c r="I539" t="s">
        <v>17</v>
      </c>
      <c r="J539" t="s">
        <v>18</v>
      </c>
      <c r="K539" t="s">
        <v>777</v>
      </c>
      <c r="L539" t="s">
        <v>1075</v>
      </c>
    </row>
    <row r="540" spans="1:12" hidden="1" x14ac:dyDescent="0.45">
      <c r="A540" s="3">
        <v>43125</v>
      </c>
      <c r="B540" t="s">
        <v>136</v>
      </c>
      <c r="C540" t="s">
        <v>137</v>
      </c>
      <c r="D540" t="s">
        <v>22</v>
      </c>
      <c r="E540" t="s">
        <v>15</v>
      </c>
      <c r="F540" t="s">
        <v>16</v>
      </c>
      <c r="G540" t="s">
        <v>138</v>
      </c>
      <c r="H540" t="str">
        <f>HYPERLINK("https://www.jouwictvacature.nl/solliciteren?job=java-software-developer-bij-cgi", "Link")</f>
        <v>Link</v>
      </c>
      <c r="I540" t="s">
        <v>17</v>
      </c>
      <c r="J540" t="s">
        <v>18</v>
      </c>
      <c r="K540" t="s">
        <v>139</v>
      </c>
      <c r="L540" t="s">
        <v>140</v>
      </c>
    </row>
    <row r="541" spans="1:12" hidden="1" x14ac:dyDescent="0.45">
      <c r="A541" s="3">
        <v>43125</v>
      </c>
      <c r="B541" t="s">
        <v>164</v>
      </c>
      <c r="C541" t="s">
        <v>80</v>
      </c>
      <c r="D541" t="s">
        <v>22</v>
      </c>
      <c r="E541" t="s">
        <v>15</v>
      </c>
      <c r="F541" t="s">
        <v>28</v>
      </c>
      <c r="G541" t="s">
        <v>1076</v>
      </c>
      <c r="H541" t="str">
        <f>HYPERLINK("https://www.jouwictvacature.nl/solliciteren?job=senior-embedded-developer-bij-dexels-bij-dexels", "Link")</f>
        <v>Link</v>
      </c>
      <c r="I541" t="s">
        <v>17</v>
      </c>
      <c r="J541" t="s">
        <v>18</v>
      </c>
      <c r="K541" t="s">
        <v>1077</v>
      </c>
      <c r="L541" t="s">
        <v>1078</v>
      </c>
    </row>
    <row r="542" spans="1:12" hidden="1" x14ac:dyDescent="0.45">
      <c r="A542" s="3">
        <v>43125</v>
      </c>
      <c r="B542" t="s">
        <v>904</v>
      </c>
      <c r="C542" t="s">
        <v>38</v>
      </c>
      <c r="D542" t="s">
        <v>14</v>
      </c>
      <c r="E542" t="s">
        <v>51</v>
      </c>
      <c r="F542" t="s">
        <v>52</v>
      </c>
      <c r="G542" t="s">
        <v>1079</v>
      </c>
      <c r="H542" t="str">
        <f>HYPERLINK("https://www.jouwictvacature.nl/solliciteren?job=medior-software-engineer-focus-on-front-end-bij-pyton-an-amadeus-compa", "Link")</f>
        <v>Link</v>
      </c>
      <c r="I542" t="s">
        <v>17</v>
      </c>
      <c r="J542" t="s">
        <v>18</v>
      </c>
      <c r="K542" t="s">
        <v>906</v>
      </c>
      <c r="L542" t="s">
        <v>1080</v>
      </c>
    </row>
    <row r="543" spans="1:12" hidden="1" x14ac:dyDescent="0.45">
      <c r="A543" s="3">
        <v>43125</v>
      </c>
      <c r="B543" t="s">
        <v>618</v>
      </c>
      <c r="C543" t="s">
        <v>619</v>
      </c>
      <c r="D543" t="s">
        <v>22</v>
      </c>
      <c r="E543" t="s">
        <v>15</v>
      </c>
      <c r="F543" t="s">
        <v>34</v>
      </c>
      <c r="G543" t="s">
        <v>1081</v>
      </c>
      <c r="H543" t="str">
        <f>HYPERLINK("https://www.jouwictvacature.nl/solliciteren?job=juniormediorsenior-fullstack-developer", "Link")</f>
        <v>Link</v>
      </c>
      <c r="I543" t="s">
        <v>17</v>
      </c>
      <c r="J543" t="s">
        <v>18</v>
      </c>
      <c r="K543" t="s">
        <v>621</v>
      </c>
      <c r="L543" t="s">
        <v>1082</v>
      </c>
    </row>
    <row r="544" spans="1:12" hidden="1" x14ac:dyDescent="0.45">
      <c r="A544" s="3">
        <v>43125</v>
      </c>
      <c r="B544" t="s">
        <v>455</v>
      </c>
      <c r="C544" t="s">
        <v>309</v>
      </c>
      <c r="D544" t="s">
        <v>245</v>
      </c>
      <c r="E544" t="s">
        <v>15</v>
      </c>
      <c r="F544" t="s">
        <v>52</v>
      </c>
      <c r="G544" t="s">
        <v>463</v>
      </c>
      <c r="H544" t="str">
        <f>HYPERLINK("https://www.jouwictvacature.nl/solliciteren?job=microsoft-sharepoint-specialist-bij-sogeti-3", "Link")</f>
        <v>Link</v>
      </c>
      <c r="I544" t="s">
        <v>17</v>
      </c>
      <c r="J544" t="s">
        <v>18</v>
      </c>
      <c r="K544" t="s">
        <v>458</v>
      </c>
      <c r="L544" t="s">
        <v>464</v>
      </c>
    </row>
    <row r="545" spans="1:12" hidden="1" x14ac:dyDescent="0.45">
      <c r="A545" s="3">
        <v>43125</v>
      </c>
      <c r="B545" t="s">
        <v>437</v>
      </c>
      <c r="C545" t="s">
        <v>438</v>
      </c>
      <c r="D545" t="s">
        <v>245</v>
      </c>
      <c r="E545" t="s">
        <v>15</v>
      </c>
      <c r="F545" t="s">
        <v>16</v>
      </c>
      <c r="G545" t="s">
        <v>616</v>
      </c>
      <c r="H545" t="str">
        <f>HYPERLINK("https://www.jouwictvacature.nl/solliciteren?job=net-developer--2", "Link")</f>
        <v>Link</v>
      </c>
      <c r="I545" t="s">
        <v>17</v>
      </c>
      <c r="J545" t="s">
        <v>18</v>
      </c>
      <c r="K545" t="s">
        <v>440</v>
      </c>
      <c r="L545" t="s">
        <v>617</v>
      </c>
    </row>
    <row r="546" spans="1:12" hidden="1" x14ac:dyDescent="0.45">
      <c r="A546" s="3">
        <v>43125</v>
      </c>
      <c r="B546" t="s">
        <v>405</v>
      </c>
      <c r="C546" t="s">
        <v>406</v>
      </c>
      <c r="D546" t="s">
        <v>14</v>
      </c>
      <c r="E546" t="s">
        <v>15</v>
      </c>
      <c r="F546" t="s">
        <v>16</v>
      </c>
      <c r="G546" t="s">
        <v>409</v>
      </c>
      <c r="H546" t="str">
        <f>HYPERLINK("https://www.jouwictvacature.nl/solliciteren?job=functionele-sharepoint-consultant-2", "Link")</f>
        <v>Link</v>
      </c>
      <c r="I546" t="s">
        <v>17</v>
      </c>
      <c r="J546" t="s">
        <v>18</v>
      </c>
      <c r="K546" t="s">
        <v>410</v>
      </c>
      <c r="L546" t="s">
        <v>411</v>
      </c>
    </row>
    <row r="547" spans="1:12" hidden="1" x14ac:dyDescent="0.45">
      <c r="A547" s="3">
        <v>43125</v>
      </c>
      <c r="B547" t="s">
        <v>1057</v>
      </c>
      <c r="C547" t="s">
        <v>1058</v>
      </c>
      <c r="D547" t="s">
        <v>14</v>
      </c>
      <c r="E547" t="s">
        <v>15</v>
      </c>
      <c r="F547" t="s">
        <v>34</v>
      </c>
      <c r="G547" t="s">
        <v>1083</v>
      </c>
      <c r="H547" t="str">
        <f>HYPERLINK("https://www.jouwictvacature.nl/solliciteren?job=junior-c-developer-bij-everbinding-in-woerden", "Link")</f>
        <v>Link</v>
      </c>
      <c r="I547" t="s">
        <v>17</v>
      </c>
      <c r="J547" t="s">
        <v>18</v>
      </c>
      <c r="K547" t="s">
        <v>1060</v>
      </c>
      <c r="L547" t="s">
        <v>1084</v>
      </c>
    </row>
    <row r="548" spans="1:12" hidden="1" x14ac:dyDescent="0.45">
      <c r="A548" s="3">
        <v>43125</v>
      </c>
      <c r="B548" t="s">
        <v>308</v>
      </c>
      <c r="C548" t="s">
        <v>309</v>
      </c>
      <c r="D548" t="s">
        <v>14</v>
      </c>
      <c r="E548" t="s">
        <v>15</v>
      </c>
      <c r="F548" t="s">
        <v>16</v>
      </c>
      <c r="G548" t="s">
        <v>891</v>
      </c>
      <c r="H548" t="str">
        <f>HYPERLINK("https://www.jouwictvacature.nl/solliciteren?job=operator-bij-marketgraph-voor-in-de-mediabranche", "Link")</f>
        <v>Link</v>
      </c>
      <c r="I548" t="s">
        <v>17</v>
      </c>
      <c r="J548" t="s">
        <v>18</v>
      </c>
      <c r="K548" t="s">
        <v>311</v>
      </c>
      <c r="L548" t="s">
        <v>892</v>
      </c>
    </row>
    <row r="549" spans="1:12" hidden="1" x14ac:dyDescent="0.45">
      <c r="A549" s="3">
        <v>43125</v>
      </c>
      <c r="B549" t="s">
        <v>1057</v>
      </c>
      <c r="C549" t="s">
        <v>1058</v>
      </c>
      <c r="D549" t="s">
        <v>14</v>
      </c>
      <c r="E549" t="s">
        <v>15</v>
      </c>
      <c r="F549" t="s">
        <v>34</v>
      </c>
      <c r="G549" t="s">
        <v>1085</v>
      </c>
      <c r="H549" t="str">
        <f>HYPERLINK("https://www.jouwictvacature.nl/solliciteren?job=junior-c-developer-met-affiniteit-voor-blockchain-machine-learning-en-", "Link")</f>
        <v>Link</v>
      </c>
      <c r="I549" t="s">
        <v>17</v>
      </c>
      <c r="J549" t="s">
        <v>18</v>
      </c>
      <c r="K549" t="s">
        <v>1060</v>
      </c>
      <c r="L549" t="s">
        <v>1086</v>
      </c>
    </row>
    <row r="550" spans="1:12" hidden="1" x14ac:dyDescent="0.45">
      <c r="A550" s="3">
        <v>43125</v>
      </c>
      <c r="B550" t="s">
        <v>455</v>
      </c>
      <c r="C550" t="s">
        <v>309</v>
      </c>
      <c r="D550" t="s">
        <v>245</v>
      </c>
      <c r="E550" t="s">
        <v>15</v>
      </c>
      <c r="F550" t="s">
        <v>28</v>
      </c>
      <c r="G550" t="s">
        <v>1087</v>
      </c>
      <c r="H550" t="str">
        <f>HYPERLINK("https://www.jouwictvacature.nl/solliciteren?job=medior-microsoft-sharepoint-specialist-bij-sogeti-5", "Link")</f>
        <v>Link</v>
      </c>
      <c r="I550" t="s">
        <v>17</v>
      </c>
      <c r="J550" t="s">
        <v>18</v>
      </c>
      <c r="K550" t="s">
        <v>458</v>
      </c>
      <c r="L550" t="s">
        <v>1088</v>
      </c>
    </row>
    <row r="551" spans="1:12" hidden="1" x14ac:dyDescent="0.45">
      <c r="A551" s="3">
        <v>43125</v>
      </c>
      <c r="B551" t="s">
        <v>405</v>
      </c>
      <c r="C551" t="s">
        <v>412</v>
      </c>
      <c r="D551" t="s">
        <v>14</v>
      </c>
      <c r="E551" t="s">
        <v>15</v>
      </c>
      <c r="F551" t="s">
        <v>16</v>
      </c>
      <c r="G551" t="s">
        <v>1089</v>
      </c>
      <c r="H551" t="str">
        <f>HYPERLINK("https://www.jouwictvacature.nl/solliciteren?job=functionele-sharepoint-consultant", "Link")</f>
        <v>Link</v>
      </c>
      <c r="I551" t="s">
        <v>17</v>
      </c>
      <c r="J551" t="s">
        <v>18</v>
      </c>
      <c r="K551" t="s">
        <v>410</v>
      </c>
      <c r="L551" t="s">
        <v>1090</v>
      </c>
    </row>
    <row r="552" spans="1:12" hidden="1" x14ac:dyDescent="0.45">
      <c r="A552" s="3">
        <v>43125</v>
      </c>
      <c r="B552" t="s">
        <v>230</v>
      </c>
      <c r="C552" t="s">
        <v>93</v>
      </c>
      <c r="D552" t="s">
        <v>22</v>
      </c>
      <c r="E552" t="s">
        <v>15</v>
      </c>
      <c r="F552" t="s">
        <v>34</v>
      </c>
      <c r="G552" t="s">
        <v>717</v>
      </c>
      <c r="H552" t="str">
        <f>HYPERLINK("https://www.jouwictvacature.nl/solliciteren?job=junior-php-programmeur-bij-hvmp-marketing--ernesto-", "Link")</f>
        <v>Link</v>
      </c>
      <c r="I552" t="s">
        <v>17</v>
      </c>
      <c r="J552" t="s">
        <v>18</v>
      </c>
      <c r="K552" t="s">
        <v>235</v>
      </c>
      <c r="L552" t="s">
        <v>718</v>
      </c>
    </row>
    <row r="553" spans="1:12" hidden="1" x14ac:dyDescent="0.45">
      <c r="A553" s="3">
        <v>43125</v>
      </c>
      <c r="B553" t="s">
        <v>342</v>
      </c>
      <c r="C553" t="s">
        <v>309</v>
      </c>
      <c r="D553" t="s">
        <v>14</v>
      </c>
      <c r="E553" t="s">
        <v>15</v>
      </c>
      <c r="F553" t="s">
        <v>52</v>
      </c>
      <c r="G553" t="s">
        <v>343</v>
      </c>
      <c r="H553" t="str">
        <f>HYPERLINK("https://www.jouwictvacature.nl/solliciteren?job=php-developer-bij-muntz", "Link")</f>
        <v>Link</v>
      </c>
      <c r="I553" t="s">
        <v>17</v>
      </c>
      <c r="J553" t="s">
        <v>18</v>
      </c>
      <c r="K553" t="s">
        <v>344</v>
      </c>
      <c r="L553" t="s">
        <v>345</v>
      </c>
    </row>
    <row r="554" spans="1:12" hidden="1" x14ac:dyDescent="0.45">
      <c r="A554" s="3">
        <v>43125</v>
      </c>
      <c r="B554" t="s">
        <v>26</v>
      </c>
      <c r="C554" t="s">
        <v>27</v>
      </c>
      <c r="D554" t="s">
        <v>22</v>
      </c>
      <c r="E554" t="s">
        <v>15</v>
      </c>
      <c r="F554" t="s">
        <v>28</v>
      </c>
      <c r="G554" t="s">
        <v>32</v>
      </c>
      <c r="H554" t="str">
        <f>HYPERLINK("https://www.jouwictvacature.nl/solliciteren?job=senior-php-back-end-developer-bij-aan-zee-communicatie", "Link")</f>
        <v>Link</v>
      </c>
      <c r="I554" t="s">
        <v>17</v>
      </c>
      <c r="J554" t="s">
        <v>18</v>
      </c>
      <c r="K554" t="s">
        <v>30</v>
      </c>
      <c r="L554" t="s">
        <v>33</v>
      </c>
    </row>
    <row r="555" spans="1:12" hidden="1" x14ac:dyDescent="0.45">
      <c r="A555" s="3">
        <v>43125</v>
      </c>
      <c r="B555" t="s">
        <v>1028</v>
      </c>
      <c r="C555" t="s">
        <v>1029</v>
      </c>
      <c r="D555" t="s">
        <v>245</v>
      </c>
      <c r="E555" t="s">
        <v>15</v>
      </c>
      <c r="F555" t="s">
        <v>16</v>
      </c>
      <c r="G555" t="s">
        <v>1030</v>
      </c>
      <c r="H555" t="str">
        <f>HYPERLINK("https://www.jouwictvacature.nl/solliciteren?job=full-stack-php-programmeur", "Link")</f>
        <v>Link</v>
      </c>
      <c r="I555" t="s">
        <v>17</v>
      </c>
      <c r="J555" t="s">
        <v>18</v>
      </c>
      <c r="K555" t="s">
        <v>1031</v>
      </c>
      <c r="L555" t="s">
        <v>1032</v>
      </c>
    </row>
    <row r="556" spans="1:12" hidden="1" x14ac:dyDescent="0.45">
      <c r="A556" s="3">
        <v>43125</v>
      </c>
      <c r="B556" t="s">
        <v>317</v>
      </c>
      <c r="C556" t="s">
        <v>45</v>
      </c>
      <c r="D556" t="s">
        <v>14</v>
      </c>
      <c r="E556" t="s">
        <v>15</v>
      </c>
      <c r="F556" t="s">
        <v>52</v>
      </c>
      <c r="G556" t="s">
        <v>318</v>
      </c>
      <c r="H556" t="str">
        <f>HYPERLINK("https://www.jouwictvacature.nl/solliciteren?job=medior-front-end-developer-bij-maximumnl", "Link")</f>
        <v>Link</v>
      </c>
      <c r="I556" t="s">
        <v>17</v>
      </c>
      <c r="J556" t="s">
        <v>18</v>
      </c>
      <c r="K556" t="s">
        <v>319</v>
      </c>
      <c r="L556" t="s">
        <v>320</v>
      </c>
    </row>
    <row r="557" spans="1:12" hidden="1" x14ac:dyDescent="0.45">
      <c r="A557" s="3">
        <v>43125</v>
      </c>
      <c r="B557" t="s">
        <v>26</v>
      </c>
      <c r="C557" t="s">
        <v>27</v>
      </c>
      <c r="D557" t="s">
        <v>22</v>
      </c>
      <c r="E557" t="s">
        <v>15</v>
      </c>
      <c r="F557" t="s">
        <v>52</v>
      </c>
      <c r="G557" t="s">
        <v>641</v>
      </c>
      <c r="H557" t="str">
        <f>HYPERLINK("https://www.jouwictvacature.nl/solliciteren?job=medior-laravel-developer-bij-aan-zee-communicatie", "Link")</f>
        <v>Link</v>
      </c>
      <c r="I557" t="s">
        <v>17</v>
      </c>
      <c r="J557" t="s">
        <v>18</v>
      </c>
      <c r="K557" t="s">
        <v>30</v>
      </c>
      <c r="L557" t="s">
        <v>642</v>
      </c>
    </row>
    <row r="558" spans="1:12" hidden="1" x14ac:dyDescent="0.45">
      <c r="A558" s="3">
        <v>43125</v>
      </c>
      <c r="B558" t="s">
        <v>478</v>
      </c>
      <c r="C558" t="s">
        <v>479</v>
      </c>
      <c r="D558" t="s">
        <v>245</v>
      </c>
      <c r="E558" t="s">
        <v>15</v>
      </c>
      <c r="F558" t="s">
        <v>16</v>
      </c>
      <c r="G558" t="s">
        <v>936</v>
      </c>
      <c r="H558" t="str">
        <f>HYPERLINK("https://www.jouwictvacature.nl/solliciteren?job=gedreven-junior-zend-developer-bij-square", "Link")</f>
        <v>Link</v>
      </c>
      <c r="I558" t="s">
        <v>17</v>
      </c>
      <c r="J558" t="s">
        <v>18</v>
      </c>
      <c r="K558" t="s">
        <v>937</v>
      </c>
      <c r="L558" t="s">
        <v>938</v>
      </c>
    </row>
    <row r="559" spans="1:12" hidden="1" x14ac:dyDescent="0.45">
      <c r="A559" s="3">
        <v>43125</v>
      </c>
      <c r="B559" t="s">
        <v>244</v>
      </c>
      <c r="C559" t="s">
        <v>45</v>
      </c>
      <c r="D559" t="s">
        <v>245</v>
      </c>
      <c r="E559" t="s">
        <v>15</v>
      </c>
      <c r="F559" t="s">
        <v>52</v>
      </c>
      <c r="G559" t="s">
        <v>1091</v>
      </c>
      <c r="H559" t="str">
        <f>HYPERLINK("https://www.jouwictvacature.nl/solliciteren?job=medior-back-end-developer-bij-i3dnet", "Link")</f>
        <v>Link</v>
      </c>
      <c r="I559" t="s">
        <v>17</v>
      </c>
      <c r="J559" t="s">
        <v>18</v>
      </c>
      <c r="K559" t="s">
        <v>247</v>
      </c>
      <c r="L559" t="s">
        <v>1092</v>
      </c>
    </row>
    <row r="560" spans="1:12" hidden="1" x14ac:dyDescent="0.45">
      <c r="A560" s="3">
        <v>43125</v>
      </c>
      <c r="B560" t="s">
        <v>174</v>
      </c>
      <c r="C560" t="s">
        <v>93</v>
      </c>
      <c r="D560" t="s">
        <v>22</v>
      </c>
      <c r="E560" t="s">
        <v>15</v>
      </c>
      <c r="F560" t="s">
        <v>28</v>
      </c>
      <c r="G560" t="s">
        <v>194</v>
      </c>
      <c r="H560" t="str">
        <f>HYPERLINK("https://www.jouwictvacature.nl/solliciteren?job=senior-java-full-stack-developer--ios-phonegap-objective-c-swift-bij-d-4", "Link")</f>
        <v>Link</v>
      </c>
      <c r="I560" t="s">
        <v>17</v>
      </c>
      <c r="J560" t="s">
        <v>18</v>
      </c>
      <c r="K560" t="s">
        <v>176</v>
      </c>
      <c r="L560" t="s">
        <v>195</v>
      </c>
    </row>
    <row r="561" spans="1:12" hidden="1" x14ac:dyDescent="0.45">
      <c r="A561" s="3">
        <v>43125</v>
      </c>
      <c r="B561" t="s">
        <v>268</v>
      </c>
      <c r="C561" t="s">
        <v>269</v>
      </c>
      <c r="D561" t="s">
        <v>14</v>
      </c>
      <c r="E561" t="s">
        <v>15</v>
      </c>
      <c r="F561" t="s">
        <v>28</v>
      </c>
      <c r="G561" t="s">
        <v>270</v>
      </c>
      <c r="H561" t="str">
        <f>HYPERLINK("https://www.jouwictvacature.nl/solliciteren?job=senior-java-software-developer--servoy-java-sql-saas", "Link")</f>
        <v>Link</v>
      </c>
      <c r="I561" t="s">
        <v>17</v>
      </c>
      <c r="J561" t="s">
        <v>18</v>
      </c>
      <c r="K561" t="s">
        <v>271</v>
      </c>
      <c r="L561" t="s">
        <v>272</v>
      </c>
    </row>
    <row r="562" spans="1:12" hidden="1" x14ac:dyDescent="0.45">
      <c r="A562" s="3">
        <v>43125</v>
      </c>
      <c r="B562" t="s">
        <v>693</v>
      </c>
      <c r="C562" t="s">
        <v>694</v>
      </c>
      <c r="D562" t="s">
        <v>22</v>
      </c>
      <c r="E562" t="s">
        <v>15</v>
      </c>
      <c r="F562" t="s">
        <v>16</v>
      </c>
      <c r="G562" t="s">
        <v>693</v>
      </c>
      <c r="H562" t="str">
        <f>HYPERLINK("https://www.jouwictvacature.nl/solliciteren?job=junior-mendix-developer-bij-de-goudse", "Link")</f>
        <v>Link</v>
      </c>
      <c r="I562" t="s">
        <v>17</v>
      </c>
      <c r="J562" t="s">
        <v>18</v>
      </c>
      <c r="K562" t="s">
        <v>922</v>
      </c>
      <c r="L562" t="s">
        <v>1093</v>
      </c>
    </row>
    <row r="563" spans="1:12" hidden="1" x14ac:dyDescent="0.45">
      <c r="A563" s="3">
        <v>43125</v>
      </c>
      <c r="B563" t="s">
        <v>164</v>
      </c>
      <c r="C563" t="s">
        <v>80</v>
      </c>
      <c r="D563" t="s">
        <v>22</v>
      </c>
      <c r="E563" t="s">
        <v>15</v>
      </c>
      <c r="F563" t="s">
        <v>52</v>
      </c>
      <c r="G563" t="s">
        <v>168</v>
      </c>
      <c r="H563" t="str">
        <f>HYPERLINK("https://www.jouwictvacature.nl/solliciteren?job=medior-java-developer-met-interesse-in-iot-bij-dexels-in-amsterdam", "Link")</f>
        <v>Link</v>
      </c>
      <c r="I563" t="s">
        <v>17</v>
      </c>
      <c r="J563" t="s">
        <v>18</v>
      </c>
      <c r="K563" t="s">
        <v>169</v>
      </c>
      <c r="L563" t="s">
        <v>170</v>
      </c>
    </row>
    <row r="564" spans="1:12" hidden="1" x14ac:dyDescent="0.45">
      <c r="A564" s="3">
        <v>43125</v>
      </c>
      <c r="B564" t="s">
        <v>71</v>
      </c>
      <c r="C564" t="s">
        <v>38</v>
      </c>
      <c r="D564" t="s">
        <v>22</v>
      </c>
      <c r="E564" t="s">
        <v>15</v>
      </c>
      <c r="F564" t="s">
        <v>28</v>
      </c>
      <c r="G564" t="s">
        <v>1094</v>
      </c>
      <c r="H564" t="str">
        <f>HYPERLINK("https://www.jouwictvacature.nl/solliciteren?job=senior-agile-test-specialist-bij-bartosz-bij-bartosz-amsterdam-2", "Link")</f>
        <v>Link</v>
      </c>
      <c r="I564" t="s">
        <v>17</v>
      </c>
      <c r="J564" t="s">
        <v>18</v>
      </c>
      <c r="K564" t="s">
        <v>91</v>
      </c>
      <c r="L564" t="s">
        <v>1095</v>
      </c>
    </row>
    <row r="565" spans="1:12" hidden="1" x14ac:dyDescent="0.45">
      <c r="A565" s="3">
        <v>43125</v>
      </c>
      <c r="B565" t="s">
        <v>174</v>
      </c>
      <c r="C565" t="s">
        <v>80</v>
      </c>
      <c r="D565" t="s">
        <v>22</v>
      </c>
      <c r="E565" t="s">
        <v>15</v>
      </c>
      <c r="F565" t="s">
        <v>28</v>
      </c>
      <c r="G565" t="s">
        <v>1096</v>
      </c>
      <c r="H565" t="str">
        <f>HYPERLINK("https://www.jouwictvacature.nl/solliciteren?job=senior-java-developer-bij-dpa-geos-bij-dpa-geos-2", "Link")</f>
        <v>Link</v>
      </c>
      <c r="I565" t="s">
        <v>17</v>
      </c>
      <c r="J565" t="s">
        <v>18</v>
      </c>
      <c r="K565" t="s">
        <v>176</v>
      </c>
      <c r="L565" t="s">
        <v>1097</v>
      </c>
    </row>
    <row r="566" spans="1:12" hidden="1" x14ac:dyDescent="0.45">
      <c r="A566" s="3">
        <v>43125</v>
      </c>
      <c r="B566" t="s">
        <v>71</v>
      </c>
      <c r="C566" t="s">
        <v>93</v>
      </c>
      <c r="D566" t="s">
        <v>22</v>
      </c>
      <c r="E566" t="s">
        <v>15</v>
      </c>
      <c r="F566" t="s">
        <v>28</v>
      </c>
      <c r="G566" t="s">
        <v>1098</v>
      </c>
      <c r="H566" t="str">
        <f>HYPERLINK("https://www.jouwictvacature.nl/solliciteren?job=senior-testanalist-bij-bartosz-bij-bartosz-eindhoven-2", "Link")</f>
        <v>Link</v>
      </c>
      <c r="I566" t="s">
        <v>17</v>
      </c>
      <c r="J566" t="s">
        <v>18</v>
      </c>
      <c r="K566" t="s">
        <v>95</v>
      </c>
      <c r="L566" t="s">
        <v>1099</v>
      </c>
    </row>
    <row r="567" spans="1:12" hidden="1" x14ac:dyDescent="0.45">
      <c r="A567" s="3">
        <v>43125</v>
      </c>
      <c r="B567" t="s">
        <v>1100</v>
      </c>
      <c r="C567" t="s">
        <v>137</v>
      </c>
      <c r="D567" t="s">
        <v>22</v>
      </c>
      <c r="E567" t="s">
        <v>15</v>
      </c>
      <c r="F567" t="s">
        <v>16</v>
      </c>
      <c r="G567" t="s">
        <v>1100</v>
      </c>
      <c r="H567" t="str">
        <f>HYPERLINK("https://www.jouwictvacature.nl/solliciteren?job=junior-java-en-webdeveloper", "Link")</f>
        <v>Link</v>
      </c>
      <c r="I567" t="s">
        <v>17</v>
      </c>
      <c r="J567" t="s">
        <v>18</v>
      </c>
      <c r="K567" t="s">
        <v>1101</v>
      </c>
      <c r="L567" t="s">
        <v>1102</v>
      </c>
    </row>
    <row r="568" spans="1:12" hidden="1" x14ac:dyDescent="0.45">
      <c r="A568" s="3">
        <v>43125</v>
      </c>
      <c r="B568" t="s">
        <v>450</v>
      </c>
      <c r="C568" t="s">
        <v>451</v>
      </c>
      <c r="D568" t="s">
        <v>245</v>
      </c>
      <c r="E568" t="s">
        <v>15</v>
      </c>
      <c r="F568" t="s">
        <v>34</v>
      </c>
      <c r="G568" t="s">
        <v>1103</v>
      </c>
      <c r="H568" t="str">
        <f>HYPERLINK("https://www.jouwictvacature.nl/solliciteren?job=junior-javaweb-developer-bij-sofico-bij-sofico", "Link")</f>
        <v>Link</v>
      </c>
      <c r="I568" t="s">
        <v>17</v>
      </c>
      <c r="J568" t="s">
        <v>18</v>
      </c>
      <c r="K568" t="s">
        <v>453</v>
      </c>
      <c r="L568" t="s">
        <v>1104</v>
      </c>
    </row>
    <row r="569" spans="1:12" hidden="1" x14ac:dyDescent="0.45">
      <c r="A569" s="3">
        <v>43125</v>
      </c>
      <c r="B569" t="s">
        <v>174</v>
      </c>
      <c r="C569" t="s">
        <v>62</v>
      </c>
      <c r="D569" t="s">
        <v>22</v>
      </c>
      <c r="E569" t="s">
        <v>15</v>
      </c>
      <c r="F569" t="s">
        <v>52</v>
      </c>
      <c r="G569" t="s">
        <v>689</v>
      </c>
      <c r="H569" t="str">
        <f>HYPERLINK("https://www.jouwictvacature.nl/solliciteren?job=medior-java-developer--spring-grails-wicket-javascript-scala-bij-dpa-g-2", "Link")</f>
        <v>Link</v>
      </c>
      <c r="I569" t="s">
        <v>17</v>
      </c>
      <c r="J569" t="s">
        <v>18</v>
      </c>
      <c r="K569" t="s">
        <v>176</v>
      </c>
      <c r="L569" t="s">
        <v>690</v>
      </c>
    </row>
    <row r="570" spans="1:12" hidden="1" x14ac:dyDescent="0.45">
      <c r="A570" s="3">
        <v>43125</v>
      </c>
      <c r="B570" t="s">
        <v>526</v>
      </c>
      <c r="C570" t="s">
        <v>38</v>
      </c>
      <c r="D570" t="s">
        <v>245</v>
      </c>
      <c r="E570" t="s">
        <v>15</v>
      </c>
      <c r="F570" t="s">
        <v>16</v>
      </c>
      <c r="G570" t="s">
        <v>526</v>
      </c>
      <c r="H570" t="str">
        <f>HYPERLINK("https://www.jouwictvacature.nl/solliciteren?job=medior-net-developer--c-aspnet-mvc-angularjs-2", "Link")</f>
        <v>Link</v>
      </c>
      <c r="I570" t="s">
        <v>17</v>
      </c>
      <c r="J570" t="s">
        <v>18</v>
      </c>
      <c r="K570" t="s">
        <v>527</v>
      </c>
      <c r="L570" t="s">
        <v>1105</v>
      </c>
    </row>
    <row r="571" spans="1:12" hidden="1" x14ac:dyDescent="0.45">
      <c r="A571" s="3">
        <v>43125</v>
      </c>
      <c r="B571" t="s">
        <v>618</v>
      </c>
      <c r="C571" t="s">
        <v>619</v>
      </c>
      <c r="D571" t="s">
        <v>22</v>
      </c>
      <c r="E571" t="s">
        <v>15</v>
      </c>
      <c r="F571" t="s">
        <v>34</v>
      </c>
      <c r="G571" t="s">
        <v>1081</v>
      </c>
      <c r="H571" t="str">
        <f>HYPERLINK("https://www.jouwictvacature.nl/solliciteren?job=juniormediorsenior-fullstack-developer", "Link")</f>
        <v>Link</v>
      </c>
      <c r="I571" t="s">
        <v>17</v>
      </c>
      <c r="J571" t="s">
        <v>18</v>
      </c>
      <c r="K571" t="s">
        <v>621</v>
      </c>
      <c r="L571" t="s">
        <v>1082</v>
      </c>
    </row>
    <row r="572" spans="1:12" hidden="1" x14ac:dyDescent="0.45">
      <c r="A572" s="3">
        <v>43125</v>
      </c>
      <c r="B572" t="s">
        <v>526</v>
      </c>
      <c r="C572" t="s">
        <v>38</v>
      </c>
      <c r="D572" t="s">
        <v>245</v>
      </c>
      <c r="E572" t="s">
        <v>15</v>
      </c>
      <c r="F572" t="s">
        <v>16</v>
      </c>
      <c r="G572" t="s">
        <v>526</v>
      </c>
      <c r="H572" t="str">
        <f>HYPERLINK("https://www.jouwictvacature.nl/solliciteren?job=medior-net-developer--c-aspnet-mvc-angularjs-3", "Link")</f>
        <v>Link</v>
      </c>
      <c r="I572" t="s">
        <v>17</v>
      </c>
      <c r="J572" t="s">
        <v>18</v>
      </c>
      <c r="K572" t="s">
        <v>527</v>
      </c>
      <c r="L572" t="s">
        <v>528</v>
      </c>
    </row>
    <row r="573" spans="1:12" hidden="1" x14ac:dyDescent="0.45">
      <c r="A573" s="3">
        <v>43125</v>
      </c>
      <c r="B573" t="s">
        <v>1106</v>
      </c>
      <c r="C573" t="s">
        <v>1107</v>
      </c>
      <c r="D573" t="s">
        <v>245</v>
      </c>
      <c r="E573" t="s">
        <v>15</v>
      </c>
      <c r="F573" t="s">
        <v>16</v>
      </c>
      <c r="G573" t="s">
        <v>1106</v>
      </c>
      <c r="H573" t="str">
        <f>HYPERLINK("https://www.jouwictvacature.nl/solliciteren?job=software-engineer-c-", "Link")</f>
        <v>Link</v>
      </c>
      <c r="I573" t="s">
        <v>17</v>
      </c>
      <c r="J573" t="s">
        <v>18</v>
      </c>
      <c r="K573" t="s">
        <v>1108</v>
      </c>
      <c r="L573" t="s">
        <v>1109</v>
      </c>
    </row>
    <row r="574" spans="1:12" hidden="1" x14ac:dyDescent="0.45">
      <c r="A574" s="3">
        <v>43125</v>
      </c>
      <c r="B574" t="s">
        <v>109</v>
      </c>
      <c r="C574" t="s">
        <v>80</v>
      </c>
      <c r="D574" t="s">
        <v>22</v>
      </c>
      <c r="E574" t="s">
        <v>15</v>
      </c>
      <c r="F574" t="s">
        <v>16</v>
      </c>
      <c r="G574" t="s">
        <v>109</v>
      </c>
      <c r="H574" t="str">
        <f>HYPERLINK("https://www.jouwictvacature.nl/solliciteren?job=software-architect--net-azure-togaf-archimate", "Link")</f>
        <v>Link</v>
      </c>
      <c r="I574" t="s">
        <v>17</v>
      </c>
      <c r="J574" t="s">
        <v>18</v>
      </c>
      <c r="K574" t="s">
        <v>1110</v>
      </c>
      <c r="L574" t="s">
        <v>1111</v>
      </c>
    </row>
    <row r="575" spans="1:12" hidden="1" x14ac:dyDescent="0.45">
      <c r="A575" s="3">
        <v>43125</v>
      </c>
      <c r="B575" t="s">
        <v>437</v>
      </c>
      <c r="C575" t="s">
        <v>438</v>
      </c>
      <c r="D575" t="s">
        <v>245</v>
      </c>
      <c r="E575" t="s">
        <v>15</v>
      </c>
      <c r="F575" t="s">
        <v>16</v>
      </c>
      <c r="G575" t="s">
        <v>1112</v>
      </c>
      <c r="H575" t="str">
        <f>HYPERLINK("https://www.jouwictvacature.nl/solliciteren?job=architect-bij-rensa", "Link")</f>
        <v>Link</v>
      </c>
      <c r="I575" t="s">
        <v>17</v>
      </c>
      <c r="J575" t="s">
        <v>18</v>
      </c>
      <c r="K575" t="s">
        <v>440</v>
      </c>
      <c r="L575" t="s">
        <v>1113</v>
      </c>
    </row>
    <row r="576" spans="1:12" hidden="1" x14ac:dyDescent="0.45">
      <c r="A576" s="3">
        <v>43125</v>
      </c>
      <c r="B576" t="s">
        <v>455</v>
      </c>
      <c r="C576" t="s">
        <v>309</v>
      </c>
      <c r="D576" t="s">
        <v>245</v>
      </c>
      <c r="E576" t="s">
        <v>15</v>
      </c>
      <c r="F576" t="s">
        <v>16</v>
      </c>
      <c r="G576" t="s">
        <v>1114</v>
      </c>
      <c r="H576" t="str">
        <f>HYPERLINK("https://www.jouwictvacature.nl/solliciteren?job=senior-net-engineer-bij-sogeti-2", "Link")</f>
        <v>Link</v>
      </c>
      <c r="I576" t="s">
        <v>17</v>
      </c>
      <c r="J576" t="s">
        <v>18</v>
      </c>
      <c r="K576" t="s">
        <v>466</v>
      </c>
      <c r="L576" t="s">
        <v>1115</v>
      </c>
    </row>
    <row r="577" spans="1:12" hidden="1" x14ac:dyDescent="0.45">
      <c r="A577" s="3">
        <v>43125</v>
      </c>
      <c r="B577" t="s">
        <v>455</v>
      </c>
      <c r="C577" t="s">
        <v>309</v>
      </c>
      <c r="D577" t="s">
        <v>245</v>
      </c>
      <c r="E577" t="s">
        <v>15</v>
      </c>
      <c r="F577" t="s">
        <v>16</v>
      </c>
      <c r="G577" t="s">
        <v>468</v>
      </c>
      <c r="H577" t="str">
        <f>HYPERLINK("https://www.jouwictvacature.nl/solliciteren?job=net-lead-engineer-bij-sogeti-6", "Link")</f>
        <v>Link</v>
      </c>
      <c r="I577" t="s">
        <v>17</v>
      </c>
      <c r="J577" t="s">
        <v>18</v>
      </c>
      <c r="K577" t="s">
        <v>466</v>
      </c>
      <c r="L577" t="s">
        <v>469</v>
      </c>
    </row>
    <row r="578" spans="1:12" hidden="1" x14ac:dyDescent="0.45">
      <c r="A578" s="3">
        <v>43125</v>
      </c>
      <c r="B578" t="s">
        <v>618</v>
      </c>
      <c r="C578" t="s">
        <v>619</v>
      </c>
      <c r="D578" t="s">
        <v>22</v>
      </c>
      <c r="E578" t="s">
        <v>15</v>
      </c>
      <c r="F578" t="s">
        <v>34</v>
      </c>
      <c r="G578" t="s">
        <v>1116</v>
      </c>
      <c r="H578" t="str">
        <f>HYPERLINK("https://www.jouwictvacature.nl/solliciteren?job=medior-developer-net-applicaties-voor-mooie-klanten-als-de-efteling--n", "Link")</f>
        <v>Link</v>
      </c>
      <c r="I578" t="s">
        <v>17</v>
      </c>
      <c r="J578" t="s">
        <v>18</v>
      </c>
      <c r="K578" t="s">
        <v>621</v>
      </c>
      <c r="L578" t="s">
        <v>1117</v>
      </c>
    </row>
    <row r="579" spans="1:12" hidden="1" x14ac:dyDescent="0.45">
      <c r="A579" s="3">
        <v>43125</v>
      </c>
      <c r="B579" t="s">
        <v>1118</v>
      </c>
      <c r="C579" t="s">
        <v>1119</v>
      </c>
      <c r="D579" t="s">
        <v>245</v>
      </c>
      <c r="E579" t="s">
        <v>15</v>
      </c>
      <c r="F579" t="s">
        <v>16</v>
      </c>
      <c r="G579" t="s">
        <v>1120</v>
      </c>
      <c r="H579" t="str">
        <f>HYPERLINK("https://www.jouwictvacature.nl/solliciteren?job=ervaren-net-developer-bij-rovict--net-core-c-angularjs-entity", "Link")</f>
        <v>Link</v>
      </c>
      <c r="I579" t="s">
        <v>17</v>
      </c>
      <c r="J579" t="s">
        <v>18</v>
      </c>
      <c r="K579" t="s">
        <v>1121</v>
      </c>
      <c r="L579" t="s">
        <v>1122</v>
      </c>
    </row>
    <row r="580" spans="1:12" hidden="1" x14ac:dyDescent="0.45">
      <c r="A580" s="3">
        <v>43125</v>
      </c>
      <c r="B580" t="s">
        <v>317</v>
      </c>
      <c r="C580" t="s">
        <v>45</v>
      </c>
      <c r="D580" t="s">
        <v>14</v>
      </c>
      <c r="E580" t="s">
        <v>15</v>
      </c>
      <c r="F580" t="s">
        <v>52</v>
      </c>
      <c r="G580" t="s">
        <v>653</v>
      </c>
      <c r="H580" t="str">
        <f>HYPERLINK("https://www.jouwictvacature.nl/solliciteren?job=medior-javascript-developer-bij-maximumnl", "Link")</f>
        <v>Link</v>
      </c>
      <c r="I580" t="s">
        <v>17</v>
      </c>
      <c r="J580" t="s">
        <v>18</v>
      </c>
      <c r="K580" t="s">
        <v>319</v>
      </c>
      <c r="L580" t="s">
        <v>654</v>
      </c>
    </row>
    <row r="581" spans="1:12" hidden="1" x14ac:dyDescent="0.45">
      <c r="A581" s="3">
        <v>43125</v>
      </c>
      <c r="B581" t="s">
        <v>493</v>
      </c>
      <c r="C581" t="s">
        <v>72</v>
      </c>
      <c r="D581" t="s">
        <v>245</v>
      </c>
      <c r="E581" t="s">
        <v>15</v>
      </c>
      <c r="F581" t="s">
        <v>16</v>
      </c>
      <c r="G581" t="s">
        <v>1021</v>
      </c>
      <c r="H581" t="str">
        <f>HYPERLINK("https://www.jouwictvacature.nl/solliciteren?job=full-stack-developer-bij-sumedia", "Link")</f>
        <v>Link</v>
      </c>
      <c r="I581" t="s">
        <v>17</v>
      </c>
      <c r="J581" t="s">
        <v>18</v>
      </c>
      <c r="K581" t="s">
        <v>495</v>
      </c>
      <c r="L581" t="s">
        <v>1022</v>
      </c>
    </row>
    <row r="582" spans="1:12" hidden="1" x14ac:dyDescent="0.45">
      <c r="A582" s="3">
        <v>43125</v>
      </c>
      <c r="B582" t="s">
        <v>585</v>
      </c>
      <c r="C582" t="s">
        <v>586</v>
      </c>
      <c r="D582" t="s">
        <v>245</v>
      </c>
      <c r="E582" t="s">
        <v>15</v>
      </c>
      <c r="F582" t="s">
        <v>28</v>
      </c>
      <c r="G582" t="s">
        <v>587</v>
      </c>
      <c r="H582" t="str">
        <f>HYPERLINK("https://www.jouwictvacature.nl/solliciteren?job=gedreven-php-webontwikkelaar-medior-", "Link")</f>
        <v>Link</v>
      </c>
      <c r="I582" t="s">
        <v>17</v>
      </c>
      <c r="J582" t="s">
        <v>18</v>
      </c>
      <c r="K582" t="s">
        <v>588</v>
      </c>
      <c r="L582" t="s">
        <v>589</v>
      </c>
    </row>
    <row r="583" spans="1:12" hidden="1" x14ac:dyDescent="0.45">
      <c r="A583" s="3">
        <v>43125</v>
      </c>
      <c r="B583" t="s">
        <v>478</v>
      </c>
      <c r="C583" t="s">
        <v>479</v>
      </c>
      <c r="D583" t="s">
        <v>245</v>
      </c>
      <c r="E583" t="s">
        <v>15</v>
      </c>
      <c r="F583" t="s">
        <v>16</v>
      </c>
      <c r="G583" t="s">
        <v>483</v>
      </c>
      <c r="H583" t="str">
        <f>HYPERLINK("https://www.jouwictvacature.nl/solliciteren?job=gedreven-senior-zend-developer-met-ervaring-gezocht-bij-square", "Link")</f>
        <v>Link</v>
      </c>
      <c r="I583" t="s">
        <v>17</v>
      </c>
      <c r="J583" t="s">
        <v>18</v>
      </c>
      <c r="K583" t="s">
        <v>484</v>
      </c>
      <c r="L583" t="s">
        <v>485</v>
      </c>
    </row>
    <row r="584" spans="1:12" hidden="1" x14ac:dyDescent="0.45">
      <c r="A584" s="3">
        <v>43125</v>
      </c>
      <c r="B584" t="s">
        <v>813</v>
      </c>
      <c r="C584" t="s">
        <v>309</v>
      </c>
      <c r="D584" t="s">
        <v>245</v>
      </c>
      <c r="E584" t="s">
        <v>15</v>
      </c>
      <c r="F584" t="s">
        <v>52</v>
      </c>
      <c r="G584" t="s">
        <v>1123</v>
      </c>
      <c r="H584" t="str">
        <f>HYPERLINK("https://www.jouwictvacature.nl/solliciteren?job=senior-full-stack-ontwikkelaar-bij-telserv-", "Link")</f>
        <v>Link</v>
      </c>
      <c r="I584" t="s">
        <v>17</v>
      </c>
      <c r="J584" t="s">
        <v>18</v>
      </c>
      <c r="K584" t="s">
        <v>815</v>
      </c>
      <c r="L584" t="s">
        <v>1124</v>
      </c>
    </row>
    <row r="585" spans="1:12" hidden="1" x14ac:dyDescent="0.45">
      <c r="A585" s="3">
        <v>43125</v>
      </c>
      <c r="B585" t="s">
        <v>945</v>
      </c>
      <c r="C585" t="s">
        <v>946</v>
      </c>
      <c r="D585" t="s">
        <v>245</v>
      </c>
      <c r="E585" t="s">
        <v>15</v>
      </c>
      <c r="F585" t="s">
        <v>16</v>
      </c>
      <c r="G585" t="s">
        <v>1125</v>
      </c>
      <c r="H585" t="str">
        <f>HYPERLINK("https://www.jouwictvacature.nl/solliciteren?job=web-developer-medior-bij-the-fuel-company", "Link")</f>
        <v>Link</v>
      </c>
      <c r="I585" t="s">
        <v>17</v>
      </c>
      <c r="J585" t="s">
        <v>18</v>
      </c>
      <c r="K585" t="s">
        <v>947</v>
      </c>
      <c r="L585" t="s">
        <v>1126</v>
      </c>
    </row>
    <row r="586" spans="1:12" hidden="1" x14ac:dyDescent="0.45">
      <c r="A586" s="3">
        <v>43125</v>
      </c>
      <c r="B586" t="s">
        <v>866</v>
      </c>
      <c r="C586" t="s">
        <v>80</v>
      </c>
      <c r="D586" t="s">
        <v>14</v>
      </c>
      <c r="E586" t="s">
        <v>51</v>
      </c>
      <c r="F586" t="s">
        <v>28</v>
      </c>
      <c r="G586" t="s">
        <v>934</v>
      </c>
      <c r="H586" t="str">
        <f>HYPERLINK("https://www.jouwictvacature.nl/solliciteren?job=senior-php-developer-bij-lightspeed", "Link")</f>
        <v>Link</v>
      </c>
      <c r="I586" t="s">
        <v>17</v>
      </c>
      <c r="J586" t="s">
        <v>18</v>
      </c>
      <c r="K586" t="s">
        <v>867</v>
      </c>
      <c r="L586" t="s">
        <v>935</v>
      </c>
    </row>
    <row r="587" spans="1:12" hidden="1" x14ac:dyDescent="0.45">
      <c r="A587" s="3">
        <v>43125</v>
      </c>
      <c r="B587" t="s">
        <v>278</v>
      </c>
      <c r="C587" t="s">
        <v>279</v>
      </c>
      <c r="D587" t="s">
        <v>14</v>
      </c>
      <c r="E587" t="s">
        <v>15</v>
      </c>
      <c r="F587" t="s">
        <v>16</v>
      </c>
      <c r="G587" t="s">
        <v>650</v>
      </c>
      <c r="H587" t="str">
        <f>HYPERLINK("https://www.jouwictvacature.nl/solliciteren?job=php--magento-developer-bij-topwerkgever", "Link")</f>
        <v>Link</v>
      </c>
      <c r="I587" t="s">
        <v>17</v>
      </c>
      <c r="J587" t="s">
        <v>18</v>
      </c>
      <c r="K587" t="s">
        <v>651</v>
      </c>
      <c r="L587" t="s">
        <v>652</v>
      </c>
    </row>
    <row r="588" spans="1:12" hidden="1" x14ac:dyDescent="0.45">
      <c r="A588" s="3">
        <v>43125</v>
      </c>
      <c r="B588" t="s">
        <v>568</v>
      </c>
      <c r="C588" t="s">
        <v>157</v>
      </c>
      <c r="D588" t="s">
        <v>245</v>
      </c>
      <c r="E588" t="s">
        <v>15</v>
      </c>
      <c r="F588" t="s">
        <v>16</v>
      </c>
      <c r="G588" t="s">
        <v>895</v>
      </c>
      <c r="H588" t="str">
        <f>HYPERLINK("https://www.jouwictvacature.nl/solliciteren?job=ervaren-medior-wordpress-developer-gezocht-bij-web-whales", "Link")</f>
        <v>Link</v>
      </c>
      <c r="I588" t="s">
        <v>17</v>
      </c>
      <c r="J588" t="s">
        <v>18</v>
      </c>
      <c r="K588" t="s">
        <v>570</v>
      </c>
      <c r="L588" t="s">
        <v>896</v>
      </c>
    </row>
    <row r="589" spans="1:12" hidden="1" x14ac:dyDescent="0.45">
      <c r="A589" s="3">
        <v>43125</v>
      </c>
      <c r="B589" t="s">
        <v>730</v>
      </c>
      <c r="C589" t="s">
        <v>62</v>
      </c>
      <c r="D589" t="s">
        <v>22</v>
      </c>
      <c r="E589" t="s">
        <v>15</v>
      </c>
      <c r="F589" t="s">
        <v>16</v>
      </c>
      <c r="G589" t="s">
        <v>731</v>
      </c>
      <c r="H589" t="str">
        <f>HYPERLINK("https://www.jouwictvacature.nl/solliciteren?job=php-developer-bij-cl-web", "Link")</f>
        <v>Link</v>
      </c>
      <c r="I589" t="s">
        <v>17</v>
      </c>
      <c r="J589" t="s">
        <v>18</v>
      </c>
      <c r="K589" t="s">
        <v>732</v>
      </c>
      <c r="L589" t="s">
        <v>733</v>
      </c>
    </row>
    <row r="590" spans="1:12" hidden="1" x14ac:dyDescent="0.45">
      <c r="A590" s="3">
        <v>43125</v>
      </c>
      <c r="B590" t="s">
        <v>317</v>
      </c>
      <c r="C590" t="s">
        <v>45</v>
      </c>
      <c r="D590" t="s">
        <v>14</v>
      </c>
      <c r="E590" t="s">
        <v>15</v>
      </c>
      <c r="F590" t="s">
        <v>34</v>
      </c>
      <c r="G590" t="s">
        <v>1127</v>
      </c>
      <c r="H590" t="str">
        <f>HYPERLINK("https://www.jouwictvacature.nl/solliciteren?job=junior-front-end-developer-bij-maximumnl", "Link")</f>
        <v>Link</v>
      </c>
      <c r="I590" t="s">
        <v>17</v>
      </c>
      <c r="J590" t="s">
        <v>18</v>
      </c>
      <c r="K590" t="s">
        <v>319</v>
      </c>
      <c r="L590" t="s">
        <v>1128</v>
      </c>
    </row>
    <row r="591" spans="1:12" hidden="1" x14ac:dyDescent="0.45">
      <c r="A591" s="3">
        <v>43125</v>
      </c>
      <c r="B591" t="s">
        <v>49</v>
      </c>
      <c r="C591" t="s">
        <v>50</v>
      </c>
      <c r="D591" t="s">
        <v>22</v>
      </c>
      <c r="E591" t="s">
        <v>15</v>
      </c>
      <c r="F591" t="s">
        <v>52</v>
      </c>
      <c r="G591" t="s">
        <v>1129</v>
      </c>
      <c r="H591" t="str">
        <f>HYPERLINK("https://www.jouwictvacature.nl/solliciteren?job=junior-webdeveloper-", "Link")</f>
        <v>Link</v>
      </c>
      <c r="I591" t="s">
        <v>17</v>
      </c>
      <c r="J591" t="s">
        <v>18</v>
      </c>
      <c r="K591" t="s">
        <v>1130</v>
      </c>
      <c r="L591" t="s">
        <v>1131</v>
      </c>
    </row>
    <row r="592" spans="1:12" hidden="1" x14ac:dyDescent="0.45">
      <c r="A592" s="3">
        <v>43125</v>
      </c>
      <c r="B592" t="s">
        <v>49</v>
      </c>
      <c r="C592" t="s">
        <v>50</v>
      </c>
      <c r="D592" t="s">
        <v>22</v>
      </c>
      <c r="E592" t="s">
        <v>15</v>
      </c>
      <c r="F592" t="s">
        <v>52</v>
      </c>
      <c r="G592" t="s">
        <v>318</v>
      </c>
      <c r="H592" t="str">
        <f>HYPERLINK("https://www.jouwictvacature.nl/solliciteren?job=junior-front-end-developer-angular-2-", "Link")</f>
        <v>Link</v>
      </c>
      <c r="I592" t="s">
        <v>17</v>
      </c>
      <c r="J592" t="s">
        <v>18</v>
      </c>
      <c r="K592" t="s">
        <v>1132</v>
      </c>
      <c r="L592" t="s">
        <v>1133</v>
      </c>
    </row>
    <row r="593" spans="1:12" hidden="1" x14ac:dyDescent="0.45">
      <c r="A593" s="3">
        <v>43125</v>
      </c>
      <c r="B593" t="s">
        <v>1134</v>
      </c>
      <c r="C593" t="s">
        <v>1135</v>
      </c>
      <c r="D593" t="s">
        <v>14</v>
      </c>
      <c r="E593" t="s">
        <v>15</v>
      </c>
      <c r="F593" t="s">
        <v>16</v>
      </c>
      <c r="G593" t="s">
        <v>1134</v>
      </c>
      <c r="H593" t="str">
        <f>HYPERLINK("https://www.jouwictvacature.nl/solliciteren?job=technical-team-lead-bij-indi-in-leek-2", "Link")</f>
        <v>Link</v>
      </c>
      <c r="I593" t="s">
        <v>17</v>
      </c>
      <c r="J593" t="s">
        <v>18</v>
      </c>
      <c r="K593" t="s">
        <v>1136</v>
      </c>
      <c r="L593" t="s">
        <v>1137</v>
      </c>
    </row>
    <row r="594" spans="1:12" hidden="1" x14ac:dyDescent="0.45">
      <c r="A594" s="3">
        <v>43125</v>
      </c>
      <c r="B594" t="s">
        <v>753</v>
      </c>
      <c r="C594" t="s">
        <v>309</v>
      </c>
      <c r="D594" t="s">
        <v>22</v>
      </c>
      <c r="E594" t="s">
        <v>15</v>
      </c>
      <c r="F594" t="s">
        <v>16</v>
      </c>
      <c r="G594" t="s">
        <v>753</v>
      </c>
      <c r="H594" t="str">
        <f>HYPERLINK("https://www.jouwictvacature.nl/solliciteren?job=full-stack-developer-bij-creabea", "Link")</f>
        <v>Link</v>
      </c>
      <c r="I594" t="s">
        <v>17</v>
      </c>
      <c r="J594" t="s">
        <v>18</v>
      </c>
      <c r="K594" t="s">
        <v>1138</v>
      </c>
      <c r="L594" t="s">
        <v>1139</v>
      </c>
    </row>
    <row r="595" spans="1:12" hidden="1" x14ac:dyDescent="0.45">
      <c r="A595" s="3">
        <v>43125</v>
      </c>
      <c r="B595" t="s">
        <v>358</v>
      </c>
      <c r="C595" t="s">
        <v>359</v>
      </c>
      <c r="D595" t="s">
        <v>14</v>
      </c>
      <c r="E595" t="s">
        <v>15</v>
      </c>
      <c r="F595" t="s">
        <v>52</v>
      </c>
      <c r="G595" t="s">
        <v>665</v>
      </c>
      <c r="H595" t="str">
        <f>HYPERLINK("https://www.jouwictvacature.nl/solliciteren?job=medior-front-end-developer-bij-nobears", "Link")</f>
        <v>Link</v>
      </c>
      <c r="I595" t="s">
        <v>17</v>
      </c>
      <c r="J595" t="s">
        <v>18</v>
      </c>
      <c r="K595" t="s">
        <v>361</v>
      </c>
      <c r="L595" t="s">
        <v>1140</v>
      </c>
    </row>
    <row r="596" spans="1:12" hidden="1" x14ac:dyDescent="0.45">
      <c r="A596" s="3">
        <v>43125</v>
      </c>
      <c r="B596" t="s">
        <v>668</v>
      </c>
      <c r="C596" t="s">
        <v>522</v>
      </c>
      <c r="D596" t="s">
        <v>22</v>
      </c>
      <c r="E596" t="s">
        <v>51</v>
      </c>
      <c r="F596" t="s">
        <v>16</v>
      </c>
      <c r="G596" t="s">
        <v>1141</v>
      </c>
      <c r="H596" t="str">
        <f>HYPERLINK("https://www.jouwictvacature.nl/solliciteren?job=front-end-developer-at-bizzdesign", "Link")</f>
        <v>Link</v>
      </c>
      <c r="I596" t="s">
        <v>17</v>
      </c>
      <c r="J596" t="s">
        <v>18</v>
      </c>
      <c r="K596" t="s">
        <v>1142</v>
      </c>
      <c r="L596" t="s">
        <v>1143</v>
      </c>
    </row>
    <row r="597" spans="1:12" hidden="1" x14ac:dyDescent="0.45">
      <c r="A597" s="3">
        <v>43125</v>
      </c>
      <c r="B597" t="s">
        <v>287</v>
      </c>
      <c r="C597" t="s">
        <v>279</v>
      </c>
      <c r="D597" t="s">
        <v>14</v>
      </c>
      <c r="E597" t="s">
        <v>15</v>
      </c>
      <c r="F597" t="s">
        <v>16</v>
      </c>
      <c r="G597" t="s">
        <v>288</v>
      </c>
      <c r="H597" t="str">
        <f>HYPERLINK("https://www.jouwictvacature.nl/solliciteren?job=word-jij-onze-nieuwe-medior-front-end-development-hero-bij-jaagers--ri", "Link")</f>
        <v>Link</v>
      </c>
      <c r="I597" t="s">
        <v>17</v>
      </c>
      <c r="J597" t="s">
        <v>18</v>
      </c>
      <c r="K597" t="s">
        <v>289</v>
      </c>
      <c r="L597" t="s">
        <v>290</v>
      </c>
    </row>
    <row r="598" spans="1:12" hidden="1" x14ac:dyDescent="0.45">
      <c r="A598" s="3">
        <v>43125</v>
      </c>
      <c r="B598" t="s">
        <v>1144</v>
      </c>
      <c r="C598" t="s">
        <v>1145</v>
      </c>
      <c r="D598" t="s">
        <v>22</v>
      </c>
      <c r="E598" t="s">
        <v>15</v>
      </c>
      <c r="F598" t="s">
        <v>16</v>
      </c>
      <c r="G598" t="s">
        <v>1146</v>
      </c>
      <c r="H598" t="str">
        <f>HYPERLINK("https://www.jouwictvacature.nl/solliciteren?job=medior-front-end-developer-bij-blue-carpet", "Link")</f>
        <v>Link</v>
      </c>
      <c r="I598" t="s">
        <v>17</v>
      </c>
      <c r="J598" t="s">
        <v>18</v>
      </c>
      <c r="K598" t="s">
        <v>1147</v>
      </c>
      <c r="L598" t="s">
        <v>1148</v>
      </c>
    </row>
    <row r="599" spans="1:12" hidden="1" x14ac:dyDescent="0.45">
      <c r="A599" s="3">
        <v>43125</v>
      </c>
      <c r="B599" t="s">
        <v>374</v>
      </c>
      <c r="C599" t="s">
        <v>93</v>
      </c>
      <c r="D599" t="s">
        <v>14</v>
      </c>
      <c r="E599" t="s">
        <v>15</v>
      </c>
      <c r="F599" t="s">
        <v>52</v>
      </c>
      <c r="G599" t="s">
        <v>1149</v>
      </c>
      <c r="H599" t="str">
        <f>HYPERLINK("https://www.jouwictvacature.nl/solliciteren?job=medior-front-end-developer-met-reactjs-ervaring-bij-oo-shopping", "Link")</f>
        <v>Link</v>
      </c>
      <c r="I599" t="s">
        <v>17</v>
      </c>
      <c r="J599" t="s">
        <v>18</v>
      </c>
      <c r="K599" t="s">
        <v>376</v>
      </c>
      <c r="L599" t="s">
        <v>1150</v>
      </c>
    </row>
    <row r="600" spans="1:12" hidden="1" x14ac:dyDescent="0.45">
      <c r="A600" s="4">
        <v>43125</v>
      </c>
      <c r="B600" t="s">
        <v>71</v>
      </c>
      <c r="C600" t="s">
        <v>93</v>
      </c>
      <c r="D600" t="s">
        <v>22</v>
      </c>
      <c r="E600" t="s">
        <v>15</v>
      </c>
      <c r="F600" t="s">
        <v>16</v>
      </c>
      <c r="G600" t="s">
        <v>1151</v>
      </c>
      <c r="H600" t="str">
        <f>HYPERLINK("https://www.jouwictvacature.nl/solliciteren?job=traineeship-agile-test-engineer-bij-bartosz-bij-bartosz-rotterdam", "Link")</f>
        <v>Link</v>
      </c>
      <c r="I600" t="s">
        <v>17</v>
      </c>
      <c r="J600" t="s">
        <v>18</v>
      </c>
      <c r="K600" t="s">
        <v>82</v>
      </c>
      <c r="L600" t="s">
        <v>1152</v>
      </c>
    </row>
    <row r="601" spans="1:12" hidden="1" x14ac:dyDescent="0.45">
      <c r="A601" s="4">
        <v>43125</v>
      </c>
      <c r="B601" t="s">
        <v>378</v>
      </c>
      <c r="C601" t="s">
        <v>309</v>
      </c>
      <c r="D601" t="s">
        <v>14</v>
      </c>
      <c r="E601" t="s">
        <v>15</v>
      </c>
      <c r="F601" t="s">
        <v>16</v>
      </c>
      <c r="G601" t="s">
        <v>758</v>
      </c>
      <c r="H601" t="str">
        <f>HYPERLINK("https://www.jouwictvacature.nl/solliciteren?job=stageopdracht-applicatie-ontwikkeling-bij-opensatisfaction", "Link")</f>
        <v>Link</v>
      </c>
      <c r="I601" t="s">
        <v>17</v>
      </c>
      <c r="J601" t="s">
        <v>18</v>
      </c>
      <c r="K601" t="s">
        <v>759</v>
      </c>
      <c r="L601" t="s">
        <v>760</v>
      </c>
    </row>
    <row r="602" spans="1:12" hidden="1" x14ac:dyDescent="0.45">
      <c r="A602" s="4">
        <v>43125</v>
      </c>
      <c r="B602" t="s">
        <v>1153</v>
      </c>
      <c r="C602" t="s">
        <v>1154</v>
      </c>
      <c r="D602" t="s">
        <v>22</v>
      </c>
      <c r="E602" t="s">
        <v>15</v>
      </c>
      <c r="F602" t="s">
        <v>16</v>
      </c>
      <c r="G602" t="s">
        <v>1153</v>
      </c>
      <c r="H602" t="str">
        <f>HYPERLINK("https://www.jouwictvacature.nl/solliciteren?job=doelgerichte-senior-software-engineer-bij-geotax-in-geldermalsen", "Link")</f>
        <v>Link</v>
      </c>
      <c r="I602" t="s">
        <v>17</v>
      </c>
      <c r="J602" t="s">
        <v>18</v>
      </c>
      <c r="K602" t="s">
        <v>1155</v>
      </c>
      <c r="L602" t="s">
        <v>1156</v>
      </c>
    </row>
    <row r="603" spans="1:12" hidden="1" x14ac:dyDescent="0.45">
      <c r="A603" s="4">
        <v>43125</v>
      </c>
      <c r="B603" t="s">
        <v>174</v>
      </c>
      <c r="C603" t="s">
        <v>93</v>
      </c>
      <c r="D603" t="s">
        <v>22</v>
      </c>
      <c r="E603" t="s">
        <v>15</v>
      </c>
      <c r="F603" t="s">
        <v>52</v>
      </c>
      <c r="G603" t="s">
        <v>1157</v>
      </c>
      <c r="H603" t="str">
        <f>HYPERLINK("https://www.jouwictvacature.nl/solliciteren?job=medior-java-full-stack-developer-bij-dpa-geos-bij-dpa-3", "Link")</f>
        <v>Link</v>
      </c>
      <c r="I603" t="s">
        <v>17</v>
      </c>
      <c r="J603" t="s">
        <v>18</v>
      </c>
      <c r="K603" t="s">
        <v>176</v>
      </c>
      <c r="L603" t="s">
        <v>1158</v>
      </c>
    </row>
    <row r="604" spans="1:12" hidden="1" x14ac:dyDescent="0.45">
      <c r="A604" s="4">
        <v>43125</v>
      </c>
      <c r="B604" t="s">
        <v>840</v>
      </c>
      <c r="C604" t="s">
        <v>45</v>
      </c>
      <c r="D604" t="s">
        <v>245</v>
      </c>
      <c r="E604" t="s">
        <v>15</v>
      </c>
      <c r="F604" t="s">
        <v>34</v>
      </c>
      <c r="G604" t="s">
        <v>1159</v>
      </c>
      <c r="H604" t="str">
        <f>HYPERLINK("https://www.jouwictvacature.nl/solliciteren?job=java-ontwikkelaar-bij-rivium", "Link")</f>
        <v>Link</v>
      </c>
      <c r="I604" t="s">
        <v>17</v>
      </c>
      <c r="J604" t="s">
        <v>18</v>
      </c>
      <c r="K604" t="s">
        <v>841</v>
      </c>
      <c r="L604" t="s">
        <v>1160</v>
      </c>
    </row>
    <row r="605" spans="1:12" hidden="1" x14ac:dyDescent="0.45">
      <c r="A605" s="4">
        <v>43125</v>
      </c>
      <c r="B605" t="s">
        <v>1134</v>
      </c>
      <c r="C605" t="s">
        <v>1135</v>
      </c>
      <c r="D605" t="s">
        <v>14</v>
      </c>
      <c r="E605" t="s">
        <v>15</v>
      </c>
      <c r="F605" t="s">
        <v>16</v>
      </c>
      <c r="G605" t="s">
        <v>1134</v>
      </c>
      <c r="H605" t="str">
        <f>HYPERLINK("https://www.jouwictvacature.nl/solliciteren?job=senior-back-end-developer-bij-indi-in-leek-2", "Link")</f>
        <v>Link</v>
      </c>
      <c r="I605" t="s">
        <v>17</v>
      </c>
      <c r="J605" t="s">
        <v>18</v>
      </c>
      <c r="K605" t="s">
        <v>1161</v>
      </c>
      <c r="L605" t="s">
        <v>1162</v>
      </c>
    </row>
    <row r="606" spans="1:12" hidden="1" x14ac:dyDescent="0.45">
      <c r="A606" s="4">
        <v>43125</v>
      </c>
      <c r="B606" t="s">
        <v>237</v>
      </c>
      <c r="C606" t="s">
        <v>93</v>
      </c>
      <c r="D606" t="s">
        <v>22</v>
      </c>
      <c r="E606" t="s">
        <v>15</v>
      </c>
      <c r="F606" t="s">
        <v>34</v>
      </c>
      <c r="G606" t="s">
        <v>1163</v>
      </c>
      <c r="H606" t="str">
        <f>HYPERLINK("https://www.jouwictvacature.nl/solliciteren?job=junior-java-developer-bij-hybrit-2", "Link")</f>
        <v>Link</v>
      </c>
      <c r="I606" t="s">
        <v>17</v>
      </c>
      <c r="J606" t="s">
        <v>18</v>
      </c>
      <c r="K606" t="s">
        <v>242</v>
      </c>
      <c r="L606" t="s">
        <v>1164</v>
      </c>
    </row>
    <row r="607" spans="1:12" hidden="1" x14ac:dyDescent="0.45">
      <c r="A607" s="4">
        <v>43125</v>
      </c>
      <c r="B607" t="s">
        <v>71</v>
      </c>
      <c r="C607" t="s">
        <v>80</v>
      </c>
      <c r="D607" t="s">
        <v>22</v>
      </c>
      <c r="E607" t="s">
        <v>15</v>
      </c>
      <c r="F607" t="s">
        <v>34</v>
      </c>
      <c r="G607" t="s">
        <v>97</v>
      </c>
      <c r="H607" t="str">
        <f>HYPERLINK("https://www.jouwictvacature.nl/solliciteren?job=junior-testanalist-bij-bartosz", "Link")</f>
        <v>Link</v>
      </c>
      <c r="I607" t="s">
        <v>17</v>
      </c>
      <c r="J607" t="s">
        <v>18</v>
      </c>
      <c r="K607" t="s">
        <v>95</v>
      </c>
      <c r="L607" t="s">
        <v>103</v>
      </c>
    </row>
    <row r="608" spans="1:12" hidden="1" x14ac:dyDescent="0.45">
      <c r="A608" s="4">
        <v>43125</v>
      </c>
      <c r="B608" t="s">
        <v>164</v>
      </c>
      <c r="C608" t="s">
        <v>80</v>
      </c>
      <c r="D608" t="s">
        <v>22</v>
      </c>
      <c r="E608" t="s">
        <v>15</v>
      </c>
      <c r="F608" t="s">
        <v>34</v>
      </c>
      <c r="G608" t="s">
        <v>1165</v>
      </c>
      <c r="H608" t="str">
        <f>HYPERLINK("https://www.jouwictvacature.nl/solliciteren?job=junior-mobile-developer-met-interesse-in-iot-bij-dexels-in-amsterdam", "Link")</f>
        <v>Link</v>
      </c>
      <c r="I608" t="s">
        <v>17</v>
      </c>
      <c r="J608" t="s">
        <v>18</v>
      </c>
      <c r="K608" t="s">
        <v>1166</v>
      </c>
      <c r="L608" t="s">
        <v>1167</v>
      </c>
    </row>
    <row r="609" spans="1:12" hidden="1" x14ac:dyDescent="0.45">
      <c r="A609" s="4">
        <v>43125</v>
      </c>
      <c r="B609" t="s">
        <v>532</v>
      </c>
      <c r="C609" t="s">
        <v>80</v>
      </c>
      <c r="D609" t="s">
        <v>245</v>
      </c>
      <c r="E609" t="s">
        <v>51</v>
      </c>
      <c r="F609" t="s">
        <v>52</v>
      </c>
      <c r="G609" t="s">
        <v>1168</v>
      </c>
      <c r="H609" t="str">
        <f>HYPERLINK("https://www.jouwictvacature.nl/solliciteren?job=medior-machine-learning-developer-at-trifork-in-amsterdam-bij-trifork", "Link")</f>
        <v>Link</v>
      </c>
      <c r="I609" t="s">
        <v>17</v>
      </c>
      <c r="J609" t="s">
        <v>18</v>
      </c>
      <c r="K609" t="s">
        <v>542</v>
      </c>
      <c r="L609" t="s">
        <v>1169</v>
      </c>
    </row>
    <row r="610" spans="1:12" hidden="1" x14ac:dyDescent="0.45">
      <c r="A610" s="4">
        <v>43125</v>
      </c>
      <c r="B610" t="s">
        <v>308</v>
      </c>
      <c r="C610" t="s">
        <v>309</v>
      </c>
      <c r="D610" t="s">
        <v>14</v>
      </c>
      <c r="E610" t="s">
        <v>15</v>
      </c>
      <c r="F610" t="s">
        <v>34</v>
      </c>
      <c r="G610" t="s">
        <v>1170</v>
      </c>
      <c r="H610" t="str">
        <f>HYPERLINK("https://www.jouwictvacature.nl/solliciteren?job=juniormediorsenior-cnet-engineer-bij-marketgraph", "Link")</f>
        <v>Link</v>
      </c>
      <c r="I610" t="s">
        <v>17</v>
      </c>
      <c r="J610" t="s">
        <v>18</v>
      </c>
      <c r="K610" t="s">
        <v>1171</v>
      </c>
      <c r="L610" t="s">
        <v>1172</v>
      </c>
    </row>
    <row r="611" spans="1:12" hidden="1" x14ac:dyDescent="0.45">
      <c r="A611" s="4">
        <v>43125</v>
      </c>
      <c r="B611" t="s">
        <v>708</v>
      </c>
      <c r="C611" t="s">
        <v>305</v>
      </c>
      <c r="D611" t="s">
        <v>22</v>
      </c>
      <c r="E611" t="s">
        <v>51</v>
      </c>
      <c r="F611" t="s">
        <v>16</v>
      </c>
      <c r="G611" t="s">
        <v>708</v>
      </c>
      <c r="H611" t="str">
        <f>HYPERLINK("https://www.jouwictvacature.nl/solliciteren?job=net-developer-piccotello", "Link")</f>
        <v>Link</v>
      </c>
      <c r="I611" t="s">
        <v>17</v>
      </c>
      <c r="J611" t="s">
        <v>18</v>
      </c>
      <c r="K611" t="s">
        <v>1173</v>
      </c>
      <c r="L611" t="s">
        <v>1174</v>
      </c>
    </row>
    <row r="612" spans="1:12" hidden="1" x14ac:dyDescent="0.45">
      <c r="A612" s="4">
        <v>43125</v>
      </c>
      <c r="B612" t="s">
        <v>574</v>
      </c>
      <c r="C612" t="s">
        <v>575</v>
      </c>
      <c r="D612" t="s">
        <v>245</v>
      </c>
      <c r="E612" t="s">
        <v>15</v>
      </c>
      <c r="F612" t="s">
        <v>16</v>
      </c>
      <c r="G612" t="s">
        <v>574</v>
      </c>
      <c r="H612" t="str">
        <f>HYPERLINK("https://www.jouwictvacature.nl/solliciteren?job=medior-xamarin-ontwikkelaar-bij-webbeat--2", "Link")</f>
        <v>Link</v>
      </c>
      <c r="I612" t="s">
        <v>17</v>
      </c>
      <c r="J612" t="s">
        <v>18</v>
      </c>
      <c r="K612" t="s">
        <v>874</v>
      </c>
      <c r="L612" t="s">
        <v>875</v>
      </c>
    </row>
    <row r="613" spans="1:12" hidden="1" x14ac:dyDescent="0.45">
      <c r="A613" s="4">
        <v>43125</v>
      </c>
      <c r="B613" t="s">
        <v>849</v>
      </c>
      <c r="C613" t="s">
        <v>50</v>
      </c>
      <c r="D613" t="s">
        <v>22</v>
      </c>
      <c r="E613" t="s">
        <v>15</v>
      </c>
      <c r="F613" t="s">
        <v>16</v>
      </c>
      <c r="G613" t="s">
        <v>849</v>
      </c>
      <c r="H613" t="str">
        <f>HYPERLINK("https://www.jouwictvacature.nl/solliciteren?job=docent-business-it-en-management-bij-avans-hogeschool", "Link")</f>
        <v>Link</v>
      </c>
      <c r="I613" t="s">
        <v>17</v>
      </c>
      <c r="J613" t="s">
        <v>18</v>
      </c>
      <c r="K613" t="s">
        <v>1175</v>
      </c>
      <c r="L613" t="s">
        <v>1176</v>
      </c>
    </row>
    <row r="614" spans="1:12" hidden="1" x14ac:dyDescent="0.45">
      <c r="A614" s="4">
        <v>43125</v>
      </c>
      <c r="B614" t="s">
        <v>968</v>
      </c>
      <c r="C614" t="s">
        <v>197</v>
      </c>
      <c r="D614" t="s">
        <v>245</v>
      </c>
      <c r="E614" t="s">
        <v>15</v>
      </c>
      <c r="F614" t="s">
        <v>28</v>
      </c>
      <c r="G614" t="s">
        <v>969</v>
      </c>
      <c r="H614" t="str">
        <f>HYPERLINK("https://www.jouwictvacature.nl/solliciteren?job=senior-net-developer-bij-searchdog-inhouse", "Link")</f>
        <v>Link</v>
      </c>
      <c r="I614" t="s">
        <v>17</v>
      </c>
      <c r="J614" t="s">
        <v>18</v>
      </c>
      <c r="K614" t="s">
        <v>970</v>
      </c>
      <c r="L614" t="s">
        <v>971</v>
      </c>
    </row>
    <row r="615" spans="1:12" hidden="1" x14ac:dyDescent="0.45">
      <c r="A615" s="4">
        <v>43125</v>
      </c>
      <c r="B615" t="s">
        <v>455</v>
      </c>
      <c r="C615" t="s">
        <v>309</v>
      </c>
      <c r="D615" t="s">
        <v>245</v>
      </c>
      <c r="E615" t="s">
        <v>15</v>
      </c>
      <c r="F615" t="s">
        <v>52</v>
      </c>
      <c r="G615" t="s">
        <v>847</v>
      </c>
      <c r="H615" t="str">
        <f>HYPERLINK("https://www.jouwictvacature.nl/solliciteren?job=net-engineer-bij-sogeti-3", "Link")</f>
        <v>Link</v>
      </c>
      <c r="I615" t="s">
        <v>17</v>
      </c>
      <c r="J615" t="s">
        <v>18</v>
      </c>
      <c r="K615" t="s">
        <v>466</v>
      </c>
      <c r="L615" t="s">
        <v>848</v>
      </c>
    </row>
    <row r="616" spans="1:12" hidden="1" x14ac:dyDescent="0.45">
      <c r="A616" s="4">
        <v>43125</v>
      </c>
      <c r="B616" t="s">
        <v>1118</v>
      </c>
      <c r="C616" t="s">
        <v>1119</v>
      </c>
      <c r="D616" t="s">
        <v>245</v>
      </c>
      <c r="E616" t="s">
        <v>15</v>
      </c>
      <c r="F616" t="s">
        <v>16</v>
      </c>
      <c r="G616" t="s">
        <v>1177</v>
      </c>
      <c r="H616" t="str">
        <f>HYPERLINK("https://www.jouwictvacature.nl/solliciteren?job=net-developer-4", "Link")</f>
        <v>Link</v>
      </c>
      <c r="I616" t="s">
        <v>17</v>
      </c>
      <c r="J616" t="s">
        <v>18</v>
      </c>
      <c r="K616" t="s">
        <v>1178</v>
      </c>
      <c r="L616" t="s">
        <v>1179</v>
      </c>
    </row>
    <row r="617" spans="1:12" hidden="1" x14ac:dyDescent="0.45">
      <c r="A617" s="4">
        <v>43125</v>
      </c>
      <c r="B617" t="s">
        <v>405</v>
      </c>
      <c r="C617" t="s">
        <v>412</v>
      </c>
      <c r="D617" t="s">
        <v>14</v>
      </c>
      <c r="E617" t="s">
        <v>15</v>
      </c>
      <c r="F617" t="s">
        <v>16</v>
      </c>
      <c r="G617" t="s">
        <v>405</v>
      </c>
      <c r="H617" t="str">
        <f>HYPERLINK("https://www.jouwictvacature.nl/solliciteren?job=medior-microsoft-dynamics-ax-developer-bij-prodware-2", "Link")</f>
        <v>Link</v>
      </c>
      <c r="I617" t="s">
        <v>17</v>
      </c>
      <c r="J617" t="s">
        <v>18</v>
      </c>
      <c r="K617" t="s">
        <v>1180</v>
      </c>
      <c r="L617" t="s">
        <v>416</v>
      </c>
    </row>
    <row r="618" spans="1:12" hidden="1" x14ac:dyDescent="0.45">
      <c r="A618" s="4">
        <v>43125</v>
      </c>
      <c r="B618" t="s">
        <v>332</v>
      </c>
      <c r="C618" t="s">
        <v>333</v>
      </c>
      <c r="D618" t="s">
        <v>14</v>
      </c>
      <c r="E618" t="s">
        <v>15</v>
      </c>
      <c r="F618" t="s">
        <v>52</v>
      </c>
      <c r="G618" t="s">
        <v>337</v>
      </c>
      <c r="H618" t="str">
        <f>HYPERLINK("https://www.jouwictvacature.nl/solliciteren?job=medior-net-ontwikkelaar-5", "Link")</f>
        <v>Link</v>
      </c>
      <c r="I618" t="s">
        <v>17</v>
      </c>
      <c r="J618" t="s">
        <v>18</v>
      </c>
      <c r="K618" t="s">
        <v>335</v>
      </c>
      <c r="L618" t="s">
        <v>338</v>
      </c>
    </row>
    <row r="619" spans="1:12" hidden="1" x14ac:dyDescent="0.45">
      <c r="A619" s="4">
        <v>43125</v>
      </c>
      <c r="B619" t="s">
        <v>313</v>
      </c>
      <c r="C619" t="s">
        <v>62</v>
      </c>
      <c r="D619" t="s">
        <v>14</v>
      </c>
      <c r="E619" t="s">
        <v>15</v>
      </c>
      <c r="F619" t="s">
        <v>16</v>
      </c>
      <c r="G619" t="s">
        <v>1181</v>
      </c>
      <c r="H619" t="str">
        <f>HYPERLINK("https://www.jouwictvacature.nl/solliciteren?job=senior-net-developer--werken-voor-klanten-als-kpn-ns-sanoma-media-en-e", "Link")</f>
        <v>Link</v>
      </c>
      <c r="I619" t="s">
        <v>17</v>
      </c>
      <c r="J619" t="s">
        <v>18</v>
      </c>
      <c r="K619" t="s">
        <v>1182</v>
      </c>
      <c r="L619" t="s">
        <v>1183</v>
      </c>
    </row>
    <row r="620" spans="1:12" hidden="1" x14ac:dyDescent="0.45">
      <c r="A620" s="4">
        <v>43125</v>
      </c>
      <c r="B620" t="s">
        <v>244</v>
      </c>
      <c r="C620" t="s">
        <v>45</v>
      </c>
      <c r="D620" t="s">
        <v>14</v>
      </c>
      <c r="E620" t="s">
        <v>15</v>
      </c>
      <c r="F620" t="s">
        <v>52</v>
      </c>
      <c r="G620" t="s">
        <v>975</v>
      </c>
      <c r="H620" t="str">
        <f>HYPERLINK("https://www.jouwictvacature.nl/solliciteren?job=medior-php-back-end-developer-bij-i3dnet", "Link")</f>
        <v>Link</v>
      </c>
      <c r="I620" t="s">
        <v>17</v>
      </c>
      <c r="J620" t="s">
        <v>18</v>
      </c>
      <c r="K620" t="s">
        <v>247</v>
      </c>
      <c r="L620" t="s">
        <v>976</v>
      </c>
    </row>
    <row r="621" spans="1:12" hidden="1" x14ac:dyDescent="0.45">
      <c r="A621" s="4">
        <v>43125</v>
      </c>
      <c r="B621" t="s">
        <v>568</v>
      </c>
      <c r="C621" t="s">
        <v>157</v>
      </c>
      <c r="D621" t="s">
        <v>245</v>
      </c>
      <c r="E621" t="s">
        <v>15</v>
      </c>
      <c r="F621" t="s">
        <v>16</v>
      </c>
      <c r="G621" t="s">
        <v>895</v>
      </c>
      <c r="H621" t="str">
        <f>HYPERLINK("https://www.jouwictvacature.nl/solliciteren?job=ervaren-medior-wordpress-developer-gezocht-bij-web-whales", "Link")</f>
        <v>Link</v>
      </c>
      <c r="I621" t="s">
        <v>17</v>
      </c>
      <c r="J621" t="s">
        <v>18</v>
      </c>
      <c r="K621" t="s">
        <v>570</v>
      </c>
      <c r="L621" t="s">
        <v>896</v>
      </c>
    </row>
    <row r="622" spans="1:12" hidden="1" x14ac:dyDescent="0.45">
      <c r="A622" s="4">
        <v>43125</v>
      </c>
      <c r="B622" t="s">
        <v>860</v>
      </c>
      <c r="C622" t="s">
        <v>428</v>
      </c>
      <c r="D622" t="s">
        <v>22</v>
      </c>
      <c r="E622" t="s">
        <v>15</v>
      </c>
      <c r="F622" t="s">
        <v>28</v>
      </c>
      <c r="G622" t="s">
        <v>861</v>
      </c>
      <c r="H622" t="str">
        <f>HYPERLINK("https://www.jouwictvacature.nl/solliciteren?job=senior-laravel-php-developer-bij-cepo", "Link")</f>
        <v>Link</v>
      </c>
      <c r="I622" t="s">
        <v>17</v>
      </c>
      <c r="J622" t="s">
        <v>18</v>
      </c>
      <c r="K622" t="s">
        <v>862</v>
      </c>
      <c r="L622" t="s">
        <v>863</v>
      </c>
    </row>
    <row r="623" spans="1:12" hidden="1" x14ac:dyDescent="0.45">
      <c r="A623" s="4">
        <v>43125</v>
      </c>
      <c r="B623" t="s">
        <v>342</v>
      </c>
      <c r="C623" t="s">
        <v>309</v>
      </c>
      <c r="D623" t="s">
        <v>14</v>
      </c>
      <c r="E623" t="s">
        <v>15</v>
      </c>
      <c r="F623" t="s">
        <v>28</v>
      </c>
      <c r="G623" t="s">
        <v>1184</v>
      </c>
      <c r="H623" t="str">
        <f>HYPERLINK("https://www.jouwictvacature.nl/solliciteren?job=medior-php-developer-bij-muntz", "Link")</f>
        <v>Link</v>
      </c>
      <c r="I623" t="s">
        <v>17</v>
      </c>
      <c r="J623" t="s">
        <v>18</v>
      </c>
      <c r="K623" t="s">
        <v>344</v>
      </c>
      <c r="L623" t="s">
        <v>1185</v>
      </c>
    </row>
    <row r="624" spans="1:12" hidden="1" x14ac:dyDescent="0.45">
      <c r="A624" s="4">
        <v>43125</v>
      </c>
      <c r="B624" t="s">
        <v>866</v>
      </c>
      <c r="C624" t="s">
        <v>80</v>
      </c>
      <c r="D624" t="s">
        <v>14</v>
      </c>
      <c r="E624" t="s">
        <v>51</v>
      </c>
      <c r="F624" t="s">
        <v>52</v>
      </c>
      <c r="G624" t="s">
        <v>1186</v>
      </c>
      <c r="H624" t="str">
        <f>HYPERLINK("https://www.jouwictvacature.nl/solliciteren?job=mediorphp-developer-bij-lightspeed-bij-lightspeed", "Link")</f>
        <v>Link</v>
      </c>
      <c r="I624" t="s">
        <v>17</v>
      </c>
      <c r="J624" t="s">
        <v>18</v>
      </c>
      <c r="K624" t="s">
        <v>1187</v>
      </c>
      <c r="L624" t="s">
        <v>1188</v>
      </c>
    </row>
    <row r="625" spans="1:12" hidden="1" x14ac:dyDescent="0.45">
      <c r="A625" s="4">
        <v>43125</v>
      </c>
      <c r="B625" t="s">
        <v>860</v>
      </c>
      <c r="C625" t="s">
        <v>428</v>
      </c>
      <c r="D625" t="s">
        <v>22</v>
      </c>
      <c r="E625" t="s">
        <v>15</v>
      </c>
      <c r="F625" t="s">
        <v>52</v>
      </c>
      <c r="G625" t="s">
        <v>943</v>
      </c>
      <c r="H625" t="str">
        <f>HYPERLINK("https://www.jouwictvacature.nl/solliciteren?job=medior-laravel-php-developer-bij-cepo", "Link")</f>
        <v>Link</v>
      </c>
      <c r="I625" t="s">
        <v>17</v>
      </c>
      <c r="J625" t="s">
        <v>18</v>
      </c>
      <c r="K625" t="s">
        <v>862</v>
      </c>
      <c r="L625" t="s">
        <v>944</v>
      </c>
    </row>
    <row r="626" spans="1:12" hidden="1" x14ac:dyDescent="0.45">
      <c r="A626" s="4">
        <v>43125</v>
      </c>
      <c r="B626" t="s">
        <v>365</v>
      </c>
      <c r="C626" t="s">
        <v>366</v>
      </c>
      <c r="D626" t="s">
        <v>14</v>
      </c>
      <c r="E626" t="s">
        <v>15</v>
      </c>
      <c r="F626" t="s">
        <v>16</v>
      </c>
      <c r="G626" t="s">
        <v>365</v>
      </c>
      <c r="H626" t="str">
        <f>HYPERLINK("https://www.jouwictvacature.nl/solliciteren?job=junior-programmeur-bij-not-on-paper", "Link")</f>
        <v>Link</v>
      </c>
      <c r="I626" t="s">
        <v>17</v>
      </c>
      <c r="J626" t="s">
        <v>18</v>
      </c>
      <c r="K626" t="s">
        <v>367</v>
      </c>
      <c r="L626" t="s">
        <v>630</v>
      </c>
    </row>
    <row r="627" spans="1:12" hidden="1" x14ac:dyDescent="0.45">
      <c r="A627" s="4">
        <v>43125</v>
      </c>
      <c r="B627" t="s">
        <v>293</v>
      </c>
      <c r="C627" t="s">
        <v>294</v>
      </c>
      <c r="D627" t="s">
        <v>14</v>
      </c>
      <c r="E627" t="s">
        <v>15</v>
      </c>
      <c r="F627" t="s">
        <v>16</v>
      </c>
      <c r="G627" t="s">
        <v>1189</v>
      </c>
      <c r="H627" t="str">
        <f>HYPERLINK("https://www.jouwictvacature.nl/solliciteren?job=php-developer--fulltime", "Link")</f>
        <v>Link</v>
      </c>
      <c r="I627" t="s">
        <v>17</v>
      </c>
      <c r="J627" t="s">
        <v>18</v>
      </c>
      <c r="K627" t="s">
        <v>1190</v>
      </c>
      <c r="L627" t="s">
        <v>1191</v>
      </c>
    </row>
    <row r="628" spans="1:12" hidden="1" x14ac:dyDescent="0.45">
      <c r="A628" s="4">
        <v>43125</v>
      </c>
      <c r="B628" t="s">
        <v>478</v>
      </c>
      <c r="C628" t="s">
        <v>479</v>
      </c>
      <c r="D628" t="s">
        <v>245</v>
      </c>
      <c r="E628" t="s">
        <v>15</v>
      </c>
      <c r="F628" t="s">
        <v>16</v>
      </c>
      <c r="G628" t="s">
        <v>1192</v>
      </c>
      <c r="H628" t="str">
        <f>HYPERLINK("https://www.jouwictvacature.nl/solliciteren?job=gedreven-senior-php-developer-met-ervaring-gezocht-bij-square", "Link")</f>
        <v>Link</v>
      </c>
      <c r="I628" t="s">
        <v>17</v>
      </c>
      <c r="J628" t="s">
        <v>18</v>
      </c>
      <c r="K628" t="s">
        <v>484</v>
      </c>
      <c r="L628" t="s">
        <v>1193</v>
      </c>
    </row>
    <row r="629" spans="1:12" hidden="1" x14ac:dyDescent="0.45">
      <c r="A629" s="4">
        <v>43125</v>
      </c>
      <c r="B629" t="s">
        <v>358</v>
      </c>
      <c r="C629" t="s">
        <v>359</v>
      </c>
      <c r="D629" t="s">
        <v>14</v>
      </c>
      <c r="E629" t="s">
        <v>15</v>
      </c>
      <c r="F629" t="s">
        <v>34</v>
      </c>
      <c r="G629" t="s">
        <v>646</v>
      </c>
      <c r="H629" t="str">
        <f>HYPERLINK("https://www.jouwictvacature.nl/solliciteren?job=junior-php-developer--3", "Link")</f>
        <v>Link</v>
      </c>
      <c r="I629" t="s">
        <v>17</v>
      </c>
      <c r="J629" t="s">
        <v>18</v>
      </c>
      <c r="K629" t="s">
        <v>361</v>
      </c>
      <c r="L629" t="s">
        <v>647</v>
      </c>
    </row>
    <row r="630" spans="1:12" hidden="1" x14ac:dyDescent="0.45">
      <c r="A630" s="4">
        <v>43125</v>
      </c>
      <c r="B630" t="s">
        <v>304</v>
      </c>
      <c r="C630" t="s">
        <v>305</v>
      </c>
      <c r="D630" t="s">
        <v>14</v>
      </c>
      <c r="E630" t="s">
        <v>15</v>
      </c>
      <c r="F630" t="s">
        <v>16</v>
      </c>
      <c r="G630" t="s">
        <v>304</v>
      </c>
      <c r="H630" t="str">
        <f>HYPERLINK("https://www.jouwictvacature.nl/solliciteren?job=nodereact-developer-bij-ksyos", "Link")</f>
        <v>Link</v>
      </c>
      <c r="I630" t="s">
        <v>17</v>
      </c>
      <c r="J630" t="s">
        <v>18</v>
      </c>
      <c r="K630" t="s">
        <v>306</v>
      </c>
      <c r="L630" t="s">
        <v>1194</v>
      </c>
    </row>
    <row r="631" spans="1:12" hidden="1" x14ac:dyDescent="0.45">
      <c r="A631" s="4">
        <v>43125</v>
      </c>
      <c r="B631" t="s">
        <v>227</v>
      </c>
      <c r="C631" t="s">
        <v>76</v>
      </c>
      <c r="D631" t="s">
        <v>22</v>
      </c>
      <c r="E631" t="s">
        <v>15</v>
      </c>
      <c r="F631" t="s">
        <v>16</v>
      </c>
      <c r="G631" t="s">
        <v>227</v>
      </c>
      <c r="H631" t="str">
        <f>HYPERLINK("https://www.jouwictvacature.nl/solliciteren?job=front-end-developer-bij-hulst-computer-systems", "Link")</f>
        <v>Link</v>
      </c>
      <c r="I631" t="s">
        <v>17</v>
      </c>
      <c r="J631" t="s">
        <v>18</v>
      </c>
      <c r="K631" t="s">
        <v>1195</v>
      </c>
      <c r="L631" t="s">
        <v>1196</v>
      </c>
    </row>
    <row r="632" spans="1:12" hidden="1" x14ac:dyDescent="0.45">
      <c r="A632" s="4">
        <v>43125</v>
      </c>
      <c r="B632" t="s">
        <v>1144</v>
      </c>
      <c r="C632" t="s">
        <v>1145</v>
      </c>
      <c r="D632" t="s">
        <v>22</v>
      </c>
      <c r="E632" t="s">
        <v>15</v>
      </c>
      <c r="F632" t="s">
        <v>52</v>
      </c>
      <c r="G632" t="s">
        <v>1197</v>
      </c>
      <c r="H632" t="str">
        <f>HYPERLINK("https://www.jouwictvacature.nl/solliciteren?job=medior-front-end-developer-bij-blue-carpet-bij-blue-carpet", "Link")</f>
        <v>Link</v>
      </c>
      <c r="I632" t="s">
        <v>17</v>
      </c>
      <c r="J632" t="s">
        <v>18</v>
      </c>
      <c r="K632" t="s">
        <v>1147</v>
      </c>
      <c r="L632" t="s">
        <v>1198</v>
      </c>
    </row>
    <row r="633" spans="1:12" hidden="1" x14ac:dyDescent="0.45">
      <c r="A633" s="4">
        <v>43125</v>
      </c>
      <c r="B633" t="s">
        <v>668</v>
      </c>
      <c r="C633" t="s">
        <v>522</v>
      </c>
      <c r="D633" t="s">
        <v>22</v>
      </c>
      <c r="E633" t="s">
        <v>15</v>
      </c>
      <c r="F633" t="s">
        <v>16</v>
      </c>
      <c r="G633" t="s">
        <v>668</v>
      </c>
      <c r="H633" t="str">
        <f>HYPERLINK("https://www.jouwictvacature.nl/solliciteren?job=medior-front-end-developer-bij-bizzdesign-bij-bizzdesign", "Link")</f>
        <v>Link</v>
      </c>
      <c r="I633" t="s">
        <v>17</v>
      </c>
      <c r="J633" t="s">
        <v>18</v>
      </c>
      <c r="K633" t="s">
        <v>669</v>
      </c>
      <c r="L633" t="s">
        <v>1199</v>
      </c>
    </row>
    <row r="634" spans="1:12" hidden="1" x14ac:dyDescent="0.45">
      <c r="A634" s="4">
        <v>43125</v>
      </c>
      <c r="B634" t="s">
        <v>950</v>
      </c>
      <c r="C634" t="s">
        <v>951</v>
      </c>
      <c r="D634" t="s">
        <v>14</v>
      </c>
      <c r="E634" t="s">
        <v>15</v>
      </c>
      <c r="F634" t="s">
        <v>28</v>
      </c>
      <c r="G634" t="s">
        <v>1200</v>
      </c>
      <c r="H634" t="str">
        <f>HYPERLINK("https://www.jouwictvacature.nl/solliciteren?job=senior-fullstack-developer-bij-onsweb", "Link")</f>
        <v>Link</v>
      </c>
      <c r="I634" t="s">
        <v>17</v>
      </c>
      <c r="J634" t="s">
        <v>18</v>
      </c>
      <c r="K634" t="s">
        <v>952</v>
      </c>
      <c r="L634" t="s">
        <v>1201</v>
      </c>
    </row>
    <row r="635" spans="1:12" hidden="1" x14ac:dyDescent="0.45">
      <c r="A635" s="4">
        <v>43125</v>
      </c>
      <c r="B635" t="s">
        <v>142</v>
      </c>
      <c r="C635" t="s">
        <v>143</v>
      </c>
      <c r="D635" t="s">
        <v>22</v>
      </c>
      <c r="E635" t="s">
        <v>15</v>
      </c>
      <c r="F635" t="s">
        <v>28</v>
      </c>
      <c r="G635" t="s">
        <v>144</v>
      </c>
      <c r="H635" t="str">
        <f>HYPERLINK("https://www.jouwictvacature.nl/solliciteren?job=senior-full-stack-developer-bij-coas", "Link")</f>
        <v>Link</v>
      </c>
      <c r="I635" t="s">
        <v>17</v>
      </c>
      <c r="J635" t="s">
        <v>18</v>
      </c>
      <c r="K635" t="s">
        <v>145</v>
      </c>
      <c r="L635" t="s">
        <v>146</v>
      </c>
    </row>
    <row r="636" spans="1:12" hidden="1" x14ac:dyDescent="0.45">
      <c r="A636" s="4">
        <v>43125</v>
      </c>
      <c r="B636" t="s">
        <v>590</v>
      </c>
      <c r="C636" t="s">
        <v>591</v>
      </c>
      <c r="D636" t="s">
        <v>245</v>
      </c>
      <c r="E636" t="s">
        <v>15</v>
      </c>
      <c r="F636" t="s">
        <v>28</v>
      </c>
      <c r="G636" t="s">
        <v>1202</v>
      </c>
      <c r="H636" t="str">
        <f>HYPERLINK("https://www.jouwictvacature.nl/solliciteren?job=senior-allround-campaign-developer-bij-yourzine", "Link")</f>
        <v>Link</v>
      </c>
      <c r="I636" t="s">
        <v>17</v>
      </c>
      <c r="J636" t="s">
        <v>18</v>
      </c>
      <c r="K636" t="s">
        <v>1203</v>
      </c>
      <c r="L636" t="s">
        <v>1204</v>
      </c>
    </row>
    <row r="637" spans="1:12" hidden="1" x14ac:dyDescent="0.45">
      <c r="A637" s="4">
        <v>43125</v>
      </c>
      <c r="B637" t="s">
        <v>136</v>
      </c>
      <c r="C637" t="s">
        <v>137</v>
      </c>
      <c r="D637" t="s">
        <v>22</v>
      </c>
      <c r="E637" t="s">
        <v>15</v>
      </c>
      <c r="F637" t="s">
        <v>16</v>
      </c>
      <c r="G637" t="s">
        <v>138</v>
      </c>
      <c r="H637" t="str">
        <f>HYPERLINK("https://www.jouwictvacature.nl/solliciteren?job=software-developer-bij-cgi-2", "Link")</f>
        <v>Link</v>
      </c>
      <c r="I637" t="s">
        <v>17</v>
      </c>
      <c r="J637" t="s">
        <v>18</v>
      </c>
      <c r="K637" t="s">
        <v>139</v>
      </c>
      <c r="L637" t="s">
        <v>1205</v>
      </c>
    </row>
    <row r="638" spans="1:12" hidden="1" x14ac:dyDescent="0.45">
      <c r="A638" s="4">
        <v>43125</v>
      </c>
      <c r="B638" t="s">
        <v>840</v>
      </c>
      <c r="C638" t="s">
        <v>45</v>
      </c>
      <c r="D638" t="s">
        <v>245</v>
      </c>
      <c r="E638" t="s">
        <v>15</v>
      </c>
      <c r="F638" t="s">
        <v>16</v>
      </c>
      <c r="G638" t="s">
        <v>1206</v>
      </c>
      <c r="H638" t="str">
        <f>HYPERLINK("https://www.jouwictvacature.nl/solliciteren?job=ervaren-front-end-developer-bij-rivium-business-solutions", "Link")</f>
        <v>Link</v>
      </c>
      <c r="I638" t="s">
        <v>17</v>
      </c>
      <c r="J638" t="s">
        <v>18</v>
      </c>
      <c r="K638" t="s">
        <v>1207</v>
      </c>
      <c r="L638" t="s">
        <v>1208</v>
      </c>
    </row>
    <row r="639" spans="1:12" hidden="1" x14ac:dyDescent="0.45">
      <c r="A639" s="4">
        <v>43125</v>
      </c>
      <c r="B639" t="s">
        <v>664</v>
      </c>
      <c r="C639" t="s">
        <v>498</v>
      </c>
      <c r="D639" t="s">
        <v>245</v>
      </c>
      <c r="E639" t="s">
        <v>51</v>
      </c>
      <c r="F639" t="s">
        <v>34</v>
      </c>
      <c r="G639" t="s">
        <v>551</v>
      </c>
      <c r="H639" t="str">
        <f>HYPERLINK("https://www.jouwictvacature.nl/solliciteren?job=junior-front-end-developer-bij-we4sea", "Link")</f>
        <v>Link</v>
      </c>
      <c r="I639" t="s">
        <v>17</v>
      </c>
      <c r="J639" t="s">
        <v>18</v>
      </c>
      <c r="K639" t="s">
        <v>666</v>
      </c>
      <c r="L639" t="s">
        <v>1209</v>
      </c>
    </row>
    <row r="640" spans="1:12" hidden="1" x14ac:dyDescent="0.45">
      <c r="A640" s="4">
        <v>43125</v>
      </c>
      <c r="B640" t="s">
        <v>423</v>
      </c>
      <c r="C640" t="s">
        <v>406</v>
      </c>
      <c r="D640" t="s">
        <v>245</v>
      </c>
      <c r="E640" t="s">
        <v>15</v>
      </c>
      <c r="F640" t="s">
        <v>34</v>
      </c>
      <c r="G640" t="s">
        <v>1210</v>
      </c>
      <c r="H640" t="str">
        <f>HYPERLINK("https://www.jouwictvacature.nl/solliciteren?job=junior-java-ontwikkelaar-2", "Link")</f>
        <v>Link</v>
      </c>
      <c r="I640" t="s">
        <v>17</v>
      </c>
      <c r="J640" t="s">
        <v>18</v>
      </c>
      <c r="K640" t="s">
        <v>1211</v>
      </c>
      <c r="L640" t="s">
        <v>1212</v>
      </c>
    </row>
    <row r="641" spans="1:12" hidden="1" x14ac:dyDescent="0.45">
      <c r="A641" s="4">
        <v>43125</v>
      </c>
      <c r="B641" t="s">
        <v>115</v>
      </c>
      <c r="C641" t="s">
        <v>62</v>
      </c>
      <c r="D641" t="s">
        <v>22</v>
      </c>
      <c r="E641" t="s">
        <v>15</v>
      </c>
      <c r="F641" t="s">
        <v>52</v>
      </c>
      <c r="G641" t="s">
        <v>1213</v>
      </c>
      <c r="H641" t="str">
        <f>HYPERLINK("https://www.jouwictvacature.nl/solliciteren?job=medior-java-spring-developer-bij-bottomline", "Link")</f>
        <v>Link</v>
      </c>
      <c r="I641" t="s">
        <v>17</v>
      </c>
      <c r="J641" t="s">
        <v>18</v>
      </c>
      <c r="K641" t="s">
        <v>121</v>
      </c>
      <c r="L641" t="s">
        <v>1214</v>
      </c>
    </row>
    <row r="642" spans="1:12" hidden="1" x14ac:dyDescent="0.45">
      <c r="A642" s="4">
        <v>43125</v>
      </c>
      <c r="B642" t="s">
        <v>564</v>
      </c>
      <c r="C642" t="s">
        <v>62</v>
      </c>
      <c r="D642" t="s">
        <v>245</v>
      </c>
      <c r="E642" t="s">
        <v>15</v>
      </c>
      <c r="F642" t="s">
        <v>28</v>
      </c>
      <c r="G642" t="s">
        <v>1215</v>
      </c>
      <c r="H642" t="str">
        <f>HYPERLINK("https://www.jouwictvacature.nl/solliciteren?job=senior-java-developer-bij-de-volant-groep", "Link")</f>
        <v>Link</v>
      </c>
      <c r="I642" t="s">
        <v>17</v>
      </c>
      <c r="J642" t="s">
        <v>18</v>
      </c>
      <c r="K642" t="s">
        <v>1216</v>
      </c>
      <c r="L642" t="s">
        <v>1217</v>
      </c>
    </row>
    <row r="643" spans="1:12" hidden="1" x14ac:dyDescent="0.45">
      <c r="A643" s="4">
        <v>43125</v>
      </c>
      <c r="B643" t="s">
        <v>532</v>
      </c>
      <c r="C643" t="s">
        <v>80</v>
      </c>
      <c r="D643" t="s">
        <v>245</v>
      </c>
      <c r="E643" t="s">
        <v>51</v>
      </c>
      <c r="F643" t="s">
        <v>34</v>
      </c>
      <c r="G643" t="s">
        <v>1218</v>
      </c>
      <c r="H643" t="str">
        <f>HYPERLINK("https://www.jouwictvacature.nl/solliciteren?job=junior-java-developer-in-amsterdam--spring-nosql-databases-elasticsear", "Link")</f>
        <v>Link</v>
      </c>
      <c r="I643" t="s">
        <v>17</v>
      </c>
      <c r="J643" t="s">
        <v>18</v>
      </c>
      <c r="K643" t="s">
        <v>537</v>
      </c>
      <c r="L643" t="s">
        <v>1219</v>
      </c>
    </row>
    <row r="644" spans="1:12" hidden="1" x14ac:dyDescent="0.45">
      <c r="A644" s="4">
        <v>43125</v>
      </c>
      <c r="B644" t="s">
        <v>237</v>
      </c>
      <c r="C644" t="s">
        <v>62</v>
      </c>
      <c r="D644" t="s">
        <v>22</v>
      </c>
      <c r="E644" t="s">
        <v>15</v>
      </c>
      <c r="F644" t="s">
        <v>16</v>
      </c>
      <c r="G644" t="s">
        <v>1220</v>
      </c>
      <c r="H644" t="str">
        <f>HYPERLINK("https://www.jouwictvacature.nl/solliciteren?job=developer-talent-gezocht", "Link")</f>
        <v>Link</v>
      </c>
      <c r="I644" t="s">
        <v>17</v>
      </c>
      <c r="J644" t="s">
        <v>18</v>
      </c>
      <c r="K644" t="s">
        <v>1221</v>
      </c>
      <c r="L644" t="s">
        <v>1222</v>
      </c>
    </row>
    <row r="645" spans="1:12" hidden="1" x14ac:dyDescent="0.45">
      <c r="A645" s="4">
        <v>43125</v>
      </c>
      <c r="B645" t="s">
        <v>450</v>
      </c>
      <c r="C645" t="s">
        <v>451</v>
      </c>
      <c r="D645" t="s">
        <v>245</v>
      </c>
      <c r="E645" t="s">
        <v>15</v>
      </c>
      <c r="F645" t="s">
        <v>34</v>
      </c>
      <c r="G645" t="s">
        <v>1223</v>
      </c>
      <c r="H645" t="str">
        <f>HYPERLINK("https://www.jouwictvacature.nl/solliciteren?job=junior-java-developer-bij-sofico", "Link")</f>
        <v>Link</v>
      </c>
      <c r="I645" t="s">
        <v>17</v>
      </c>
      <c r="J645" t="s">
        <v>18</v>
      </c>
      <c r="K645" t="s">
        <v>777</v>
      </c>
      <c r="L645" t="s">
        <v>1224</v>
      </c>
    </row>
    <row r="646" spans="1:12" hidden="1" x14ac:dyDescent="0.45">
      <c r="A646" s="4">
        <v>43125</v>
      </c>
      <c r="B646" t="s">
        <v>237</v>
      </c>
      <c r="C646" t="s">
        <v>93</v>
      </c>
      <c r="D646" t="s">
        <v>22</v>
      </c>
      <c r="E646" t="s">
        <v>15</v>
      </c>
      <c r="F646" t="s">
        <v>28</v>
      </c>
      <c r="G646" t="s">
        <v>1225</v>
      </c>
      <c r="H646" t="str">
        <f>HYPERLINK("https://www.jouwictvacature.nl/solliciteren?job=senior-java-developer-bij-hybrit-2", "Link")</f>
        <v>Link</v>
      </c>
      <c r="I646" t="s">
        <v>17</v>
      </c>
      <c r="J646" t="s">
        <v>18</v>
      </c>
      <c r="K646" t="s">
        <v>1072</v>
      </c>
      <c r="L646" t="s">
        <v>1226</v>
      </c>
    </row>
    <row r="647" spans="1:12" hidden="1" x14ac:dyDescent="0.45">
      <c r="A647" s="4">
        <v>43125</v>
      </c>
      <c r="B647" t="s">
        <v>497</v>
      </c>
      <c r="C647" t="s">
        <v>498</v>
      </c>
      <c r="D647" t="s">
        <v>245</v>
      </c>
      <c r="E647" t="s">
        <v>15</v>
      </c>
      <c r="F647" t="s">
        <v>28</v>
      </c>
      <c r="G647" t="s">
        <v>504</v>
      </c>
      <c r="H647" t="str">
        <f>HYPERLINK("https://www.jouwictvacature.nl/solliciteren?job=senior-software-developer-front-endback-end-bij-sysunite-bv", "Link")</f>
        <v>Link</v>
      </c>
      <c r="I647" t="s">
        <v>17</v>
      </c>
      <c r="J647" t="s">
        <v>18</v>
      </c>
      <c r="K647" t="s">
        <v>500</v>
      </c>
      <c r="L647" t="s">
        <v>505</v>
      </c>
    </row>
    <row r="648" spans="1:12" hidden="1" x14ac:dyDescent="0.45">
      <c r="A648" s="4">
        <v>43125</v>
      </c>
      <c r="B648" t="s">
        <v>693</v>
      </c>
      <c r="C648" t="s">
        <v>694</v>
      </c>
      <c r="D648" t="s">
        <v>22</v>
      </c>
      <c r="E648" t="s">
        <v>15</v>
      </c>
      <c r="F648" t="s">
        <v>16</v>
      </c>
      <c r="G648" t="s">
        <v>693</v>
      </c>
      <c r="H648" t="str">
        <f>HYPERLINK("https://www.jouwictvacature.nl/solliciteren?job=senior-mendix-developer", "Link")</f>
        <v>Link</v>
      </c>
      <c r="I648" t="s">
        <v>17</v>
      </c>
      <c r="J648" t="s">
        <v>18</v>
      </c>
      <c r="K648" t="s">
        <v>1227</v>
      </c>
      <c r="L648" t="s">
        <v>1228</v>
      </c>
    </row>
    <row r="649" spans="1:12" hidden="1" x14ac:dyDescent="0.45">
      <c r="A649" s="4">
        <v>43125</v>
      </c>
      <c r="B649" t="s">
        <v>174</v>
      </c>
      <c r="C649" t="s">
        <v>80</v>
      </c>
      <c r="D649" t="s">
        <v>22</v>
      </c>
      <c r="E649" t="s">
        <v>15</v>
      </c>
      <c r="F649" t="s">
        <v>52</v>
      </c>
      <c r="G649" t="s">
        <v>1229</v>
      </c>
      <c r="H649" t="str">
        <f>HYPERLINK("https://www.jouwictvacature.nl/solliciteren?job=medior-java-developer--hibernate-jpa-spring-mvc-oracle-bij-dpa-geos-2", "Link")</f>
        <v>Link</v>
      </c>
      <c r="I649" t="s">
        <v>17</v>
      </c>
      <c r="J649" t="s">
        <v>18</v>
      </c>
      <c r="K649" t="s">
        <v>179</v>
      </c>
      <c r="L649" t="s">
        <v>1230</v>
      </c>
    </row>
    <row r="650" spans="1:12" hidden="1" x14ac:dyDescent="0.45">
      <c r="A650" s="4">
        <v>43125</v>
      </c>
      <c r="B650" t="s">
        <v>12</v>
      </c>
      <c r="C650" t="s">
        <v>21</v>
      </c>
      <c r="D650" t="s">
        <v>22</v>
      </c>
      <c r="E650" t="s">
        <v>15</v>
      </c>
      <c r="F650" t="s">
        <v>16</v>
      </c>
      <c r="G650" t="s">
        <v>12</v>
      </c>
      <c r="H650" t="str">
        <f>HYPERLINK("https://www.jouwictvacature.nl/solliciteren?job=architect-net-bij-4dotnet-2", "Link")</f>
        <v>Link</v>
      </c>
      <c r="I650" t="s">
        <v>17</v>
      </c>
      <c r="J650" t="s">
        <v>18</v>
      </c>
      <c r="K650" t="s">
        <v>19</v>
      </c>
      <c r="L650" t="s">
        <v>1231</v>
      </c>
    </row>
    <row r="651" spans="1:12" hidden="1" x14ac:dyDescent="0.45">
      <c r="A651" s="4">
        <v>43125</v>
      </c>
      <c r="B651" t="s">
        <v>104</v>
      </c>
      <c r="C651" t="s">
        <v>62</v>
      </c>
      <c r="D651" t="s">
        <v>22</v>
      </c>
      <c r="E651" t="s">
        <v>15</v>
      </c>
      <c r="F651" t="s">
        <v>16</v>
      </c>
      <c r="G651" t="s">
        <v>104</v>
      </c>
      <c r="H651" t="str">
        <f>HYPERLINK("https://www.jouwictvacature.nl/solliciteren?job=senior-net-ontwikkelaar-bij-betabit-regio-utrechtamsterdam", "Link")</f>
        <v>Link</v>
      </c>
      <c r="I651" t="s">
        <v>17</v>
      </c>
      <c r="J651" t="s">
        <v>18</v>
      </c>
      <c r="K651" t="s">
        <v>107</v>
      </c>
      <c r="L651" t="s">
        <v>1232</v>
      </c>
    </row>
    <row r="652" spans="1:12" hidden="1" x14ac:dyDescent="0.45">
      <c r="A652" s="4">
        <v>43125</v>
      </c>
      <c r="B652" t="s">
        <v>109</v>
      </c>
      <c r="C652" t="s">
        <v>80</v>
      </c>
      <c r="D652" t="s">
        <v>22</v>
      </c>
      <c r="E652" t="s">
        <v>15</v>
      </c>
      <c r="F652" t="s">
        <v>16</v>
      </c>
      <c r="G652" t="s">
        <v>109</v>
      </c>
      <c r="H652" t="str">
        <f>HYPERLINK("https://www.jouwictvacature.nl/solliciteren?job=medior--senior-net-developer-cnet-aspnet-mvc-azure", "Link")</f>
        <v>Link</v>
      </c>
      <c r="I652" t="s">
        <v>17</v>
      </c>
      <c r="J652" t="s">
        <v>18</v>
      </c>
      <c r="K652" t="s">
        <v>110</v>
      </c>
      <c r="L652" t="s">
        <v>1233</v>
      </c>
    </row>
    <row r="653" spans="1:12" hidden="1" x14ac:dyDescent="0.45">
      <c r="A653" s="4">
        <v>43125</v>
      </c>
      <c r="B653" t="s">
        <v>308</v>
      </c>
      <c r="C653" t="s">
        <v>309</v>
      </c>
      <c r="D653" t="s">
        <v>14</v>
      </c>
      <c r="E653" t="s">
        <v>15</v>
      </c>
      <c r="F653" t="s">
        <v>16</v>
      </c>
      <c r="G653" t="s">
        <v>706</v>
      </c>
      <c r="H653" t="str">
        <f>HYPERLINK("https://www.jouwictvacature.nl/solliciteren?job=cc-developer-bij-marketgraph--c-opengl-3d-programmeren", "Link")</f>
        <v>Link</v>
      </c>
      <c r="I653" t="s">
        <v>17</v>
      </c>
      <c r="J653" t="s">
        <v>18</v>
      </c>
      <c r="K653" t="s">
        <v>1171</v>
      </c>
      <c r="L653" t="s">
        <v>707</v>
      </c>
    </row>
    <row r="654" spans="1:12" hidden="1" x14ac:dyDescent="0.45">
      <c r="A654" s="4">
        <v>43125</v>
      </c>
      <c r="B654" t="s">
        <v>37</v>
      </c>
      <c r="C654" t="s">
        <v>38</v>
      </c>
      <c r="D654" t="s">
        <v>22</v>
      </c>
      <c r="E654" t="s">
        <v>15</v>
      </c>
      <c r="F654" t="s">
        <v>52</v>
      </c>
      <c r="G654" t="s">
        <v>1008</v>
      </c>
      <c r="H654" t="str">
        <f>HYPERLINK("https://www.jouwictvacature.nl/solliciteren?job=medior-javascript-developer-bij-advitrae", "Link")</f>
        <v>Link</v>
      </c>
      <c r="I654" t="s">
        <v>17</v>
      </c>
      <c r="J654" t="s">
        <v>18</v>
      </c>
      <c r="K654" t="s">
        <v>40</v>
      </c>
      <c r="L654" t="s">
        <v>1009</v>
      </c>
    </row>
    <row r="655" spans="1:12" hidden="1" x14ac:dyDescent="0.45">
      <c r="A655" s="4">
        <v>43125</v>
      </c>
      <c r="B655" t="s">
        <v>49</v>
      </c>
      <c r="C655" t="s">
        <v>50</v>
      </c>
      <c r="D655" t="s">
        <v>22</v>
      </c>
      <c r="E655" t="s">
        <v>51</v>
      </c>
      <c r="F655" t="s">
        <v>34</v>
      </c>
      <c r="G655" t="s">
        <v>1234</v>
      </c>
      <c r="H655" t="str">
        <f>HYPERLINK("https://www.jouwictvacature.nl/solliciteren?job=junior-front-end-angular2-developer-bij-asamco-bv", "Link")</f>
        <v>Link</v>
      </c>
      <c r="I655" t="s">
        <v>17</v>
      </c>
      <c r="J655" t="s">
        <v>18</v>
      </c>
      <c r="K655" t="s">
        <v>1235</v>
      </c>
      <c r="L655" t="s">
        <v>1236</v>
      </c>
    </row>
    <row r="656" spans="1:12" hidden="1" x14ac:dyDescent="0.45">
      <c r="A656" s="4">
        <v>43125</v>
      </c>
      <c r="B656" t="s">
        <v>257</v>
      </c>
      <c r="C656" t="s">
        <v>13</v>
      </c>
      <c r="D656" t="s">
        <v>14</v>
      </c>
      <c r="E656" t="s">
        <v>15</v>
      </c>
      <c r="F656" t="s">
        <v>52</v>
      </c>
      <c r="G656" t="s">
        <v>266</v>
      </c>
      <c r="H656" t="str">
        <f>HYPERLINK("https://www.jouwictvacature.nl/solliciteren?job=medior-net-developer-met-ambitie-om-snel-te-groeien-tot-lead-developer", "Link")</f>
        <v>Link</v>
      </c>
      <c r="I656" t="s">
        <v>17</v>
      </c>
      <c r="J656" t="s">
        <v>18</v>
      </c>
      <c r="K656" t="s">
        <v>259</v>
      </c>
      <c r="L656" t="s">
        <v>267</v>
      </c>
    </row>
    <row r="657" spans="1:12" hidden="1" x14ac:dyDescent="0.45">
      <c r="A657" s="4">
        <v>43125</v>
      </c>
      <c r="B657" t="s">
        <v>904</v>
      </c>
      <c r="C657" t="s">
        <v>38</v>
      </c>
      <c r="D657" t="s">
        <v>14</v>
      </c>
      <c r="E657" t="s">
        <v>51</v>
      </c>
      <c r="F657" t="s">
        <v>28</v>
      </c>
      <c r="G657" t="s">
        <v>905</v>
      </c>
      <c r="H657" t="str">
        <f>HYPERLINK("https://www.jouwictvacature.nl/solliciteren?job=senior-full-stack-focus-on-front-end-bij-pyton-an-amadeus-company", "Link")</f>
        <v>Link</v>
      </c>
      <c r="I657" t="s">
        <v>17</v>
      </c>
      <c r="J657" t="s">
        <v>18</v>
      </c>
      <c r="K657" t="s">
        <v>906</v>
      </c>
      <c r="L657" t="s">
        <v>907</v>
      </c>
    </row>
    <row r="658" spans="1:12" hidden="1" x14ac:dyDescent="0.45">
      <c r="A658" s="4">
        <v>43125</v>
      </c>
      <c r="B658" t="s">
        <v>104</v>
      </c>
      <c r="C658" t="s">
        <v>93</v>
      </c>
      <c r="D658" t="s">
        <v>22</v>
      </c>
      <c r="E658" t="s">
        <v>15</v>
      </c>
      <c r="F658" t="s">
        <v>16</v>
      </c>
      <c r="G658" t="s">
        <v>104</v>
      </c>
      <c r="H658" t="str">
        <f>HYPERLINK("https://www.jouwictvacature.nl/solliciteren?job=junior-softwareontwikkelaar-bij-betabit-regio-rotterdam", "Link")</f>
        <v>Link</v>
      </c>
      <c r="I658" t="s">
        <v>17</v>
      </c>
      <c r="J658" t="s">
        <v>18</v>
      </c>
      <c r="K658" t="s">
        <v>1237</v>
      </c>
      <c r="L658" t="s">
        <v>1238</v>
      </c>
    </row>
    <row r="659" spans="1:12" hidden="1" x14ac:dyDescent="0.45">
      <c r="A659" s="4">
        <v>43125</v>
      </c>
      <c r="B659" t="s">
        <v>391</v>
      </c>
      <c r="C659" t="s">
        <v>392</v>
      </c>
      <c r="D659" t="s">
        <v>14</v>
      </c>
      <c r="E659" t="s">
        <v>15</v>
      </c>
      <c r="F659" t="s">
        <v>16</v>
      </c>
      <c r="G659" t="s">
        <v>1239</v>
      </c>
      <c r="H659" t="str">
        <f>HYPERLINK("https://www.jouwictvacature.nl/solliciteren?job=technical-lead-c-aspnet-mvc-bij-paralax-", "Link")</f>
        <v>Link</v>
      </c>
      <c r="I659" t="s">
        <v>17</v>
      </c>
      <c r="J659" t="s">
        <v>18</v>
      </c>
      <c r="K659" t="s">
        <v>1240</v>
      </c>
      <c r="L659" t="s">
        <v>1241</v>
      </c>
    </row>
    <row r="660" spans="1:12" hidden="1" x14ac:dyDescent="0.45">
      <c r="A660" s="4">
        <v>43125</v>
      </c>
      <c r="B660" t="s">
        <v>478</v>
      </c>
      <c r="C660" t="s">
        <v>479</v>
      </c>
      <c r="D660" t="s">
        <v>245</v>
      </c>
      <c r="E660" t="s">
        <v>15</v>
      </c>
      <c r="F660" t="s">
        <v>16</v>
      </c>
      <c r="G660" t="s">
        <v>483</v>
      </c>
      <c r="H660" t="str">
        <f>HYPERLINK("https://www.jouwictvacature.nl/solliciteren?job=gedreven-senior-zend-developer-met-ervaring-gezocht-bij-square", "Link")</f>
        <v>Link</v>
      </c>
      <c r="I660" t="s">
        <v>17</v>
      </c>
      <c r="J660" t="s">
        <v>18</v>
      </c>
      <c r="K660" t="s">
        <v>484</v>
      </c>
      <c r="L660" t="s">
        <v>485</v>
      </c>
    </row>
    <row r="661" spans="1:12" hidden="1" x14ac:dyDescent="0.45">
      <c r="A661" s="4">
        <v>43125</v>
      </c>
      <c r="B661" t="s">
        <v>866</v>
      </c>
      <c r="C661" t="s">
        <v>80</v>
      </c>
      <c r="D661" t="s">
        <v>14</v>
      </c>
      <c r="E661" t="s">
        <v>51</v>
      </c>
      <c r="F661" t="s">
        <v>28</v>
      </c>
      <c r="G661" t="s">
        <v>934</v>
      </c>
      <c r="H661" t="str">
        <f>HYPERLINK("https://www.jouwictvacature.nl/solliciteren?job=senior-php-developer-bij-lightspeed", "Link")</f>
        <v>Link</v>
      </c>
      <c r="I661" t="s">
        <v>17</v>
      </c>
      <c r="J661" t="s">
        <v>18</v>
      </c>
      <c r="K661" t="s">
        <v>1187</v>
      </c>
      <c r="L661" t="s">
        <v>935</v>
      </c>
    </row>
    <row r="662" spans="1:12" hidden="1" x14ac:dyDescent="0.45">
      <c r="A662" s="4">
        <v>43125</v>
      </c>
      <c r="B662" t="s">
        <v>1028</v>
      </c>
      <c r="C662" t="s">
        <v>1029</v>
      </c>
      <c r="D662" t="s">
        <v>245</v>
      </c>
      <c r="E662" t="s">
        <v>15</v>
      </c>
      <c r="F662" t="s">
        <v>16</v>
      </c>
      <c r="G662" t="s">
        <v>1030</v>
      </c>
      <c r="H662" t="str">
        <f>HYPERLINK("https://www.jouwictvacature.nl/solliciteren?job=full-stack-php-programmeur", "Link")</f>
        <v>Link</v>
      </c>
      <c r="I662" t="s">
        <v>17</v>
      </c>
      <c r="J662" t="s">
        <v>18</v>
      </c>
      <c r="K662" t="s">
        <v>1031</v>
      </c>
      <c r="L662" t="s">
        <v>1032</v>
      </c>
    </row>
    <row r="663" spans="1:12" hidden="1" x14ac:dyDescent="0.45">
      <c r="A663" s="4">
        <v>43125</v>
      </c>
      <c r="B663" t="s">
        <v>945</v>
      </c>
      <c r="C663" t="s">
        <v>946</v>
      </c>
      <c r="D663" t="s">
        <v>245</v>
      </c>
      <c r="E663" t="s">
        <v>15</v>
      </c>
      <c r="F663" t="s">
        <v>16</v>
      </c>
      <c r="G663" t="s">
        <v>1242</v>
      </c>
      <c r="H663" t="str">
        <f>HYPERLINK("https://www.jouwictvacature.nl/solliciteren?job=php-web-developer-medior-bij-the-fuel-company", "Link")</f>
        <v>Link</v>
      </c>
      <c r="I663" t="s">
        <v>17</v>
      </c>
      <c r="J663" t="s">
        <v>18</v>
      </c>
      <c r="K663" t="s">
        <v>947</v>
      </c>
      <c r="L663" t="s">
        <v>1243</v>
      </c>
    </row>
    <row r="664" spans="1:12" hidden="1" x14ac:dyDescent="0.45">
      <c r="A664" s="4">
        <v>43125</v>
      </c>
      <c r="B664" t="s">
        <v>230</v>
      </c>
      <c r="C664" t="s">
        <v>93</v>
      </c>
      <c r="D664" t="s">
        <v>22</v>
      </c>
      <c r="E664" t="s">
        <v>15</v>
      </c>
      <c r="F664" t="s">
        <v>52</v>
      </c>
      <c r="G664" t="s">
        <v>1244</v>
      </c>
      <c r="H664" t="str">
        <f>HYPERLINK("https://www.jouwictvacature.nl/solliciteren?job=medior-php-programmeur-bij-hvmp-marketing--ernesto-", "Link")</f>
        <v>Link</v>
      </c>
      <c r="I664" t="s">
        <v>17</v>
      </c>
      <c r="J664" t="s">
        <v>18</v>
      </c>
      <c r="K664" t="s">
        <v>1245</v>
      </c>
      <c r="L664" t="s">
        <v>1246</v>
      </c>
    </row>
    <row r="665" spans="1:12" hidden="1" x14ac:dyDescent="0.45">
      <c r="A665" s="4">
        <v>43125</v>
      </c>
      <c r="B665" t="s">
        <v>939</v>
      </c>
      <c r="C665" t="s">
        <v>940</v>
      </c>
      <c r="D665" t="s">
        <v>14</v>
      </c>
      <c r="E665" t="s">
        <v>15</v>
      </c>
      <c r="F665" t="s">
        <v>34</v>
      </c>
      <c r="G665" t="s">
        <v>941</v>
      </c>
      <c r="H665" t="str">
        <f>HYPERLINK("https://www.jouwictvacature.nl/solliciteren?job=junior-web-developer-4", "Link")</f>
        <v>Link</v>
      </c>
      <c r="I665" t="s">
        <v>17</v>
      </c>
      <c r="J665" t="s">
        <v>18</v>
      </c>
      <c r="K665" t="s">
        <v>1247</v>
      </c>
      <c r="L665" t="s">
        <v>942</v>
      </c>
    </row>
    <row r="666" spans="1:12" hidden="1" x14ac:dyDescent="0.45">
      <c r="A666" s="4">
        <v>43125</v>
      </c>
      <c r="B666" t="s">
        <v>432</v>
      </c>
      <c r="C666" t="s">
        <v>433</v>
      </c>
      <c r="D666" t="s">
        <v>245</v>
      </c>
      <c r="E666" t="s">
        <v>15</v>
      </c>
      <c r="F666" t="s">
        <v>16</v>
      </c>
      <c r="G666" t="s">
        <v>1248</v>
      </c>
      <c r="H666" t="str">
        <f>HYPERLINK("https://www.jouwictvacature.nl/solliciteren?job=medior-back-end-developer-regio-groningen", "Link")</f>
        <v>Link</v>
      </c>
      <c r="I666" t="s">
        <v>17</v>
      </c>
      <c r="J666" t="s">
        <v>18</v>
      </c>
      <c r="K666" t="s">
        <v>435</v>
      </c>
      <c r="L666" t="s">
        <v>1249</v>
      </c>
    </row>
    <row r="667" spans="1:12" hidden="1" x14ac:dyDescent="0.45">
      <c r="A667" s="4">
        <v>43125</v>
      </c>
      <c r="B667" t="s">
        <v>813</v>
      </c>
      <c r="C667" t="s">
        <v>309</v>
      </c>
      <c r="D667" t="s">
        <v>245</v>
      </c>
      <c r="E667" t="s">
        <v>15</v>
      </c>
      <c r="F667" t="s">
        <v>52</v>
      </c>
      <c r="G667" t="s">
        <v>977</v>
      </c>
      <c r="H667" t="str">
        <f>HYPERLINK("https://www.jouwictvacature.nl/solliciteren?job=full-stack-developer-bij-telserv--2", "Link")</f>
        <v>Link</v>
      </c>
      <c r="I667" t="s">
        <v>17</v>
      </c>
      <c r="J667" t="s">
        <v>18</v>
      </c>
      <c r="K667" t="s">
        <v>815</v>
      </c>
      <c r="L667" t="s">
        <v>978</v>
      </c>
    </row>
    <row r="668" spans="1:12" hidden="1" x14ac:dyDescent="0.45">
      <c r="A668" s="4">
        <v>43125</v>
      </c>
      <c r="B668" t="s">
        <v>1250</v>
      </c>
      <c r="C668" t="s">
        <v>1251</v>
      </c>
      <c r="D668" t="s">
        <v>22</v>
      </c>
      <c r="E668" t="s">
        <v>15</v>
      </c>
      <c r="F668" t="s">
        <v>34</v>
      </c>
      <c r="G668" t="s">
        <v>1252</v>
      </c>
      <c r="H668" t="str">
        <f>HYPERLINK("https://www.jouwictvacature.nl/solliciteren?job=back-end-developer-bij-deepdata", "Link")</f>
        <v>Link</v>
      </c>
      <c r="I668" t="s">
        <v>17</v>
      </c>
      <c r="J668" t="s">
        <v>18</v>
      </c>
      <c r="K668" t="s">
        <v>1253</v>
      </c>
      <c r="L668" t="s">
        <v>1254</v>
      </c>
    </row>
    <row r="669" spans="1:12" hidden="1" x14ac:dyDescent="0.45">
      <c r="A669" s="4">
        <v>43125</v>
      </c>
      <c r="B669" t="s">
        <v>553</v>
      </c>
      <c r="C669" t="s">
        <v>554</v>
      </c>
      <c r="D669" t="s">
        <v>245</v>
      </c>
      <c r="E669" t="s">
        <v>15</v>
      </c>
      <c r="F669" t="s">
        <v>16</v>
      </c>
      <c r="G669" t="s">
        <v>553</v>
      </c>
      <c r="H669" t="str">
        <f>HYPERLINK("https://www.jouwictvacature.nl/solliciteren?job=senior-web-architect-bij-ultraware", "Link")</f>
        <v>Link</v>
      </c>
      <c r="I669" t="s">
        <v>17</v>
      </c>
      <c r="J669" t="s">
        <v>18</v>
      </c>
      <c r="K669" t="s">
        <v>555</v>
      </c>
      <c r="L669" t="s">
        <v>556</v>
      </c>
    </row>
    <row r="670" spans="1:12" hidden="1" x14ac:dyDescent="0.45">
      <c r="A670" s="4">
        <v>43125</v>
      </c>
      <c r="B670" t="s">
        <v>753</v>
      </c>
      <c r="C670" t="s">
        <v>309</v>
      </c>
      <c r="D670" t="s">
        <v>22</v>
      </c>
      <c r="E670" t="s">
        <v>15</v>
      </c>
      <c r="F670" t="s">
        <v>16</v>
      </c>
      <c r="G670" t="s">
        <v>753</v>
      </c>
      <c r="H670" t="str">
        <f>HYPERLINK("https://www.jouwictvacature.nl/solliciteren?job=junior-full-stack-developer-bij-creabea", "Link")</f>
        <v>Link</v>
      </c>
      <c r="I670" t="s">
        <v>17</v>
      </c>
      <c r="J670" t="s">
        <v>18</v>
      </c>
      <c r="K670" t="s">
        <v>1138</v>
      </c>
      <c r="L670" t="s">
        <v>1255</v>
      </c>
    </row>
    <row r="671" spans="1:12" hidden="1" x14ac:dyDescent="0.45">
      <c r="A671" s="4">
        <v>43125</v>
      </c>
      <c r="B671" t="s">
        <v>329</v>
      </c>
      <c r="C671" t="s">
        <v>80</v>
      </c>
      <c r="D671" t="s">
        <v>14</v>
      </c>
      <c r="E671" t="s">
        <v>51</v>
      </c>
      <c r="F671" t="s">
        <v>16</v>
      </c>
      <c r="G671" t="s">
        <v>329</v>
      </c>
      <c r="H671" t="str">
        <f>HYPERLINK("https://www.jouwictvacature.nl/solliciteren?job=senior-full-stack-developer-bij-member-get-member", "Link")</f>
        <v>Link</v>
      </c>
      <c r="I671" t="s">
        <v>17</v>
      </c>
      <c r="J671" t="s">
        <v>18</v>
      </c>
      <c r="K671" t="s">
        <v>330</v>
      </c>
      <c r="L671" t="s">
        <v>1256</v>
      </c>
    </row>
    <row r="672" spans="1:12" hidden="1" x14ac:dyDescent="0.45">
      <c r="A672" s="4">
        <v>43125</v>
      </c>
      <c r="B672" t="s">
        <v>374</v>
      </c>
      <c r="C672" t="s">
        <v>93</v>
      </c>
      <c r="D672" t="s">
        <v>14</v>
      </c>
      <c r="E672" t="s">
        <v>15</v>
      </c>
      <c r="F672" t="s">
        <v>52</v>
      </c>
      <c r="G672" t="s">
        <v>661</v>
      </c>
      <c r="H672" t="str">
        <f>HYPERLINK("https://www.jouwictvacature.nl/solliciteren?job=medior-fullstack-developer-bij-oo-shopping", "Link")</f>
        <v>Link</v>
      </c>
      <c r="I672" t="s">
        <v>17</v>
      </c>
      <c r="J672" t="s">
        <v>18</v>
      </c>
      <c r="K672" t="s">
        <v>376</v>
      </c>
      <c r="L672" t="s">
        <v>1257</v>
      </c>
    </row>
    <row r="673" spans="1:12" hidden="1" x14ac:dyDescent="0.45">
      <c r="A673" s="4">
        <v>43125</v>
      </c>
      <c r="B673" t="s">
        <v>304</v>
      </c>
      <c r="C673" t="s">
        <v>305</v>
      </c>
      <c r="D673" t="s">
        <v>14</v>
      </c>
      <c r="E673" t="s">
        <v>15</v>
      </c>
      <c r="F673" t="s">
        <v>16</v>
      </c>
      <c r="G673" t="s">
        <v>304</v>
      </c>
      <c r="H673" t="str">
        <f>HYPERLINK("https://www.jouwictvacature.nl/solliciteren?job=nodereact-developer-bij-ksyos", "Link")</f>
        <v>Link</v>
      </c>
      <c r="I673" t="s">
        <v>17</v>
      </c>
      <c r="J673" t="s">
        <v>18</v>
      </c>
      <c r="K673" t="s">
        <v>306</v>
      </c>
      <c r="L673" t="s">
        <v>1194</v>
      </c>
    </row>
    <row r="674" spans="1:12" hidden="1" x14ac:dyDescent="0.45">
      <c r="A674" s="4">
        <v>43125</v>
      </c>
      <c r="B674" t="s">
        <v>864</v>
      </c>
      <c r="C674" t="s">
        <v>76</v>
      </c>
      <c r="D674" t="s">
        <v>14</v>
      </c>
      <c r="E674" t="s">
        <v>15</v>
      </c>
      <c r="F674" t="s">
        <v>16</v>
      </c>
      <c r="G674" t="s">
        <v>1258</v>
      </c>
      <c r="H674" t="str">
        <f>HYPERLINK("https://www.jouwictvacature.nl/solliciteren?job=technische-medior-front-end-developer", "Link")</f>
        <v>Link</v>
      </c>
      <c r="I674" t="s">
        <v>17</v>
      </c>
      <c r="J674" t="s">
        <v>18</v>
      </c>
      <c r="K674" t="s">
        <v>865</v>
      </c>
      <c r="L674" t="s">
        <v>1259</v>
      </c>
    </row>
    <row r="675" spans="1:12" hidden="1" x14ac:dyDescent="0.45">
      <c r="A675" s="4">
        <v>43125</v>
      </c>
      <c r="B675" t="s">
        <v>840</v>
      </c>
      <c r="C675" t="s">
        <v>45</v>
      </c>
      <c r="D675" t="s">
        <v>245</v>
      </c>
      <c r="E675" t="s">
        <v>15</v>
      </c>
      <c r="F675" t="s">
        <v>52</v>
      </c>
      <c r="G675" t="s">
        <v>1037</v>
      </c>
      <c r="H675" t="str">
        <f>HYPERLINK("https://www.jouwictvacature.nl/solliciteren?job=medior-javascript-developer-bij-rivium-business-solutions", "Link")</f>
        <v>Link</v>
      </c>
      <c r="I675" t="s">
        <v>17</v>
      </c>
      <c r="J675" t="s">
        <v>18</v>
      </c>
      <c r="K675" t="s">
        <v>1207</v>
      </c>
      <c r="L675" t="s">
        <v>1260</v>
      </c>
    </row>
    <row r="676" spans="1:12" hidden="1" x14ac:dyDescent="0.45">
      <c r="A676" s="4">
        <v>43125</v>
      </c>
      <c r="B676" t="s">
        <v>745</v>
      </c>
      <c r="C676" t="s">
        <v>80</v>
      </c>
      <c r="D676" t="s">
        <v>22</v>
      </c>
      <c r="E676" t="s">
        <v>15</v>
      </c>
      <c r="F676" t="s">
        <v>16</v>
      </c>
      <c r="G676" t="s">
        <v>745</v>
      </c>
      <c r="H676" t="str">
        <f>HYPERLINK("https://www.jouwictvacature.nl/solliciteren?job=senior-front-end-developer-bij-hostnet", "Link")</f>
        <v>Link</v>
      </c>
      <c r="I676" t="s">
        <v>17</v>
      </c>
      <c r="J676" t="s">
        <v>18</v>
      </c>
      <c r="K676" t="s">
        <v>1261</v>
      </c>
      <c r="L676" t="s">
        <v>1262</v>
      </c>
    </row>
    <row r="677" spans="1:12" hidden="1" x14ac:dyDescent="0.45">
      <c r="A677" s="4">
        <v>43125</v>
      </c>
      <c r="B677" t="s">
        <v>423</v>
      </c>
      <c r="C677" t="s">
        <v>406</v>
      </c>
      <c r="D677" t="s">
        <v>245</v>
      </c>
      <c r="E677" t="s">
        <v>15</v>
      </c>
      <c r="F677" t="s">
        <v>28</v>
      </c>
      <c r="G677" t="s">
        <v>1263</v>
      </c>
      <c r="H677" t="str">
        <f>HYPERLINK("https://www.jouwictvacature.nl/solliciteren?job=senior-uiux-designer--front-end-bij-qualogy", "Link")</f>
        <v>Link</v>
      </c>
      <c r="I677" t="s">
        <v>17</v>
      </c>
      <c r="J677" t="s">
        <v>18</v>
      </c>
      <c r="K677" t="s">
        <v>1264</v>
      </c>
      <c r="L677" t="s">
        <v>1265</v>
      </c>
    </row>
    <row r="678" spans="1:12" hidden="1" x14ac:dyDescent="0.45">
      <c r="A678" s="4">
        <v>43125</v>
      </c>
      <c r="B678" t="s">
        <v>497</v>
      </c>
      <c r="C678" t="s">
        <v>498</v>
      </c>
      <c r="D678" t="s">
        <v>245</v>
      </c>
      <c r="E678" t="s">
        <v>15</v>
      </c>
      <c r="F678" t="s">
        <v>34</v>
      </c>
      <c r="G678" t="s">
        <v>506</v>
      </c>
      <c r="H678" t="str">
        <f>HYPERLINK("https://www.jouwictvacature.nl/solliciteren?job=junior-software-developer-front-endback-end-bij-sysunite-bv", "Link")</f>
        <v>Link</v>
      </c>
      <c r="I678" t="s">
        <v>17</v>
      </c>
      <c r="J678" t="s">
        <v>18</v>
      </c>
      <c r="K678" t="s">
        <v>500</v>
      </c>
      <c r="L678" t="s">
        <v>507</v>
      </c>
    </row>
    <row r="679" spans="1:12" hidden="1" x14ac:dyDescent="0.45">
      <c r="A679" s="4">
        <v>43125</v>
      </c>
      <c r="B679" t="s">
        <v>304</v>
      </c>
      <c r="C679" t="s">
        <v>305</v>
      </c>
      <c r="D679" t="s">
        <v>14</v>
      </c>
      <c r="E679" t="s">
        <v>15</v>
      </c>
      <c r="F679" t="s">
        <v>16</v>
      </c>
      <c r="G679" t="s">
        <v>304</v>
      </c>
      <c r="H679" t="str">
        <f>HYPERLINK("https://www.jouwictvacature.nl/solliciteren?job=medior-nodejs-software-engineer", "Link")</f>
        <v>Link</v>
      </c>
      <c r="I679" t="s">
        <v>17</v>
      </c>
      <c r="J679" t="s">
        <v>18</v>
      </c>
      <c r="K679" t="s">
        <v>306</v>
      </c>
      <c r="L679" t="s">
        <v>307</v>
      </c>
    </row>
  </sheetData>
  <autoFilter ref="A1:M679" xr:uid="{00000000-0009-0000-0000-000000000000}">
    <filterColumn colId="0">
      <filters>
        <dateGroupItem year="2018" month="1" day="22" dateTimeGrouping="day"/>
        <dateGroupItem year="2018" month="1" day="24" dateTimeGrouping="day"/>
      </filters>
    </filterColumn>
    <filterColumn colId="3">
      <customFilters>
        <customFilter operator="notEqual" val=" "/>
      </customFilters>
    </filterColumn>
    <sortState ref="A2:M170">
      <sortCondition sortBy="cellColor" ref="L1:L111" dxfId="1"/>
    </sortState>
  </autoFilter>
  <sortState ref="A313:L472">
    <sortCondition ref="B313:B472"/>
  </sortState>
  <conditionalFormatting sqref="L1:L1048576">
    <cfRule type="duplicateValues" dxfId="0"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A2"/>
  <sheetViews>
    <sheetView workbookViewId="0">
      <selection activeCell="A3" sqref="A3"/>
    </sheetView>
  </sheetViews>
  <sheetFormatPr defaultRowHeight="14.25" x14ac:dyDescent="0.45"/>
  <sheetData>
    <row r="1" spans="1:1" x14ac:dyDescent="0.45">
      <c r="A1" t="s">
        <v>1266</v>
      </c>
    </row>
    <row r="2" spans="1:1" x14ac:dyDescent="0.45">
      <c r="A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Renier</dc:creator>
  <cp:lastModifiedBy>Renier</cp:lastModifiedBy>
  <dcterms:created xsi:type="dcterms:W3CDTF">2015-06-05T18:19:34Z</dcterms:created>
  <dcterms:modified xsi:type="dcterms:W3CDTF">2018-01-25T10:38:36Z</dcterms:modified>
</cp:coreProperties>
</file>