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Blad1" sheetId="1" state="visible" r:id="rId1"/>
  </sheets>
  <definedNames>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 hidden="1" localSheetId="0" name="_xlnm._FilterDatabase">Blad1!$A$1:$L$1</definedName>
  </definedNames>
  <calcPr calcId="124519" fullCalcOnLoad="1"/>
</workbook>
</file>

<file path=xl/sharedStrings.xml><?xml version="1.0" encoding="utf-8"?>
<sst xmlns="http://schemas.openxmlformats.org/spreadsheetml/2006/main" uniqueCount="693">
  <si>
    <t>Datum</t>
  </si>
  <si>
    <t>Bedrijfsnaam</t>
  </si>
  <si>
    <t>Stad</t>
  </si>
  <si>
    <t>Taal</t>
  </si>
  <si>
    <t>Ervaringsniveau</t>
  </si>
  <si>
    <t>Developer</t>
  </si>
  <si>
    <t>Jobtitel</t>
  </si>
  <si>
    <t>Link</t>
  </si>
  <si>
    <t>LinkedIN</t>
  </si>
  <si>
    <t>Teamleader</t>
  </si>
  <si>
    <t>Jobomschrijving</t>
  </si>
  <si>
    <t>URL</t>
  </si>
  <si>
    <t>Trifork</t>
  </si>
  <si>
    <t>AMSTERDAM</t>
  </si>
  <si>
    <t>EN</t>
  </si>
  <si>
    <t>Junior</t>
  </si>
  <si>
    <t>Java Developer</t>
  </si>
  <si>
    <t>Junior Machine Learning Developer at Trifork in Amsterdam</t>
  </si>
  <si>
    <t>Nee</t>
  </si>
  <si>
    <t>Nieuw</t>
  </si>
  <si>
    <t>Are you a Machine Learning Developer that wants to do cool stuff? Come work at Trifork in Amsterdam!</t>
  </si>
  <si>
    <t>https://www.jouwictvacature.nl/solliciteren?job=junior-machine-learning-developer-at-trifork-in-amsterdam-bij-trifork</t>
  </si>
  <si>
    <t>Senior</t>
  </si>
  <si>
    <t>Senior Backend Software Engineer | Java, .NET, Groovy, Python, Mongo, Docker</t>
  </si>
  <si>
    <t>Are you a Senior Backend Software Engineer and do you want to work at the most innovative technology agency in The Netherlands? Come work at Trifork!</t>
  </si>
  <si>
    <t>https://www.jouwictvacature.nl/solliciteren?job=senior-backend-software-engineer--java-net-groovy-python-mongo-docker-</t>
  </si>
  <si>
    <t>Medior</t>
  </si>
  <si>
    <t>Medior Backend Software Engineer | Java, .NET, Groovy, Python, Mongo, Docker</t>
  </si>
  <si>
    <t>Are you a Medior Backend Software Engineer and do you want to work at the most innovative technology agency in The Netherlands? Come work at Trifork!</t>
  </si>
  <si>
    <t>https://www.jouwictvacature.nl/solliciteren?job=medior-backend-software-engineer--java-net-groovy-python-mongo-docker-</t>
  </si>
  <si>
    <t>msg life Benelux</t>
  </si>
  <si>
    <t>AMERSFOORT</t>
  </si>
  <si>
    <t>Senior Software developer at msg life Benelux</t>
  </si>
  <si>
    <t>Do you get enthusiastic about demanding business processes and do you like to look for creative solutions to new challenges? Then you would be a great addition to our team as a software developer, come join msg life Benelux!</t>
  </si>
  <si>
    <t>https://www.jouwictvacature.nl/solliciteren?job=senior-software-developer-at-msg-life-benelux-bij-msg-life-benelux</t>
  </si>
  <si>
    <t>FindWhere</t>
  </si>
  <si>
    <t>AMSTERDAM-ZUIDOOST</t>
  </si>
  <si>
    <t>Looking for a Senior Android App Development job in Amsterdam-Zuidoost?</t>
  </si>
  <si>
    <t>We're looking for an Android App developer who can lift our mobile applications to the next level, are you the one?</t>
  </si>
  <si>
    <t>https://www.jouwictvacature.nl/solliciteren?job=looking-for-a-senior-android-app-development-job-in-amsterdam-zuidoost</t>
  </si>
  <si>
    <t>MPS Multi Pilot Simulations</t>
  </si>
  <si>
    <t>GROENEKAN</t>
  </si>
  <si>
    <t>.NET Developer</t>
  </si>
  <si>
    <t>Medior C#/C++ developer with affinity for aviation</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</si>
  <si>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installation._x000D_
</t>
  </si>
  <si>
    <t>https://www.jouwictvacature.nl/solliciteren?job=medior-cc-developer-with-affinity-for-aviation</t>
  </si>
  <si>
    <t>Medior Javascript (Angular/React) Developer bij KE-works</t>
  </si>
  <si>
    <t>DELFT</t>
  </si>
  <si>
    <t>DE</t>
  </si>
  <si>
    <t>Front-end Developer</t>
  </si>
  <si>
    <t>KE-WORKS ZOEKT EEN CREATIEVE FRONT-END ONTWIKKELAAR DIE THUIS IS IN DE LAATSTE JAVASCRIPT FRAMEWORKS EN HOUDT VAN EEN UITDAGING</t>
  </si>
  <si>
    <t>https://www.bonque.nl/vacature/medior-javascript-angularreact-developer-bij-ke-works</t>
  </si>
  <si>
    <t>Widgr</t>
  </si>
  <si>
    <t>AF</t>
  </si>
  <si>
    <t>Junior Full Stack developer bij Widgr</t>
  </si>
  <si>
    <t>Passie voor de nieuwste technologieën en frameworks? Steeds op zoek naar de beste oplossing? Sterke kennis van Javascript?</t>
  </si>
  <si>
    <t>https://www.bonque.nl/vacature/junior-full-stack-developer-bij-widgr</t>
  </si>
  <si>
    <t>Gekkota</t>
  </si>
  <si>
    <t>PHP Developer</t>
  </si>
  <si>
    <t>Senior javascript developer (CTO/NODEJS DEVOPS)</t>
  </si>
  <si>
    <t xml:space="preserve">Penna is the first online knowledge sharing platform for schools. Penna facilitates easy sharing of fun, educational (extra-curricular) projects between schools. Furthermore, we offer schools an easy way to realize their favorite projects by using crowdfunding and crowdsourcing. The team behind Penna consists of passionate, professional initiators, developers and other creative minds. We want to help the next generation to get ready for the future. </t>
  </si>
  <si>
    <t>https://www.bonque.nl/vacature/senior-javascript-developer-ctonodejs-devops</t>
  </si>
  <si>
    <t>Geckotech</t>
  </si>
  <si>
    <t>AMSTELVEEN</t>
  </si>
  <si>
    <t xml:space="preserve">Senior Java Developer bij Geckotech </t>
  </si>
  <si>
    <t>We are looking for Senior Java and Grails developers to strengthen our in-house development team. If you have a solid base of JEE or Spring and are looking to branch out to Grails and Groovy, or if you already have some experience with Grails and Groovy, we would like to hear from you.</t>
  </si>
  <si>
    <t>https://www.bonque.nl/vacature/senior-java-developer-bij-geckotech</t>
  </si>
  <si>
    <t>Festa Solutions B.V.</t>
  </si>
  <si>
    <t>EINDHOVEN</t>
  </si>
  <si>
    <t xml:space="preserve">Medior Ontwikkelaar bij Festa Solutions B.V. </t>
  </si>
  <si>
    <t>Wie wil er nou niet werken aan de Virtual Twin?</t>
  </si>
  <si>
    <t>https://www.bonque.nl/vacature/junior-ontwikkelaar-bij-festa-solutions-bv-</t>
  </si>
  <si>
    <t>Anchormen</t>
  </si>
  <si>
    <t>Tech Lead bij Anchormen</t>
  </si>
  <si>
    <t>Anchormen is growing fast! For our challenging and complex Big Data projects, we are looking for a Tech Lead who will be able to ensure the motivation, enthusiasm, and quality of the projects. The Technical Lead must be able to provide our clients with optimal advice and service while simultaneously monitor deadlines. He is able to manage and inspire his team to achieve the best results possible and actively participate in the development of the projects.</t>
  </si>
  <si>
    <t>https://www.bonque.nl/vacature/tech-lead-bij-anchormen-3</t>
  </si>
  <si>
    <t>USoft</t>
  </si>
  <si>
    <t>NAARDEN</t>
  </si>
  <si>
    <t>Junior R&amp;D Software Developer at USoft</t>
  </si>
  <si>
    <t xml:space="preserve">Do you prefer to work on the development of a product and are you always working for a better performance? Come work at USoft!_x000D_
</t>
  </si>
  <si>
    <t>https://www.jouwictvacature.nl/solliciteren?job=junior-rend-software-developer-at-usoft-bij-usoft</t>
  </si>
  <si>
    <t>Experienced Developer in Amsterdam | Java, RDBMS, PostgreSQL, JBoss, Hibernate</t>
  </si>
  <si>
    <t>FindWhere is expanding its development team! Are you that bright and motivated Java developer that we are looking for to extend our development team taking FindWhere to the next level?</t>
  </si>
  <si>
    <t>https://www.jouwictvacature.nl/solliciteren?job=experienced-developer-in-amsterdam--java-rdbms-postgresql-jboss-hibern</t>
  </si>
  <si>
    <t>StackState</t>
  </si>
  <si>
    <t>UTRECHT</t>
  </si>
  <si>
    <t>Our team of talented, ambitious engineers work together to solve a variety of complex technical challenges others wouldn’t dare to try. There’s a sense that anything is possible at StackState, no matter what. If you can dream it, at StackState you can build it. Are you ready to join us on our journey?</t>
  </si>
  <si>
    <t>https://www.jouwictvacature.nl/solliciteren?job=senior-front-end-developer-bij-stackstate</t>
  </si>
  <si>
    <t>Crowdynews</t>
  </si>
  <si>
    <t>GRONINGEN</t>
  </si>
  <si>
    <t>Medior Front-end Engineer bij Crowdynews</t>
  </si>
  <si>
    <t>Do you enjoy working in an innovative, creative and progressive environment? This, and more, is what you can expect from a job at Crowdynews. Crowdynews is a major online publishing player and we value enthusiasm and a sense of humour. Do you have experience as a front-end engineer and would you like to contribute to our team?</t>
  </si>
  <si>
    <t>https://www.bonque.nl/vacature/medior-front-end-engineer-bij-crowdynews</t>
  </si>
  <si>
    <t>Junior Front-end Developer at KE-works</t>
  </si>
  <si>
    <t>KE-WORKS IS LOOKING FOR A CREATIVE FRONT-END DEVELOPER WHO IS FAMILIAR WITH THE LATEST JAVASCRIPT FRAMEWORKS AND IN FOR A CHALLENGE</t>
  </si>
  <si>
    <t>https://www.bonque.nl/vacature/junior-front-end-developer-at-ke-works</t>
  </si>
  <si>
    <t>Educom</t>
  </si>
  <si>
    <t>Docent&amp;Coach Application /Software Engineering bij Educom Utrecht</t>
  </si>
  <si>
    <t>Design brilliant software, develop brilliant people!</t>
  </si>
  <si>
    <t>https://www.bonque.nl/vacature/docentencoach-application-software-engineering-bij-educom-utrecht</t>
  </si>
  <si>
    <t>Sensys Gatso Group</t>
  </si>
  <si>
    <t>HAARLEM</t>
  </si>
  <si>
    <t>Senior Front-end / PHP developer bij Sensys Gatso Group</t>
  </si>
  <si>
    <t xml:space="preserve">Our team is in need of a new colleague, who considers him or herself to be the expert in the area of frontend and PHP development. You will take over the responsibility for the front end development for our products, and in that sense contribute to a better world in a very direct manner. </t>
  </si>
  <si>
    <t>https://www.bonque.nl/vacature/senior-front-end--php-developer-bij-sensys-gatso-group</t>
  </si>
  <si>
    <t>ViNotion</t>
  </si>
  <si>
    <t>Application/Software Engineer bij ViNotion</t>
  </si>
  <si>
    <t>Science &amp; fiction make reality! At a party you tell your friend that you work at an innovative company. What do we do at ViNotion? We create “smart solutions” for visual monitoring and detection, using Artificial Intelligence in combination with cameras. Imagine that you can detect, classify and monitor everything a camera sees. This opens a world of possibilities in the field of Crowd Management, Traffic &amp; Mobility, Smart City applications, public safety, defense and many more!</t>
  </si>
  <si>
    <t>https://www.bonque.nl/vacature/applicationsoftware-engineer-bij-vinotion</t>
  </si>
  <si>
    <t>Senior Java Developer  bij Anchormen</t>
  </si>
  <si>
    <t>Anchormen is growing fast! For our challenging and complex custom software solutions, we are looking for a Java Developer who can add motivation, enthusiasm and quality to our projects. You will develop custom software to optimize the business processes of our clients. You will add functionality, link APIs, test the software developed by your colleagues and support the lead with various project management tasks.</t>
  </si>
  <si>
    <t>https://www.bonque.nl/vacature/java-developer-bij-anchormen</t>
  </si>
  <si>
    <t xml:space="preserve">PayPlaza </t>
  </si>
  <si>
    <t xml:space="preserve">Senior Java Engineer bij PAYPLAZA </t>
  </si>
  <si>
    <t>As a Senior Developer you'll work on projects in the core of the transaction systems. You'll focus on producing highly secure, robust, efficient software systems. Our systems need to be always on and extremely flexible. We focus on maximum code reuse and simple integration options for our partners.</t>
  </si>
  <si>
    <t>https://www.bonque.nl/vacature/senior-java-engineer-bij-payplaza-</t>
  </si>
  <si>
    <t>Axual</t>
  </si>
  <si>
    <t>Senior Software Engineer at Axual | Java, Scala, Apache Kafka, Spring</t>
  </si>
  <si>
    <t>Are you the software engineer that makes our customer's data dreams come true?</t>
  </si>
  <si>
    <t>https://www.jouwictvacature.nl/solliciteren?job=senior-software-engineer-at-axual--java-scala-apache-kafka-spring-bij-</t>
  </si>
  <si>
    <t>Your task as a front-end developer at Crowdynews is to make sure our designs are translated into state-of-the-art applications! Your creativity and ability to turn anything into gold is a major asset to our company. You manage to keep up with recent developments within your field of work and are able to apply your knowledge effectively. In order to get the most out of your technical skills, you apply your experience with React to optimize your products.</t>
  </si>
  <si>
    <t>https://www.jouwictvacature.nl/solliciteren?job=medior-front-end-developer-at-crowdynews</t>
  </si>
  <si>
    <t>Ziranex</t>
  </si>
  <si>
    <t>Medior Creative Front-end Developer | HTML5, CSS3, ReactJS, AngularJS, JavaScript, SASS ..</t>
  </si>
  <si>
    <t xml:space="preserve">Are you looking for a challenging position in a start-up company with lots of growth potential? We are now looking a Medior Creative Front-end Developer to join our team! </t>
  </si>
  <si>
    <t>https://www.bonque.nl/vacature/medior-creative-front-end-developer--html5-css3-reactjs-angularjs-java</t>
  </si>
  <si>
    <t>Medior React (Native) developer bij Horsha</t>
  </si>
  <si>
    <t xml:space="preserve">Are you an experienced React Native developer, looking for a job in a start-up environment? Preferably in a vibrant location like the area between Flower Market and Rembrandtplein?  And does 'app-idea that has everything in it to be #1 in an overlooked industry' sound like music to your ears? </t>
  </si>
  <si>
    <t>https://www.bonque.nl/vacature/medior-front-end-developer-bij-horsha-2</t>
  </si>
  <si>
    <t>Full-stack Mobile Developer | iOS, Swift, Objective-C, Bootstrap</t>
  </si>
  <si>
    <t>Are you the Full-Stack Mobile Developer who's going to lift our mobile applications to the next level?</t>
  </si>
  <si>
    <t>https://www.jouwictvacature.nl/solliciteren?job=full-stack-mobile-developer--ios-swift-objective-c-bootstrap-bij-findw</t>
  </si>
  <si>
    <t>Pyton an Amadeus company</t>
  </si>
  <si>
    <t>Senior Software Engineer (focus on front-end)</t>
  </si>
  <si>
    <t>As a software engineer, you will work on projects critical to Pyton’s needs.</t>
  </si>
  <si>
    <t>https://www.jouwictvacature.nl/solliciteren?job=senior-software-engineer-focus-on-front-end</t>
  </si>
  <si>
    <t>Senior Creative Front-end Developer | HTML5, CSS3, ReactJS, AngularJS, JavaScript, SASS ..</t>
  </si>
  <si>
    <t>https://www.bonque.nl/vacature/senior-creative-front-end-developer--html5-css3-reactjs-angularjs-java</t>
  </si>
  <si>
    <t>Medior Front-end / PHP developer bij Sensys Gatso Group</t>
  </si>
  <si>
    <t>https://www.bonque.nl/vacature/front-end--php-developer-bij-sensys-gatso-group</t>
  </si>
  <si>
    <t>Medior Front-end Developer at KE-works</t>
  </si>
  <si>
    <t>https://www.bonque.nl/vacature/medior-front-end-developer-bij-ke-works-2</t>
  </si>
  <si>
    <t>Devoteam</t>
  </si>
  <si>
    <t>Medior Microservices Developer bij Devoteam</t>
  </si>
  <si>
    <t>Do you have experience with mircoservices and can you drive ideas from concept to reality? Please, keep on reading because Devoteam is the right company for you!</t>
  </si>
  <si>
    <t>https://www.bonque.nl/vacature/microservices-developer-bij-devoteam</t>
  </si>
  <si>
    <t>DEN HAAG</t>
  </si>
  <si>
    <t>Senior Microservices Developer bij Devoteam</t>
  </si>
  <si>
    <t>https://www.bonque.nl/vacature/senior-microservices-developer-bij-devoteam-</t>
  </si>
  <si>
    <t>Lobsterink</t>
  </si>
  <si>
    <t>Senior Full Stack .NET developer in Amsterdam bij Lobsterink</t>
  </si>
  <si>
    <t>Be part of something special!</t>
  </si>
  <si>
    <t>https://www.bonque.nl/vacature/senior-full-stack-net-developer-bij-lobsterink</t>
  </si>
  <si>
    <t>Medior Developer in Amsterdam | Java, RDBMS, PostgreSQL, JBoss, Hibernate</t>
  </si>
  <si>
    <t>https://www.jouwictvacature.nl/solliciteren?job=medior-developer-in-amsterdam--java-rdbms-postgresql-jboss-hibernate-b</t>
  </si>
  <si>
    <t>Medior Java Developer | Spring, Hibernate, Maven, JBoss &amp; WebSphere</t>
  </si>
  <si>
    <t>Are you looking for change instead of another routine? Excellent team spirit instead of hierarchies? Then develop your career with us by joining our successful team!</t>
  </si>
  <si>
    <t>https://www.jouwictvacature.nl/solliciteren?job=medior-java-developer--spring-hibernate-maven-jboss-en-websphere-bij-m</t>
  </si>
  <si>
    <t>Qualogy</t>
  </si>
  <si>
    <t>RIJSWIJK (RIJSWIJK)</t>
  </si>
  <si>
    <t>Oracle Cloud Engineer (DTAP)</t>
  </si>
  <si>
    <t>Experienced and enthusiastic Cloud Engineer who knows how to deliver an end-to-end application. Want to quickly acquire knowledge in an Agile environment?</t>
  </si>
  <si>
    <t>https://www.jouwictvacature.nl/solliciteren?job=oracle-cloud-engineer-dtap</t>
  </si>
  <si>
    <t>C#/C++ ontwikkelaar met affiniteit voor luchtvaart</t>
  </si>
  <si>
    <t>https://www.jouwictvacature.nl/solliciteren?job=cc-developer-with-affinity-for-aviation</t>
  </si>
  <si>
    <t>Traineeship Application/Software Development JAVA/C#(.NET)/PHP.</t>
  </si>
  <si>
    <t>https://www.jouwictvacature.nl/solliciteren?job=traineeship-bij-educom-bij-educom</t>
  </si>
  <si>
    <t>The People Group</t>
  </si>
  <si>
    <t>NIEUWKUIJK</t>
  </si>
  <si>
    <t xml:space="preserve">Senior Fullstack Developer  (English)  </t>
  </si>
  <si>
    <t>Do you want to work with the latest tools and technologies? Become part of our motivated and talented team, and discover what the future holds</t>
  </si>
  <si>
    <t>https://www.jouwictvacature.nl/solliciteren?job=senior-fullstack-developer-english-bij-the-people-group</t>
  </si>
  <si>
    <t>Helloprint</t>
  </si>
  <si>
    <t>ROTTERDAM</t>
  </si>
  <si>
    <t>Senior Fullstack Developer (focus op front-end)</t>
  </si>
  <si>
    <t xml:space="preserve">Invent, develop and challenge the market, that's your job. </t>
  </si>
  <si>
    <t>https://www.jouwictvacature.nl/solliciteren?job=senior-fullstack-developer-bij-hello-print</t>
  </si>
  <si>
    <t>LeQuest</t>
  </si>
  <si>
    <t xml:space="preserve">Medior Full Stack Developer  </t>
  </si>
  <si>
    <t>As a Senior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</si>
  <si>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https://www.jouwictvacature.nl/solliciteren?job=medior-full-stack-developer-bij-lequest</t>
  </si>
  <si>
    <t>CODEZILLA</t>
  </si>
  <si>
    <t>'Create wih the heart - build with the mind!' - Criss Jami</t>
  </si>
  <si>
    <t>https://www.jouwictvacature.nl/solliciteren?job=medior-front-end-developer-bij-codezilla-bij-codezilla</t>
  </si>
  <si>
    <t>https://www.jouwictvacature.nl/solliciteren?job=seniorfront-end-developer-at-crowdynews</t>
  </si>
  <si>
    <t>Junior Front-end Developer bij KE-works</t>
  </si>
  <si>
    <t>https://www.bonque.nl/vacature/junior-front-end-developer-bij-ke-works</t>
  </si>
  <si>
    <t>Senior Full Stack developer bij Widgr</t>
  </si>
  <si>
    <t>https://www.bonque.nl/vacature/senior-full-stack-developer-bij-widgr</t>
  </si>
  <si>
    <t>Realworks</t>
  </si>
  <si>
    <t>Medior React.js Developer at Realworks</t>
  </si>
  <si>
    <t xml:space="preserve">Would you like to use your creativity and explore the numerous possibilities of new technologies? Are you looking for a job with tons of exciting challenges and various different projects? Realworks is looking for a skilled and ambitious front-end developer with a great passion for design and development. </t>
  </si>
  <si>
    <t>https://www.bonque.nl/vacature/medior-reactjs-developer-bij-realworks</t>
  </si>
  <si>
    <t xml:space="preserve">Senior front-end developer bij PayPlaza </t>
  </si>
  <si>
    <t>As a Front End Developer you’ll work on projects with an international character since the applications we develop are implemented worldwide. You will need to understand the full stack and contribute to all activities on your backlog.</t>
  </si>
  <si>
    <t>https://www.bonque.nl/vacature/senior-front-end-developer-bij-payplaza-</t>
  </si>
  <si>
    <t>Junior Javascript (Angular/React) Developer at KE-works</t>
  </si>
  <si>
    <t>https://www.bonque.nl/vacature/junior-javascript-angularreact-developer-at-ke-works</t>
  </si>
  <si>
    <t>Gocustomized</t>
  </si>
  <si>
    <t>Medior PHP Developer at Gocustomized</t>
  </si>
  <si>
    <t xml:space="preserve">At CustomConcepts we're looking for a Medior PHP Developer who's passionate about the newest technologies, who's excited to tackle interesting challenges for breakfast and who likes building innovative things while having a laugh with us. Does this sound like you? Then we'd love to hear from you! </t>
  </si>
  <si>
    <t>https://www.bonque.nl/vacature/medior-php-developer-at-gocustomized</t>
  </si>
  <si>
    <t>Starting Machine Learning Developer at Trifork in Amsterdam</t>
  </si>
  <si>
    <t>https://www.jouwictvacature.nl/solliciteren?job=starting-machine-learning-developer-at-trifork-in-amsterdam-bij-trifor</t>
  </si>
  <si>
    <t>Looking for a Medior Full-stack Mobile Development job in Amsterdam-Zuidoost?</t>
  </si>
  <si>
    <t>https://www.jouwictvacature.nl/solliciteren?job=looking-for-a-medior-full-stack-mobile-development-job-in-amsterdam-zu</t>
  </si>
  <si>
    <t>Lightspeed</t>
  </si>
  <si>
    <t xml:space="preserve">Medior PHP Developer bij Lightspeed </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</si>
  <si>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</si>
  <si>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https://www.jouwictvacature.nl/solliciteren?job=mediorphp-developer-bij-lightspeed-bij-lightspeed</t>
  </si>
  <si>
    <t>Medior Javascript developer (NODEJS/FULLSTACK)</t>
  </si>
  <si>
    <t>https://www.bonque.nl/vacature/medior-front-end-developer-bij-penna</t>
  </si>
  <si>
    <t>Senior Full-stack (PHP) developer bij Sensys Gatso Group</t>
  </si>
  <si>
    <t>https://www.bonque.nl/vacature/senior-full-stack-php-developer-bij-sensys-gatso-group</t>
  </si>
  <si>
    <t>Magneds</t>
  </si>
  <si>
    <t>TILBURG</t>
  </si>
  <si>
    <t>Medior PHP Backend Developer - EU citizen at Magneds</t>
  </si>
  <si>
    <t xml:space="preserve">We want to expand our Backend team! Are you the professional that will upscale our relevance as international player? Come and join our ambitious team as medior PHP backend developer! </t>
  </si>
  <si>
    <t>https://www.bonque.nl/vacature/medior-php-backend-developer-eu-citizen-bij-magneds</t>
  </si>
  <si>
    <t>Code D'azur</t>
  </si>
  <si>
    <t>Senior Back-end developer bij Codedazur</t>
  </si>
  <si>
    <t>We are looking for senior backend developers, who are interested in further exploring and expanding his/her skills in a creative environment. Standards are important, but knowing how to bend them to the will of a project is at least as, if not more important for the creation of innovative and high-impact solutions for our clients.You should have an interest in design and branding and enjoy working in a close-knit team environment. Attention to detail and a logical structure should be integral aspects of your development process.</t>
  </si>
  <si>
    <t>https://www.bonque.nl/vacature/senior-back-end-developer-bij-codedazur</t>
  </si>
  <si>
    <t xml:space="preserve">Traineeship bij Educom </t>
  </si>
  <si>
    <t>ARNHEM</t>
  </si>
  <si>
    <t>Traineeship Application/Software Development JAVA/C#(.NET)/PHP</t>
  </si>
  <si>
    <t>https://www.bonque.nl/vacature/traineeship-bij-educom-5</t>
  </si>
  <si>
    <t xml:space="preserve">Medior Microservices Developer bij Devoteam </t>
  </si>
  <si>
    <t>https://www.bonque.nl/vacature/medior-microservices-developer-bij-devoteam</t>
  </si>
  <si>
    <t>Medior Big Data Engineer at Anchormen</t>
  </si>
  <si>
    <t>Anchormen is growing rapidly! Therefore, we are looking for additional experienced Big Data Engineers to serve our customer base at a desired level. This entails giving advise, building and maintaining Big Data platforms and employing data science solutions/models in enterprise environments.</t>
  </si>
  <si>
    <t>https://www.bonque.nl/vacature/medior-big-data-engineer-bij-anchormen-amsterdam</t>
  </si>
  <si>
    <t>Servoy</t>
  </si>
  <si>
    <t xml:space="preserve">Medior Full-stack Developer (Java + Angular) at Servoy </t>
  </si>
  <si>
    <t xml:space="preserve">Are you a true full-stacker with tons of ambition and creativity? Do you want to work in a highly dynamic and international environment? Servoy is looking for a passionate full-stack developer who is willing to take on a challenge and create state of the art products. Are you the professional we need? </t>
  </si>
  <si>
    <t>https://www.bonque.nl/vacature/medior-full-stack-developer-java--angular-at-servoy-bij-servoy</t>
  </si>
  <si>
    <t>TWNKLS</t>
  </si>
  <si>
    <t xml:space="preserve">Senior  Unity3D / C# Software Developer  bij TWNKLS  </t>
  </si>
  <si>
    <t>TWNKLS is a Dutch augmented reality and computer vision pioneer. By combining technical expertise with a value-focused approach TWNKLS has been creating custom augmented reality tools since 2011. With a growing team of experienced specialists we are developing new image based recognition technologies that result in new forms of interaction, user experience and business concepts. To strengthen our team we are looking for a Unity3D / C# software developer.</t>
  </si>
  <si>
    <t>https://www.bonque.nl/vacature/senior-unity3d--c-software-developer-bij-twnkls</t>
  </si>
  <si>
    <t>Senior Developer in Amsterdam | Java, RDBMS, PostgreSQL, JBoss, Hibernate</t>
  </si>
  <si>
    <t>https://www.jouwictvacature.nl/solliciteren?job=senior-developer-in-amsterdam--java-rdbms-postgresql-jboss-hibernate-b</t>
  </si>
  <si>
    <t>Asset Control</t>
  </si>
  <si>
    <t>HEERENVEEN</t>
  </si>
  <si>
    <t>Asset Control is searching for a Software developer with a strong knowledge of Java and JavaScript to join our Front End team, who are responsible for creating and maintaining both desktop and web-based applications.</t>
  </si>
  <si>
    <t>https://www.jouwictvacature.nl/solliciteren?job=software-engineer-java-javascript-2</t>
  </si>
  <si>
    <t xml:space="preserve">Medior Web Developer (focus on front-end) </t>
  </si>
  <si>
    <t>https://www.jouwictvacature.nl/solliciteren?job=medior-web-developer-focus-on-front-end-bij-pyton-an-amadeus-company</t>
  </si>
  <si>
    <t>Medior Java Software Engineer  bij Devoteam</t>
  </si>
  <si>
    <t>Do you have strong problem solving skills and do you have experience as a softare engineer? Please, keep on reading because Devoteam is the right company for you!</t>
  </si>
  <si>
    <t>https://www.bonque.nl/vacature/java-software-engineer-bij-devoteam</t>
  </si>
  <si>
    <t>ICATT interactive media</t>
  </si>
  <si>
    <t>Lead .NET developer in Amsterdam bij ICATT interactive media</t>
  </si>
  <si>
    <t>we zoeken een developer die thuis is in .NET maar ook aan de slag kan en wil in ASP.</t>
  </si>
  <si>
    <t>https://www.bonque.nl/vacature/senior-net-developer-in-amsterdam-bij-icatt-interactive-media</t>
  </si>
  <si>
    <t>R&amp;D Software Developer at USoft</t>
  </si>
  <si>
    <t>https://www.jouwictvacature.nl/solliciteren?job=rend-software-developer-at-usoft</t>
  </si>
  <si>
    <t>Senior Full-stack Mobile Developer at Findwhere</t>
  </si>
  <si>
    <t>https://www.jouwictvacature.nl/solliciteren?job=senior-full-stack-mobile-developer-at-findwhere-bij-findwhere</t>
  </si>
  <si>
    <t>Intrasurance Technology Services</t>
  </si>
  <si>
    <t>�S-HERTOGENBOSCH</t>
  </si>
  <si>
    <t xml:space="preserve">Medior Front-end Developer met ReactJS (English)  </t>
  </si>
  <si>
    <t xml:space="preserve">Do you want to work on challenging projects in which you’ll be responsible for the technical realization of our website and applications? Is ReactJS known territory for you and are you willing to contribute to the best results? This is your chance to develop yourself  and your skills! </t>
  </si>
  <si>
    <t>https://www.jouwictvacature.nl/solliciteren?job=medior-front-end-developer-met-reactjs-english-bij-intrasurance-techno</t>
  </si>
  <si>
    <t xml:space="preserve">Medior Software Engineer (focus on front-end) </t>
  </si>
  <si>
    <t>https://www.jouwictvacature.nl/solliciteren?job=medior-software-engineer-focus-on-front-end-bij-pyton-an-amadeus-compa</t>
  </si>
  <si>
    <t xml:space="preserve">Junior PHP Developer bij Lightspeed </t>
  </si>
  <si>
    <t>https://www.jouwictvacature.nl/solliciteren?job=juniorphp-developer-bij-lightspeed-bij-lightspeed</t>
  </si>
  <si>
    <t>S-HERTOGENBOSCH</t>
  </si>
  <si>
    <t>Senior Front-end Developer met Drupal ervaring (English)</t>
  </si>
  <si>
    <t>Is your sense of design and usability strong and are you willing to use this quality in the development of state of the art responsive websites and apps? Are you looking for a next step in your career that allows you to strongly develop your skills as a front-ender? Is Drupal your friend and do you want to use this in challenging projects? Apply now at Intrasurance Technology Services and discover the possibilities!</t>
  </si>
  <si>
    <t>https://www.jouwictvacature.nl/solliciteren?job=senior-front-end-developer-met-drupal-ervaring-english-bij-intrasuranc</t>
  </si>
  <si>
    <t>Viktor</t>
  </si>
  <si>
    <t>Medior Front-end (React.JS/Angular) Developer bij Viktor</t>
  </si>
  <si>
    <t>We are looking for a fulltime Front-end developer, who can help us make our VIKTOR platform even more amazing.</t>
  </si>
  <si>
    <t>https://www.bonque.nl/vacature/medior-front-end-reactjsangular-developer-bij-viktor</t>
  </si>
  <si>
    <t>Medior Java Developer  bij Anchormen</t>
  </si>
  <si>
    <t>https://www.bonque.nl/vacature/java-developer-bij-anchormen-2</t>
  </si>
  <si>
    <t>Medior Scala Developer bij Anchormen</t>
  </si>
  <si>
    <t>Anchormen is growing fast! To provide our clients with optimal advice, we are looking for an experienced Scala Developer to play a major role in building and maintaining Big Data Platforms and in the production of data science models.</t>
  </si>
  <si>
    <t>https://www.bonque.nl/vacature/scala-developer-bij-anchormen</t>
  </si>
  <si>
    <t>Looking for a Medior Android App Development job in Amsterdam-Zuidoost?</t>
  </si>
  <si>
    <t>https://www.jouwictvacature.nl/solliciteren?job=looking-for-a-medior-android-app-development-job-in-amsterdam-zuidoost</t>
  </si>
  <si>
    <t>Junior C#/C++ developer with affinity for aviation</t>
  </si>
  <si>
    <t>https://www.jouwictvacature.nl/solliciteren?job=junior-cc-developer-with-affinity-for-aviation</t>
  </si>
  <si>
    <t>Medior Front-end Developer met Drupal ervaring (English)</t>
  </si>
  <si>
    <t>https://www.jouwictvacature.nl/solliciteren?job=medior-front-end-developer-met-drupal-ervaring-english</t>
  </si>
  <si>
    <t>Front-end Developer (Vue.js) bij Gekkota</t>
  </si>
  <si>
    <t>We are looking for a Front End Developer with Vue.js / Vuex expertise, with an excellent eye for design. We need help translating some beautiful Invision-based designs into properly working web apps &amp; sites.</t>
  </si>
  <si>
    <t>https://www.bonque.nl/vacature/front-end-developer-vuejs-bij-gekkota</t>
  </si>
  <si>
    <t>Medior front-end developer bij Horsha</t>
  </si>
  <si>
    <t>https://www.bonque.nl/vacature/medior-front-end-developer-bij-horsha</t>
  </si>
  <si>
    <t>Junior Javascript (Angular/React) Developer bij KE-works</t>
  </si>
  <si>
    <t>https://www.bonque.nl/vacature/junior-javascript-angularreact-developer-bij-ke-works</t>
  </si>
  <si>
    <t>Senior PHP Developer at Gocustomized</t>
  </si>
  <si>
    <t xml:space="preserve">At CustomConcepts we're looking for a Senior PHP Developer who's passionate about the newest technologies, who's excited to tackle interesting challenges for breakfast and who likes building innovative things while having a laugh with us. Does this sound like you? Then we'd love to hear from you! </t>
  </si>
  <si>
    <t>https://www.bonque.nl/vacature/senior-php-developer-at-gocustomized</t>
  </si>
  <si>
    <t>Medior Machine Learning Developer | Java, Spring Boot, Hibernate, TensorFlow</t>
  </si>
  <si>
    <t>https://www.jouwictvacature.nl/solliciteren?job=medior-machine-learning-developer--java-spring-boot-hibernate-tensorfl</t>
  </si>
  <si>
    <t>Junior Java Developer in Amsterdam | Spring, (No)SQL databases, Elasticsearch, Docker</t>
  </si>
  <si>
    <t>Do you want to do cool stuff, have fun while doing it and tell the world about it? Come work at Trifork!</t>
  </si>
  <si>
    <t>https://www.jouwictvacature.nl/solliciteren?job=junior-java-developer-in-amsterdam--spring-nosql-databases-elasticsear</t>
  </si>
  <si>
    <t xml:space="preserve">Medior Fullstack Developer  (English)   </t>
  </si>
  <si>
    <t>https://www.jouwictvacature.nl/solliciteren?job=medior-fullstack-developer-english-bij-the-people-group</t>
  </si>
  <si>
    <t>Are you looking for an opportunity to join an international and ambitious development team and are you focused on getting things done? Crowdynews is actively looking for a full time tech savvy backend Developer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t>
  </si>
  <si>
    <t>https://www.jouwictvacature.nl/solliciteren?job=medior-nodejs-developer-bij-crowdynews</t>
  </si>
  <si>
    <t>SuperBuddy</t>
  </si>
  <si>
    <t>ZWOLLE</t>
  </si>
  <si>
    <t>What we need is a developer who can work on our projects and professionalise the Way of Working. I think that mostly speaks for itself, right? You’ll be leading and working with &amp; alongside our small team of currently five other developers.</t>
  </si>
  <si>
    <t>https://www.jouwictvacature.nl/solliciteren?job=medior-back-end-developer-superbuddy-mean-stack-2</t>
  </si>
  <si>
    <t>Medior developer (Front-end)  bij Lobsterink</t>
  </si>
  <si>
    <t>Give us a call to experience it for yourself!</t>
  </si>
  <si>
    <t>https://www.bonque.nl/vacature/medior-developer-front-end-bij-lobsterink</t>
  </si>
  <si>
    <t>Senior Front-end developer bij Horsha</t>
  </si>
  <si>
    <t>https://www.bonque.nl/vacature/senior-react-native-developer-bij-horsha</t>
  </si>
  <si>
    <t>Senior MEAN Stack Developer bij Widgr</t>
  </si>
  <si>
    <t>https://www.bonque.nl/vacature/senior-mean-stack-developer-bij-widgr</t>
  </si>
  <si>
    <t xml:space="preserve">Senior Java Software Engineer  bij Devoteam </t>
  </si>
  <si>
    <t>https://www.bonque.nl/vacature/java-software-engineer-bij-devoteam-2</t>
  </si>
  <si>
    <t>LEAD Full Stack .NET developer in Amsterdam bij Lobsterink</t>
  </si>
  <si>
    <t>https://www.bonque.nl/vacature/lead-full-stack-net-developer-bij-lobsterink</t>
  </si>
  <si>
    <t>Experienced Technical Consultant at USoft</t>
  </si>
  <si>
    <t>We are looking for customer focused, high tech technical consultants!</t>
  </si>
  <si>
    <t>https://www.jouwictvacature.nl/solliciteren?job=experienced-technical-consultant-at-usoft-bij-usoft</t>
  </si>
  <si>
    <t>Medior Full-stack Mobile Developer | iOS, Swift, Objective-C, Bootstrap</t>
  </si>
  <si>
    <t>https://www.jouwictvacature.nl/solliciteren?job=medior-full-stack-mobile-developer--ios-swift-objective-c-bootstrap-bi</t>
  </si>
  <si>
    <t>MetaFactory</t>
  </si>
  <si>
    <t>Bachelor Computer Science graduation project at MetaFactory</t>
  </si>
  <si>
    <t>MetaFactory is facilitating a bachelor Computer Science graduation project for students, are you up for it?</t>
  </si>
  <si>
    <t>https://www.jouwictvacature.nl/solliciteren?job=bachelor-computer-science-graduation-project-at-metafactory</t>
  </si>
  <si>
    <t>Junior Front-end / Web developer bij Gekkota</t>
  </si>
  <si>
    <t>We are looking for a Junior Web Developer or a Front End Developer with an excellent eye for design. We need help into translating some beautiful designs into properly working web apps &amp; sites.</t>
  </si>
  <si>
    <t>https://www.bonque.nl/vacature/junior-front-end--web-developer-bij-gekkota</t>
  </si>
  <si>
    <t>Full stack Senior Lead Developer Amsterdam | PHP, ReactJS, React-Native | Elastic search..</t>
  </si>
  <si>
    <t>Are you looking for a challenging position in a start-up company with lots of growth potential? We are now looking a Senior Lead Developer to join our team!</t>
  </si>
  <si>
    <t>https://www.bonque.nl/vacature/full-stack-senior-lead-developer-amsterdam--php-reactjs-react-native--</t>
  </si>
  <si>
    <t>Senior Front-end Engineer bij Crowdynews</t>
  </si>
  <si>
    <t>https://www.bonque.nl/vacature/medior-front-end-engineer-bij-crowdynews-2</t>
  </si>
  <si>
    <t xml:space="preserve">Medior Java Engineer bij PAYPLAZA  </t>
  </si>
  <si>
    <t>As a Medior Developer you'll work on projects in the core of the transaction systems. You'll focus on producing highly secure, robust, efficient software systems. Our systems need to be always on and extremely flexible. We focus on maximum code reuse and simple integration options for our partners.</t>
  </si>
  <si>
    <t>https://www.bonque.nl/vacature/medior-java-engineer</t>
  </si>
  <si>
    <t>Senior cloud .NET developer in Amsterdam</t>
  </si>
  <si>
    <t>Looking for a Senior cloud developer.</t>
  </si>
  <si>
    <t>https://www.bonque.nl/vacature/senior-developer-cloud-bij-lobsterink</t>
  </si>
  <si>
    <t>Medior Full Stack .NET developer in Amsterdam bij Lobsterink</t>
  </si>
  <si>
    <t>https://www.bonque.nl/vacature/medior-full-stack-net-developer-for-conversion-optimisation-bij-lobste</t>
  </si>
  <si>
    <t>Senior Software developer | JEE, Spring, Hibernate, Maven, JBoss</t>
  </si>
  <si>
    <t>https://www.jouwictvacature.nl/solliciteren?job=senior-software-developer--jee-spring-hibernate-maven-jboss-bij-msg-li</t>
  </si>
  <si>
    <t>Medior Javascript (Angular/React) Developer at KE-works</t>
  </si>
  <si>
    <t>https://www.bonque.nl/vacature/medior-javascript-angularreact-developer-at-ke-works</t>
  </si>
  <si>
    <t>Junior developer (Front-end)  in Amsterdam bij Lobsterink</t>
  </si>
  <si>
    <t>https://www.bonque.nl/vacature/junior-developer-front-end-in-amsterdam-bij-lobsterink</t>
  </si>
  <si>
    <t>Senior developer (Front-end)  bij Lobsterink</t>
  </si>
  <si>
    <t>https://www.bonque.nl/vacature/medior-developer-front-end-bij-lobsterink-2</t>
  </si>
  <si>
    <t>Traineeship bij Educom</t>
  </si>
  <si>
    <t>https://www.bonque.nl/vacature/traineeship-bij-educom-4</t>
  </si>
  <si>
    <t xml:space="preserve">Junior Ontwikkelaar bij Festa Solutions B.V. </t>
  </si>
  <si>
    <t>https://www.bonque.nl/vacature/junior-ontwikkelaar-bij-festa-solutions-bv-bij-festa-solutions-bv</t>
  </si>
  <si>
    <t>Medior developer (cloud)  bij Lobsterink</t>
  </si>
  <si>
    <t>Looking for a Medior cloud developer.</t>
  </si>
  <si>
    <t>https://www.bonque.nl/vacature/medior-developer-cloud-bij-lobsterink</t>
  </si>
  <si>
    <t>Medior Java Developer at msg life Benelux</t>
  </si>
  <si>
    <t>https://www.jouwictvacature.nl/solliciteren?job=medior-java-developer-at-msg-life-benelux-bij-msg-life-benelux</t>
  </si>
  <si>
    <t>ORTEC Optimization Technology B.V.</t>
  </si>
  <si>
    <t>ZOETERMEER</t>
  </si>
  <si>
    <t>Full-Stack Developer Oil Industry</t>
  </si>
  <si>
    <t>As a Full-stack developer at ORTEC you work on a huge project from one of the leading oil companies worldwide!_x000D_
You are part of a team that builds custom solutions for one of the largest Dutch oil companies. Our team of approx. 15 people is responsible to support our customer to improve their cost estimation activities. The team splits into two sub teams. Our data scientists model cost relations and code the relations into a custom build software product, and our software engineers enhance and maintain the software product.</t>
  </si>
  <si>
    <t>https://www.jouwictvacature.nl/solliciteren?job=full-stack-developer-oil-industry</t>
  </si>
  <si>
    <t>C#/C++ developer with affinity for aviation</t>
  </si>
  <si>
    <t>https://www.jouwictvacature.nl/solliciteren?job=cc-ontwikkelaar-met-affiniteit-voor-luchtvaart</t>
  </si>
  <si>
    <t xml:space="preserve">Senior Javascript Developer  (English)  </t>
  </si>
  <si>
    <t>https://www.jouwictvacature.nl/solliciteren?job=senior-javascript-developer-bij-the-people-group-2</t>
  </si>
  <si>
    <t>Medior Front-end Developer  (English)</t>
  </si>
  <si>
    <t>https://www.jouwictvacature.nl/solliciteren?job=medior-front-end-developer--6</t>
  </si>
  <si>
    <t>Senior UX/UI Designer</t>
  </si>
  <si>
    <t xml:space="preserve">Helloprint is looking for the most passionate and highly motivated UI Designer to design our further growth. Does this sounds challenging? Read further. </t>
  </si>
  <si>
    <t>https://www.jouwictvacature.nl/solliciteren?job=medior-uxui-designer</t>
  </si>
  <si>
    <t>Senior React.js Developer at Realworks</t>
  </si>
  <si>
    <t>https://www.bonque.nl/vacature/senior-reactjs-developer-at-realworks</t>
  </si>
  <si>
    <t>https://www.bonque.nl/vacature/mediorjavascript-developer-nodejsfullstack-bij-penna</t>
  </si>
  <si>
    <t>Senior PHP Backend Developer - EU citizen at Magneds</t>
  </si>
  <si>
    <t xml:space="preserve">We want to expand our Backend team! Are you the professional that will upscale our relevance as international player? Come and join our ambitious team as senior PHP backend developer! </t>
  </si>
  <si>
    <t>https://www.bonque.nl/vacature/senior-php-backend-developer-eu-citizen-bij-magneds</t>
  </si>
  <si>
    <t>Experienced R&amp;D Software Developer at USoft</t>
  </si>
  <si>
    <t>https://www.jouwictvacature.nl/solliciteren?job=experienced-rend-software-developer-at-usoft-bij-usoft</t>
  </si>
  <si>
    <t xml:space="preserve">Are you looking for an opportunity to join an international and ambitious development team and are you focused on getting things done? Crowdynews is actively looking for a full time tech savvy JavaScript Engineer to constantly evolve our existing products, and build cool new ones. We offer you a chance to work in a fun, open and innovative environment. You will work on designing, developing and maintain high performance backend systems and APIs and extend existing Crowdynews products with new features. _x000D_
_x000D_
We are looking for a colleague who can think along in both a creative and strategic way concerning new concepts and the innovation of existing applications. Do you have the JavaScript skills we’re looking for? Can you design and implement system architecture and platforms? Do you have experience and extensive knowledge of node.js? Do you have affinity with social media, high performance and language processing? Please let us know and come join us!_x000D_
</t>
  </si>
  <si>
    <t>https://www.jouwictvacature.nl/solliciteren?job=javascript-engineer</t>
  </si>
  <si>
    <t>Senior Big Data Engineer at Anchormen</t>
  </si>
  <si>
    <t>https://www.bonque.nl/vacature/senior-big-data-engineer-bij-anchormen-amsterdam</t>
  </si>
  <si>
    <t>Looking for a Senior Java Development job in Amsterdam-Zuidoost?</t>
  </si>
  <si>
    <t>https://www.jouwictvacature.nl/solliciteren?job=looking-for-a-senior-java-development-job-in-amsterdam-zuidoost-bij-fi</t>
  </si>
  <si>
    <t>RidderDataSystems</t>
  </si>
  <si>
    <t>HARDERWIJK</t>
  </si>
  <si>
    <t>.NET Customizing Engineer</t>
  </si>
  <si>
    <t xml:space="preserve">Als .NET Customizing Engineer weet je specifieke klantwensen vorm te geven in ons eigen ontwikkelde ERP systeem Ridder iQ. </t>
  </si>
  <si>
    <t>https://www.jouwictvacature.nl/solliciteren?job=net-customizing-engineer</t>
  </si>
  <si>
    <t xml:space="preserve">Medior Drupal Front-end Ontwikkelaar (English) </t>
  </si>
  <si>
    <t>https://www.jouwictvacature.nl/solliciteren?job=medior-front-end-developer-met-drupal-ervaring-english-2</t>
  </si>
  <si>
    <t>Member Get Member</t>
  </si>
  <si>
    <t>Great tech job with a lot of ownership!</t>
  </si>
  <si>
    <t>https://www.jouwictvacature.nl/solliciteren?job=full-stack-developer-bij-member-get-member</t>
  </si>
  <si>
    <t>Senior Java Developer at MetaFactory in Amsterdam</t>
  </si>
  <si>
    <t>Want to contribute to the Java world? Start working at MetaFactory!</t>
  </si>
  <si>
    <t>https://www.jouwictvacature.nl/solliciteren?job=senior-java-developer-at-metafactory-in-amsterdam</t>
  </si>
  <si>
    <t>Starting Backend Software Engineer | Java, .NET, Groovy, Python, Mongo, Docker</t>
  </si>
  <si>
    <t>Are you a Starting Backend Software Engineer and do you want to work at the most innovative technology agency in The Netherlands? Come work at Trifork!</t>
  </si>
  <si>
    <t>https://www.jouwictvacature.nl/solliciteren?job=starting-backend-software-engineer--java-net-groovy-python-mongo-docke</t>
  </si>
  <si>
    <t>Medior Software developer | JEE, Spring, Hibernate, Maven, JBoss</t>
  </si>
  <si>
    <t>https://www.jouwictvacature.nl/solliciteren?job=medior-software-developer--jee-spring-hibernate-maven-jboss-bij-msg-li</t>
  </si>
  <si>
    <t>Senior Front-end Developer</t>
  </si>
  <si>
    <t>As a Senior Front-end Developer, you will work on projects critical to Pyton's needs.</t>
  </si>
  <si>
    <t>https://www.jouwictvacature.nl/solliciteren?job=senior-front-end-developer-bij-pyton-an-amadeus-company</t>
  </si>
  <si>
    <t>Total Active Media</t>
  </si>
  <si>
    <t>Medior Wordpress Developer bij Total Active Media</t>
  </si>
  <si>
    <t xml:space="preserve">Would you like to make a real impact in a creative environment?_x000D_
</t>
  </si>
  <si>
    <t>https://www.jouwictvacature.nl/solliciteren?job=medior-wordpress-developer-bij-total-active-media</t>
  </si>
  <si>
    <t>Medior Full Stack developer at Gocustomized</t>
  </si>
  <si>
    <t xml:space="preserve">At CustomConcepts we're looking for a Medior Full Stack Developer who's passionate about the newest technologies, who's excited to tackle interesting challenges for breakfast and who likes building innovative things while having a laugh with us. Does this sound like you? Then we'd love to hear from you! </t>
  </si>
  <si>
    <t>https://www.bonque.nl/vacature/medior-full-stack-developer-at-gocustomized</t>
  </si>
  <si>
    <t>Medior Java Developer met interesse in Big Data  bij Anchormen</t>
  </si>
  <si>
    <t>Anchormen is growing fast! For our challenging and complex custom software solutions, we are looking for a Java Developer who can add motivation, enthusiasm and quality to our projects. You will develop custom software to optimise the business processes of our clients. You will add functionality, link APIs, test the software developed by your colleagues and support the lead with various project management tasks.</t>
  </si>
  <si>
    <t>https://www.bonque.nl/vacature/medior-java-developer-met-interesse-in-big-data</t>
  </si>
  <si>
    <t>Machine Learning Developer | Java, Spring Boot, Hibernate, TensorFlow</t>
  </si>
  <si>
    <t>https://www.jouwictvacature.nl/solliciteren?job=machine-learning-developer--java-spring-boot-hibernate-tensorflow-bij-</t>
  </si>
  <si>
    <t>Senior C++/C# engineer at MPS (Multi Pilot Simulations)</t>
  </si>
  <si>
    <t>https://www.jouwictvacature.nl/solliciteren?job=senior-cc-engineer-at-mps-multi-pilot-simulations</t>
  </si>
  <si>
    <t>https://www.jouwictvacature.nl/solliciteren?job=medior-front-end-developer-bij-codezilla</t>
  </si>
  <si>
    <t>Senior Full Stack developer at Gocustomized</t>
  </si>
  <si>
    <t xml:space="preserve">At CustomConcepts we're looking for a Senior Full Stack Developer who's passionate about the newest technologies, who's excited to tackle interesting challenges for breakfast and who likes building innovative things while having a laugh with us. Does this sound like you? Then we'd love to hear from you! </t>
  </si>
  <si>
    <t>https://www.bonque.nl/vacature/senior-full-stack-developer-at-gocustomized</t>
  </si>
  <si>
    <t>Senior Front-end developer bij Penna</t>
  </si>
  <si>
    <t>https://www.bonque.nl/vacature/senior-front-end-developer-bij-penna</t>
  </si>
  <si>
    <t>Medior Magento Developer at Gocustomized</t>
  </si>
  <si>
    <t>Do technical challenges excite you? Do you enjoy searching for clever solutions for whatever issues might pop up? Would you like to work in short sprints and see your code go live quickly? And do you want to have fun while you're at it?  You might love working with us!</t>
  </si>
  <si>
    <t>https://www.bonque.nl/vacature/medior-magento-developer-at-gocustomized</t>
  </si>
  <si>
    <t>Senior Embedded C Software Engineer bij Sensys Gatso Group</t>
  </si>
  <si>
    <t>Do you want to make the world a safer place? We at Sensys Gatso are driven by a passion to change traffic behavior. We do not enjoy just titling ourselves as developers, but we want to change the world in which we live. In short, we want to change the world to a safer place.</t>
  </si>
  <si>
    <t>https://www.bonque.nl/vacature/senior-embedded-c-software-engineer-bij-sensys-gatso-group</t>
  </si>
  <si>
    <t>https://www.jouwictvacature.nl/solliciteren?job=junior-software-engineer-at-asset-control</t>
  </si>
  <si>
    <t xml:space="preserve">Medior Front-end Developer </t>
  </si>
  <si>
    <t>As a Medior Front-end Developer, you will work on projects critical to Pyton's needs.</t>
  </si>
  <si>
    <t>https://www.jouwictvacature.nl/solliciteren?job=medior-front-end-developer-bij-pyton-an-amadeus-company</t>
  </si>
  <si>
    <t xml:space="preserve">Senior Front-end Developer  (English) </t>
  </si>
  <si>
    <t>https://www.jouwictvacature.nl/solliciteren?job=medior-front-end-developer-english</t>
  </si>
  <si>
    <t>Senior Javascript Developer</t>
  </si>
  <si>
    <t>https://www.jouwictvacature.nl/solliciteren?job=senior-javascript-developer-bij-hello-print</t>
  </si>
  <si>
    <t>Medior Java Developer bij Geckotech</t>
  </si>
  <si>
    <t xml:space="preserve">We are looking for Medior Java and Grails developers to strengthen our in-house development team. If you have a solid base of JEE or Spring and are looking to branch out to Grails and Groovy, or if you already have some experience with Grails and Groovy, we would like to hear from you. </t>
  </si>
  <si>
    <t>https://www.bonque.nl/vacature/medior-java-developer-bij-geckotech</t>
  </si>
  <si>
    <t>Medior .NET developer in Amsterdam bij ICATT interactive media</t>
  </si>
  <si>
    <t>https://www.bonque.nl/vacature/medior-net-developer-in-amsterdam-bij-icatt-interactive-media</t>
  </si>
  <si>
    <t>Senior Software Architect bij Lobsterink</t>
  </si>
  <si>
    <t>Lobster is looking for a software architect.</t>
  </si>
  <si>
    <t>https://www.bonque.nl/vacature/senior-software-architect-bij-lobsterink</t>
  </si>
  <si>
    <t>Senior Machine Learning Developer | Java, Spring Boot, Hibernate, TensorFlow</t>
  </si>
  <si>
    <t>https://www.jouwictvacature.nl/solliciteren?job=senior-machine-learning-developer--java-spring-boot-hibernate-tensorfl</t>
  </si>
  <si>
    <t xml:space="preserve">Senior Full Stack Developer (focus on front-end)  </t>
  </si>
  <si>
    <t>https://www.jouwictvacature.nl/solliciteren?job=senior-full-stack-focus-on-front-end-bij-pyton-an-amadeus-company</t>
  </si>
  <si>
    <t xml:space="preserve">Medior Front-End Developer bij Geckotech </t>
  </si>
  <si>
    <t>We are looking for Medior Front-End developers to strengthen our in-house development team.</t>
  </si>
  <si>
    <t>https://www.bonque.nl/vacature/medior-front-end-developer-bij-geckotech</t>
  </si>
  <si>
    <t>Solution Architect</t>
  </si>
  <si>
    <t>Are you a motivated, self-driven and creative Solution Architect focused on value add outcomes? Please, keep on reading because Devoteam is the right company for you!</t>
  </si>
  <si>
    <t>https://www.jouwictvacature.nl/solliciteren?job=solution-architect-2</t>
  </si>
  <si>
    <t>Junior Java Developer at msg life Benelux</t>
  </si>
  <si>
    <t>https://www.jouwictvacature.nl/solliciteren?job=junior-java-developer-at-msg-life-benelux-bij-msg-life-benelux</t>
  </si>
  <si>
    <t>Senior R&amp;D Software Developer at USoft</t>
  </si>
  <si>
    <t>https://www.jouwictvacature.nl/solliciteren?job=senior-rend-software-developer-at-usoft-bij-usoft</t>
  </si>
  <si>
    <t>Senior Java Developer at FindWhere</t>
  </si>
  <si>
    <t>https://www.jouwictvacature.nl/solliciteren?job=senior-java-developer-at-findwhere-bij-findwhere</t>
  </si>
  <si>
    <t>https://www.jouwictvacature.nl/solliciteren?job=senior-developer-superbuddy-mean-stack</t>
  </si>
  <si>
    <t xml:space="preserve">Medior Front-end Developer  </t>
  </si>
  <si>
    <t>https://www.jouwictvacature.nl/solliciteren?job=senior-front-end-developer--3</t>
  </si>
  <si>
    <t>Medior Full-stack (PHP) developer bij Sensys Gatso Group</t>
  </si>
  <si>
    <t>https://www.bonque.nl/vacature/medior-full-stack-php-developer-bij-sensys-gatso-group</t>
  </si>
  <si>
    <t>Junior Full Stack .NET developer in Amsterdam bij Lobsterink</t>
  </si>
  <si>
    <t>https://www.bonque.nl/vacature/junior-full-stack-net-developer-bij-lobsterink</t>
  </si>
  <si>
    <t>Junior Machine Learning Developer | Java, Spring Boot, Hibernate, TensorFlow</t>
  </si>
  <si>
    <t>https://www.jouwictvacature.nl/solliciteren?job=junior-machine-learning-developer--java-spring-boot-hibernate-tensorfl</t>
  </si>
  <si>
    <t>https://www.jouwictvacature.nl/solliciteren?job=solution-architect</t>
  </si>
  <si>
    <t>https://www.jouwictvacature.nl/solliciteren?job=front-end-developer-bij-stackstate</t>
  </si>
  <si>
    <t>Webbeat</t>
  </si>
  <si>
    <t>WATERINGEN</t>
  </si>
  <si>
    <t xml:space="preserve">Senior IOS Developer  </t>
  </si>
  <si>
    <t>Werk dichtbij huis met state-of-the-art technologie aan internationaal succes</t>
  </si>
  <si>
    <t>https://www.jouwictvacature.nl/solliciteren?job=senior-ios-developer-bij-webbeat</t>
  </si>
  <si>
    <t>Senior Front-End Developer bij Geckotech</t>
  </si>
  <si>
    <t>We are looking for Senior Front-End developers to strengthen our in-house development team.</t>
  </si>
  <si>
    <t>https://www.bonque.nl/vacature/senior-front-end-developer-bij-geckotech</t>
  </si>
  <si>
    <t>SITTARD</t>
  </si>
  <si>
    <t>https://www.bonque.nl/vacature/opleiding-bij-educom-detacom</t>
  </si>
  <si>
    <t>https://www.bonque.nl/vacature/traineeship-bij-educom</t>
  </si>
  <si>
    <t>Medior Full-stack Mobile Developer at Findwhere</t>
  </si>
  <si>
    <t>https://www.jouwictvacature.nl/solliciteren?job=medior-full-stack-mobile-developer-at-findwhere</t>
  </si>
  <si>
    <t>Junior Software developer | JEE, Spring, Hibernate, Maven, JBoss</t>
  </si>
  <si>
    <t>https://www.jouwictvacature.nl/solliciteren?job=junior-software-developer--jee-spring-hibernate-maven-jboss-bij-msg-li</t>
  </si>
  <si>
    <t>BiZZdesign</t>
  </si>
  <si>
    <t>ENSCHEDE</t>
  </si>
  <si>
    <t xml:space="preserve">Medior Front-end Developer at BiZZdesign </t>
  </si>
  <si>
    <t xml:space="preserve">As BiZZdesign has grown a lot over the years, we are not a traditional company with outlined procedures. This means there are a lot of possibilities open to you. We are very open to your input on how we can become better in what we do and how we can improve the way we work. For now we are looking for highly motivated and skilled Front-end developers. </t>
  </si>
  <si>
    <t>https://www.jouwictvacature.nl/solliciteren?job=medior-front-end-developer-at-bizzdesign-bij-bizzdesign</t>
  </si>
  <si>
    <t>Medior Node.js Developer bij Crowdynews</t>
  </si>
  <si>
    <t>Are you an experienced and ambitious Node.js Developer looking for a fulltime and challenging job in a successful, fast growing startup? Want to work on exciting websites that reach people worldwide? Then we are looking for you!</t>
  </si>
  <si>
    <t>https://www.bonque.nl/vacature/nodejs-developer-bij-crowdynews-2</t>
  </si>
  <si>
    <t>Medior javascript developer (CTO/NODEJS DEVOPS)</t>
  </si>
  <si>
    <t>https://www.bonque.nl/vacature/medior-javascript-developer-ctonodejs-devops</t>
  </si>
  <si>
    <t xml:space="preserve">Senior Microservices Developer bij Devoteam </t>
  </si>
  <si>
    <t>https://www.bonque.nl/vacature/senior-microservices-developer-bij-devoteam</t>
  </si>
  <si>
    <t>Medior Full Stack developer for Conversion Optimisation bij Lobsterink</t>
  </si>
  <si>
    <t>https://www.bonque.nl/vacature/medior-full-stack-developer-for-conversion-optimisation-bij-lobsterink</t>
  </si>
  <si>
    <t xml:space="preserve">Medior C++/C# engineer at MPS (Multi Pilot Simulations) </t>
  </si>
  <si>
    <t>https://www.jouwictvacature.nl/solliciteren?job=medior-cc-engineer-at-mps-multi-pilot-simulations</t>
  </si>
  <si>
    <t xml:space="preserve">Senior Full Stack Developer bij Total Active Media </t>
  </si>
  <si>
    <t xml:space="preserve">Would you like to make a real impact in a creative environment?_x000D_
_x000D_
</t>
  </si>
  <si>
    <t>https://www.jouwictvacature.nl/solliciteren?job=senior-full-stack-developer-bij-total-active-media-bij-total-active-me</t>
  </si>
  <si>
    <t xml:space="preserve">Senior Web Developer (focus on front-end) </t>
  </si>
  <si>
    <t>https://www.jouwictvacature.nl/solliciteren?job=senior-web-developer-focus-on-front-end-bij-pyton-an-amadeus-company</t>
  </si>
  <si>
    <t>Scanmar QED</t>
  </si>
  <si>
    <t>HOUTEN</t>
  </si>
  <si>
    <t>Web/Mobile Software Developer bij Scanmar QED</t>
  </si>
  <si>
    <t>ScanmarQED is developing BI software applications. To strengthen the current software development team in Houten we are looking for an ambitious software developer with a strong focus on web development and mobile BI software. You will be working in the software team in Houten and report to the Manager Software Development.</t>
  </si>
  <si>
    <t>https://www.bonque.nl/vacature/webmobile-software-developer-bij-scanmar-qed</t>
  </si>
  <si>
    <t>Looking for a Android App Development job in Amsterdam-Zuidoost?</t>
  </si>
  <si>
    <t>https://www.jouwictvacature.nl/solliciteren?job=looking-for-a-android-app-development-job-in-amsterdam-zuidoost-bij-fi</t>
  </si>
  <si>
    <t xml:space="preserve">Junior Full Stack Developer bij Total Active Media </t>
  </si>
  <si>
    <t>https://www.jouwictvacature.nl/solliciteren?job=junior-full-stack-developer-bij-total-active-media-bij-total-active-me</t>
  </si>
  <si>
    <t>https://www.jouwictvacature.nl/solliciteren?job=front-end-developer-bij-codezilla</t>
  </si>
  <si>
    <t>https://www.jouwictvacature.nl/solliciteren?job=senior-nodejs-developer-bij-crowdynews</t>
  </si>
  <si>
    <t xml:space="preserve">Senior Front-end Developer at BiZZdesign  </t>
  </si>
  <si>
    <t>https://www.jouwictvacature.nl/solliciteren?job=seniorfront-end-developer-at-bizzdesign-bij-bizzdesign</t>
  </si>
  <si>
    <t>https://www.jouwictvacature.nl/solliciteren?job=senior-back-end-developer-superbuddy-mean-stack</t>
  </si>
  <si>
    <t>Senior Machine Learning Developer at Trifork in Amsterdam</t>
  </si>
  <si>
    <t>https://www.jouwictvacature.nl/solliciteren?job=senior-machine-learning-developer-at-trifork-in-amsterdam</t>
  </si>
  <si>
    <t>Junior Backend Software Engineer | Java, .NET, Groovy, Python, Mongo, Docker</t>
  </si>
  <si>
    <t>Are you a Junior Backend Software Engineer and do you want to work at the most innovative technology agency in The Netherlands? Come work at Trifork!</t>
  </si>
  <si>
    <t>https://www.jouwictvacature.nl/solliciteren?job=junior-backend-software-engineer--java-net-groovy-python-mongo-docker-</t>
  </si>
  <si>
    <t>Junior Java Developer | Spring, Hibernate, Maven, JBoss &amp; WebSphere</t>
  </si>
  <si>
    <t>https://www.jouwictvacature.nl/solliciteren?job=junior-java-developer--spring-hibernate-maven-jboss-en-websphere-bij-m</t>
  </si>
  <si>
    <t>Medior Front-end Developer bij Viktor</t>
  </si>
  <si>
    <t>https://www.bonque.nl/vacature/medior-front-end-developer-bij-viktor</t>
  </si>
  <si>
    <t>Junior PHP Developer at Gocustomized</t>
  </si>
  <si>
    <t xml:space="preserve">At CustomConcepts we're looking for a Junior PHP Developer who's passionate about the newest technologies, who's excited to tackle interesting challenges for breakfast and who likes building innovative things while having a laugh with us. Does this sound like you? Then we'd love to hear from you! </t>
  </si>
  <si>
    <t>https://www.bonque.nl/vacature/junior-php-developer-at-gocustomized</t>
  </si>
  <si>
    <t xml:space="preserve">Senior Full-stack Developer (Java + Angular) at Servoy </t>
  </si>
  <si>
    <t>https://www.bonque.nl/vacature/senior-full-stack-developer-java--angular-at-servoy-bij-servoy</t>
  </si>
  <si>
    <t>BEEQUIP</t>
  </si>
  <si>
    <t>Senior Front-end Engineer bij BEEQUIP</t>
  </si>
  <si>
    <t>BEEQUIP is looking for a Front-end Engineer!</t>
  </si>
  <si>
    <t>https://www.bonque.nl/vacature/senior-front-end-engineer-bij-beequip</t>
  </si>
  <si>
    <t>Senior Javascript (Angular/React) Developer at KE-works</t>
  </si>
  <si>
    <t>https://www.bonque.nl/vacature/senior-javascript-angularreact-developer-at-ke-works</t>
  </si>
  <si>
    <t xml:space="preserve">Front-End Developer at ViNotion </t>
  </si>
  <si>
    <t>https://www.bonque.nl/vacature/front-end-developer-bij-vinotion</t>
  </si>
  <si>
    <t>Medior Front-end Engineer bij BEEQUIP</t>
  </si>
  <si>
    <t>https://www.bonque.nl/vacature/medior-front-end-engineer-bij-beequip</t>
  </si>
  <si>
    <t>Junior React (Native) developer bij Horsha</t>
  </si>
  <si>
    <t>https://www.bonque.nl/vacature/junior-react-native-developer-bij-horsha</t>
  </si>
  <si>
    <t>Senior Scala Developer bij Anchormen</t>
  </si>
  <si>
    <t>https://www.bonque.nl/vacature/scala-developer-bij-anchormen-2</t>
  </si>
  <si>
    <t>Senior PHP Developer bij Lightspeed</t>
  </si>
  <si>
    <t>https://www.jouwictvacature.nl/solliciteren?job=senior-php-developer-bij-lightspeed</t>
  </si>
  <si>
    <t xml:space="preserve">Senior Front-end Developer met ReactJS (English) </t>
  </si>
  <si>
    <t>https://www.jouwictvacature.nl/solliciteren?job=senior-front-end-developer-met-reactjs-english-</t>
  </si>
  <si>
    <t>https://www.jouwictvacature.nl/solliciteren?job=medior-back-end-developer-superbuddy-mean-stack</t>
  </si>
  <si>
    <t>Medior Fullstack Developer (focus op front-end)</t>
  </si>
  <si>
    <t>https://www.jouwictvacature.nl/solliciteren?job=mediorjavascript-developer-bij-hello-print-2</t>
  </si>
  <si>
    <t>Medior Software developer at msg life Benelux</t>
  </si>
  <si>
    <t>https://www.jouwictvacature.nl/solliciteren?job=medior-software-developer-at-msg-life-benelux-bij-msg-life-benelux</t>
  </si>
  <si>
    <t>Experienced Full-stack Mobile Developer at Findwhere</t>
  </si>
  <si>
    <t>https://www.jouwictvacature.nl/solliciteren?job=experienced-full-stack-mobile-developer-at-findwhere-bij-findwhere</t>
  </si>
  <si>
    <t xml:space="preserve">Junior Wordpress Developer bij Total Active Media </t>
  </si>
  <si>
    <t>https://www.jouwictvacature.nl/solliciteren?job=junior-wordpress-developer-bij-total-active-media-bij-total-active-med</t>
  </si>
  <si>
    <t>Medior Full Stack Developer bij Total Active Media</t>
  </si>
  <si>
    <t>https://www.jouwictvacature.nl/solliciteren?job=medior-full-stack-developer-bij-total-active-media</t>
  </si>
  <si>
    <t xml:space="preserve">yourapi </t>
  </si>
  <si>
    <t xml:space="preserve">Full Stack (Python/NodeJS) programmer bij yourapi  </t>
  </si>
  <si>
    <t>We are looking for a Full Stack (Python/NodeJS) programmer who has a higher education (preferably in computer science) and is a keen programmer - or motivated to become one. Experience as a Python programmer is a definite advantage, but we can help you become a good Full Stack (Python/NodeJS) programmer. You work in a small team which values open cooperation. You will be working on the further development of our service yourapi.io.</t>
  </si>
  <si>
    <t>https://www.bonque.nl/vacature/full-stack-pythonnodejs-programmer-bij-yourapi-</t>
  </si>
  <si>
    <t>Senior Java Developer met interesse in Big Data  bij Anchormen</t>
  </si>
  <si>
    <t>https://www.bonque.nl/vacature/senior-java-developer-met-interesse-in-big-data</t>
  </si>
  <si>
    <t>Medior Java Developer at FindWhere</t>
  </si>
  <si>
    <t>https://www.jouwictvacature.nl/solliciteren?job=medior-java-developer-at-findwhere</t>
  </si>
  <si>
    <t>Medior Front-end / Web developer bij Gekkota</t>
  </si>
  <si>
    <t>We are looking for a Medior Web Developer or a Front End Developer with an excellent eye for design. We need help into translating some beautiful designs into properly working web apps &amp; sites.</t>
  </si>
  <si>
    <t>https://www.bonque.nl/vacature/medior-front-end--web-developer-bij-gekkota</t>
  </si>
  <si>
    <t>Looking for a Senior Full-stack Mobile Development job in Amsterdam-Zuidoost?</t>
  </si>
  <si>
    <t>https://www.jouwictvacature.nl/solliciteren?job=looking-for-a-senior-full-stack-mobile-development-job-in-amsterdam-zu</t>
  </si>
  <si>
    <t>Experienced Software Engineer at Axual | Java, Scala, Apache Kafka, Spring</t>
  </si>
  <si>
    <t>https://www.jouwictvacature.nl/solliciteren?job=experienced-software-engineer-at-axual--java-scala-apache-kafka-spring</t>
  </si>
  <si>
    <t xml:space="preserve">Would you like to make a real impact in a creative environment?
</t>
  </si>
  <si>
    <t xml:space="preserve">Medior Javascript Developer (English)   </t>
  </si>
  <si>
    <t>https://www.jouwictvacature.nl/solliciteren?job=medior-javascript-developer-bij-the-people-group-2</t>
  </si>
  <si>
    <t>Senior Front-end (React/Redux) Engineer bij BEEQUIP</t>
  </si>
  <si>
    <t>https://www.bonque.nl/vacature/senior-front-end-reactredux-engineer-bij-beequip</t>
  </si>
  <si>
    <t>Medior Software Engineer at Axual | Java, Scala, Apache Kafka, Spring</t>
  </si>
  <si>
    <t>https://www.jouwictvacature.nl/solliciteren?job=medior-software-engineer-at-axual--java-scala-apache-kafka-spring-bij-</t>
  </si>
  <si>
    <t>Looking for a Full-stack Mobile Development job in Amsterdam-Zuidoost?</t>
  </si>
  <si>
    <t>https://www.jouwictvacature.nl/solliciteren?job=experienced-full-stack-mobile-developer-at-findwhere-bij-findwherelook</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</si>
  <si>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
</t>
  </si>
  <si>
    <t>Junior Front-end (React/Redux) Engineer bij BEEQUIP</t>
  </si>
  <si>
    <t>https://www.bonque.nl/vacature/junior-front-end-reactredux-engineer-bij-beequip</t>
  </si>
  <si>
    <t>TIMIșOARA</t>
  </si>
  <si>
    <t>Senior Full-stack Developer (Java + Angular) at Servoy</t>
  </si>
  <si>
    <t>https://www.bonque.nl/vacature/senior-full-stack-developer-java--angular-at-servoy-bij-servoy-2</t>
  </si>
  <si>
    <t>https://www.bonque.nl/vacature/traineeship-bij-educom-2</t>
  </si>
  <si>
    <t>Medior Technical Consultant at USoft</t>
  </si>
  <si>
    <t>https://www.jouwictvacature.nl/solliciteren?job=medior-technical-consultant-at-usoft-bij-usoft</t>
  </si>
  <si>
    <t xml:space="preserve">Would you like to make a real impact in a creative environment?
</t>
  </si>
  <si>
    <t xml:space="preserve">Medior Javascript Developer </t>
  </si>
  <si>
    <t>https://www.jouwictvacature.nl/solliciteren?job=mediorjavascript-developer-bij-hello-print</t>
  </si>
  <si>
    <t xml:space="preserve">Do you prefer to work on the development of a product and are you always working for a better performance? Come work at USoft!
</t>
  </si>
  <si>
    <t>Senior Drupal Front-end Ontwikkelaar (English)</t>
  </si>
  <si>
    <t>https://www.jouwictvacature.nl/solliciteren?job=senior-drupal-front-end-ontwikkelaar-english-bij-intrasurance-technolo</t>
  </si>
  <si>
    <t>Medior Front-end (React/Redux) Engineer bij BEEQUIP</t>
  </si>
  <si>
    <t>https://www.bonque.nl/vacature/medior-front-end-reactredux-engineer-bij-beequip</t>
  </si>
  <si>
    <t>Starting Java Developer in Amsterdam | Spring, (No)SQL databases, Elasticsearch, Docker</t>
  </si>
  <si>
    <t>https://www.jouwictvacature.nl/solliciteren?job=starting-java-developer-in-amsterdam--spring-nosql-databases-elasticse</t>
  </si>
  <si>
    <t xml:space="preserve">Medior Full-stack Developer (Java + Angular) at Servoy  </t>
  </si>
  <si>
    <t>https://www.bonque.nl/vacature/medior-full-stack-developer-java--angular-at-servoy-bij-servoy-2</t>
  </si>
  <si>
    <t>Senior C#/C++ developer with affinity for aviation</t>
  </si>
  <si>
    <t>https://www.jouwictvacature.nl/solliciteren?job=senior-cc-developer-with-affinity-for-aviation</t>
  </si>
  <si>
    <t>Senior Java Developer | Spring, Hibernate, Maven, JBoss &amp; WebSphere</t>
  </si>
  <si>
    <t>https://www.jouwictvacature.nl/solliciteren?job=senior-java-developer--spring-hibernate-maven-jboss-en-websphere-bij-m</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</si>
  <si>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
 </t>
  </si>
  <si>
    <t>Software developer at msg life Benelux</t>
  </si>
  <si>
    <t>https://www.jouwictvacature.nl/solliciteren?job=software-developer-at-msg-life-benelux</t>
  </si>
  <si>
    <t xml:space="preserve">Junior Software Engineer  </t>
  </si>
  <si>
    <t>As a Junior Software Engineer at ORTEC you have the chance to work with new technologies and be part of the progress to shape and build the cloud based future of our products.</t>
  </si>
  <si>
    <t>https://www.jouwictvacature.nl/solliciteren?job=junior-software-engineer--3</t>
  </si>
  <si>
    <t>Software Architect at msg life Benelux</t>
  </si>
  <si>
    <t>Do you get enthusiastic about demanding business processes and do you like to look for creative solutions to new challenges? Then you would be a great addition to our team as a software architect, come join msg life Benelux!</t>
  </si>
  <si>
    <t>https://www.jouwictvacature.nl/solliciteren?job=software-architect-at-msg-life-benelux-bij-msg-life-benelux</t>
  </si>
  <si>
    <t>Medior Java Developer at Trifork in Amsterdam</t>
  </si>
  <si>
    <t>https://www.jouwictvacature.nl/solliciteren?job=medior-java-developer-at-trifork-in-amsterdam-bij-trifork</t>
  </si>
  <si>
    <t>Starting Java Developer at Trifork in Amsterdam</t>
  </si>
  <si>
    <t>https://www.jouwictvacature.nl/solliciteren?job=starting-java-developer-at-trifork-in-amsterdam-bij-trifork</t>
  </si>
  <si>
    <t>Senior React (Native) developer bij Horsha</t>
  </si>
  <si>
    <t>https://www.bonque.nl/vacature/senior-react-native-developer-bij-horsha-2</t>
  </si>
  <si>
    <t>Medior Front-end Developer bij KE-works</t>
  </si>
  <si>
    <t>https://www.bonque.nl/vacature/medior-front-end-developer-bij-ke-works</t>
  </si>
  <si>
    <t>Junior Software developer at msg life Benelux</t>
  </si>
  <si>
    <t>https://www.jouwictvacature.nl/solliciteren?job=junior-software-developer-at-msg-life-benelux-bij-msg-life-benelux</t>
  </si>
  <si>
    <t>As a Full-stack developer at ORTEC you work on a huge project from one of the leading oil companies worldwide!
You are part of a team that builds custom solutions for one of the largest Dutch oil companies. Our team of approx. 15 people is responsible to support our customer to improve their cost estimation activities. The team splits into two sub teams. Our data scientists model cost relations and code the relations into a custom build software product, and our software engineers enhance and maintain the software product.</t>
  </si>
  <si>
    <t>Junior Technical Consultant at USoft</t>
  </si>
  <si>
    <t>https://www.jouwictvacature.nl/solliciteren?job=junior-technical-consultant-at-usoft-bij-usoft</t>
  </si>
  <si>
    <t xml:space="preserve">Senior Wordpress Developer bij Total Active Media </t>
  </si>
  <si>
    <t>https://www.jouwictvacature.nl/solliciteren?job=senior-wordpress-developer-bij-total-active-media-bij-total-active-med</t>
  </si>
  <si>
    <t>Mactwin</t>
  </si>
  <si>
    <t>HETEREN</t>
  </si>
  <si>
    <t>Are you an experienced software developer, and are you ready for the next step? Would you like to work on great security solutions in a small team? Does a heavy dose of responsibility not scare you away? Mactwin is looking for someone like you. Read on!</t>
  </si>
  <si>
    <t>https://www.jouwictvacature.nl/solliciteren?job=experienced-software-developer-looking-for-the-next-step</t>
  </si>
  <si>
    <t>Senior Technical Consultant at USoft</t>
  </si>
  <si>
    <t>https://www.jouwictvacature.nl/solliciteren?job=senior-technical-consultant-at-usoft-bij-usoft</t>
  </si>
  <si>
    <t>AppMachine</t>
  </si>
  <si>
    <t>LEEUWARDEN</t>
  </si>
  <si>
    <t>We’re looking for developers to strengthen our young team. As a front-end developer at AppMachine you would be working on our app designer software that allows clients to build their own apps. You’re up to date and curious about the latest technologies, trends and tools and have the ambition to contribute ideas on how to activate these tools.</t>
  </si>
  <si>
    <t>https://www.jouwictvacature.nl/solliciteren?job=front-end-developer-at-appmachine-</t>
  </si>
  <si>
    <t>Senior Node.js Developer bij Crowdynews</t>
  </si>
  <si>
    <t>https://www.bonque.nl/vacature/nodejs-developer-bij-crowdynews</t>
  </si>
  <si>
    <t>Looking for a Java Development job in Amsterdam-Zuidoost?</t>
  </si>
  <si>
    <t>https://www.jouwictvacature.nl/solliciteren?job=looking-for-a-java-development-job-in-amsterdam-zuidoost-bij-findwhere</t>
  </si>
  <si>
    <t>Junior Java Developer at Trifork in Amsterdam</t>
  </si>
  <si>
    <t>https://www.jouwictvacature.nl/solliciteren?job=junior-java-developer-at-trifork-in-amsterdam-bij-trifork</t>
  </si>
  <si>
    <t>Java Developer at msg life Benelux</t>
  </si>
  <si>
    <t>https://www.jouwictvacature.nl/solliciteren?job=java-developer-at-msg-life-benelux</t>
  </si>
  <si>
    <t>Senior Java Developer at Trifork in Amsterdam</t>
  </si>
  <si>
    <t>https://www.jouwictvacature.nl/solliciteren?job=senior-java-developer-at-trifork-in-amsterdam</t>
  </si>
  <si>
    <t>Senior Full-stack Mobile Developer | iOS, Swift, Objective-C, Bootstrap</t>
  </si>
  <si>
    <t>https://www.jouwictvacature.nl/solliciteren?job=senior-full-stack-mobile-developer--ios-swift-objective-c-bootstrap-bi</t>
  </si>
  <si>
    <t>Medior MEAN Stack Developer bij Widgr</t>
  </si>
  <si>
    <t>https://www.bonque.nl/vacature/medior-mean-stack-developer-bij-widgr</t>
  </si>
  <si>
    <t>Junior Front-end developer bij Penna</t>
  </si>
  <si>
    <t>https://www.bonque.nl/vacature/junior-front-end-developer-bij-penna</t>
  </si>
  <si>
    <t>Junior Android App Developer at FindWhere</t>
  </si>
  <si>
    <t>https://www.jouwictvacature.nl/solliciteren?job=junior-android-app-developer-at-findwhere</t>
  </si>
  <si>
    <t>Senior Backend Software Engineer</t>
  </si>
  <si>
    <t>As a backend software engineer at ORTEC Logiqcare you work in a start-up setting with a unique tooling for the healthcare industry: this is an adventure of a whole new level!</t>
  </si>
  <si>
    <t>https://www.jouwictvacature.nl/solliciteren?job=senior-backend-software-engineer</t>
  </si>
  <si>
    <t>Junior Front-end Engineer bij BEEQUIP</t>
  </si>
  <si>
    <t>https://www.bonque.nl/vacature/junior-front-end-engineer-bij-beequip</t>
  </si>
  <si>
    <t>Front-end Developer at BiZZdesign</t>
  </si>
  <si>
    <t>https://www.jouwictvacature.nl/solliciteren?job=front-end-developer-at-bizzdesign</t>
  </si>
  <si>
    <t>Medior UX/UI Designer</t>
  </si>
  <si>
    <t>https://www.jouwictvacature.nl/solliciteren?job=ui-designer</t>
  </si>
  <si>
    <t>https://www.jouwictvacature.nl/solliciteren?job=senior-javascript-developer-superbuddy-angularnodejs</t>
  </si>
  <si>
    <t>Senior Front-end developer bij Codedazur</t>
  </si>
  <si>
    <t>We are looking for senior frontend developers, who are interested in further exploring and expanding his/her skills in a creative environment. Standards are important, but knowing how to bend them to the will of a project is at least as, if not more important for the creation of innovative and high-impact solutions for our clients.You should have an interest in design and branding and enjoy working in a close-knit team environment. Attention to detail and a logical structure should be integral aspects of your development process.</t>
  </si>
  <si>
    <t>https://www.bonque.nl/vacature/senior-front-end-developer-bij-codedazur</t>
  </si>
  <si>
    <t>Junior Software Engineer at Axual | Java, Scala, Apache Kafka, Spring</t>
  </si>
  <si>
    <t>https://www.jouwictvacature.nl/solliciteren?job=junior-software-engineer-at-axual--java-scala-apache-kafka-spring-bij-</t>
  </si>
  <si>
    <t>Medior Front-end Developer</t>
  </si>
  <si>
    <t>As a Junior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</si>
  <si>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https://www.jouwictvacature.nl/solliciteren?job=medior-front-end-developer-bij-lequest</t>
  </si>
</sst>
</file>

<file path=xl/styles.xml><?xml version="1.0" encoding="utf-8"?>
<styleSheet xmlns="http://schemas.openxmlformats.org/spreadsheetml/2006/main">
  <numFmts count="2">
    <numFmt formatCode="yyyy\-mm\-dd" numFmtId="164"/>
    <numFmt formatCode="yyyy-mm-dd"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4">
    <xf borderId="0" fillId="0" fontId="0" numFmtId="0" pivotButton="0" quotePrefix="0" xfId="0"/>
    <xf borderId="0" fillId="0" fontId="0" numFmtId="164" pivotButton="0" quotePrefix="0" xfId="0"/>
    <xf borderId="0" fillId="0" fontId="0" numFmtId="164" pivotButton="0" quotePrefix="0" xfId="0"/>
    <xf borderId="0" fillId="0" fontId="0" numFmtId="165" pivotButton="0" quotePrefix="0" xfId="0"/>
  </cellXfs>
  <cellStyles count="1">
    <cellStyle builtinId="0" name="Standaard"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823"/>
  <sheetViews>
    <sheetView tabSelected="1" workbookViewId="0">
      <pane activePane="bottomLeft" state="frozen" topLeftCell="A314" ySplit="1"/>
      <selection activeCell="C408" pane="bottomLeft" sqref="C408"/>
    </sheetView>
  </sheetViews>
  <sheetFormatPr baseColWidth="8" defaultRowHeight="14.25" outlineLevelCol="0"/>
  <cols>
    <col customWidth="1" max="1" min="1" width="13.265625"/>
    <col bestFit="1" customWidth="1" max="2" min="2" width="29.86328125"/>
    <col bestFit="1" customWidth="1" max="3" min="3" width="20.59765625"/>
    <col bestFit="1" customWidth="1" max="6" min="6" width="19.86328125"/>
    <col customWidth="1" max="11" min="11" width="45.59765625"/>
  </cols>
  <sheetData>
    <row r="1" spans="1:12">
      <c r="A1" t="s">
        <v>0</v>
      </c>
      <c r="B1" t="s">
        <v>1</v>
      </c>
      <c r="C1" t="s">
        <v>2</v>
      </c>
      <c r="D1" t="s">
        <v>3</v>
      </c>
      <c r="E1" t="s">
        <v>4</v>
      </c>
      <c r="F1" t="s">
        <v>5</v>
      </c>
      <c r="G1" t="s">
        <v>6</v>
      </c>
      <c r="H1" t="s">
        <v>7</v>
      </c>
      <c r="I1" t="s">
        <v>8</v>
      </c>
      <c r="J1" t="s">
        <v>9</v>
      </c>
      <c r="K1" t="s">
        <v>10</v>
      </c>
      <c r="L1" t="s">
        <v>11</v>
      </c>
    </row>
    <row r="2" spans="1:12">
      <c r="A2" s="2" t="n">
        <v>43168</v>
      </c>
      <c r="B2" t="s">
        <v>12</v>
      </c>
      <c r="C2" t="s">
        <v>13</v>
      </c>
      <c r="D2" t="s">
        <v>14</v>
      </c>
      <c r="E2" t="s">
        <v>15</v>
      </c>
      <c r="F2" t="s">
        <v>16</v>
      </c>
      <c r="G2" t="s">
        <v>17</v>
      </c>
      <c r="H2">
        <f>HYPERLINK("https://www.jouwictvacature.nl/solliciteren?job=junior-machine-learning-developer-at-trifork-in-amsterdam-bij-trifork", "Link")</f>
        <v/>
      </c>
      <c r="I2" t="s">
        <v>18</v>
      </c>
      <c r="J2" t="s">
        <v>19</v>
      </c>
      <c r="K2" t="s">
        <v>20</v>
      </c>
      <c r="L2" t="s">
        <v>21</v>
      </c>
    </row>
    <row r="3" spans="1:12">
      <c r="A3" s="2" t="n">
        <v>43168</v>
      </c>
      <c r="B3" t="s">
        <v>12</v>
      </c>
      <c r="C3" t="s">
        <v>13</v>
      </c>
      <c r="D3" t="s">
        <v>14</v>
      </c>
      <c r="E3" t="s">
        <v>22</v>
      </c>
      <c r="F3" t="s">
        <v>16</v>
      </c>
      <c r="G3" t="s">
        <v>23</v>
      </c>
      <c r="H3">
        <f>HYPERLINK("https://www.jouwictvacature.nl/solliciteren?job=senior-backend-software-engineer--java-net-groovy-python-mongo-docker-", "Link")</f>
        <v/>
      </c>
      <c r="I3" t="s">
        <v>18</v>
      </c>
      <c r="J3" t="s">
        <v>19</v>
      </c>
      <c r="K3" t="s">
        <v>24</v>
      </c>
      <c r="L3" t="s">
        <v>25</v>
      </c>
    </row>
    <row r="4" spans="1:12">
      <c r="A4" s="2" t="n">
        <v>43168</v>
      </c>
      <c r="B4" t="s">
        <v>12</v>
      </c>
      <c r="C4" t="s">
        <v>13</v>
      </c>
      <c r="D4" t="s">
        <v>14</v>
      </c>
      <c r="E4" t="s">
        <v>26</v>
      </c>
      <c r="F4" t="s">
        <v>16</v>
      </c>
      <c r="G4" t="s">
        <v>27</v>
      </c>
      <c r="H4">
        <f>HYPERLINK("https://www.jouwictvacature.nl/solliciteren?job=medior-backend-software-engineer--java-net-groovy-python-mongo-docker-", "Link")</f>
        <v/>
      </c>
      <c r="I4" t="s">
        <v>18</v>
      </c>
      <c r="J4" t="s">
        <v>19</v>
      </c>
      <c r="K4" t="s">
        <v>28</v>
      </c>
      <c r="L4" t="s">
        <v>29</v>
      </c>
    </row>
    <row r="5" spans="1:12">
      <c r="A5" s="2" t="n">
        <v>43168</v>
      </c>
      <c r="B5" t="s">
        <v>30</v>
      </c>
      <c r="C5" t="s">
        <v>31</v>
      </c>
      <c r="D5" t="s">
        <v>14</v>
      </c>
      <c r="E5" t="s">
        <v>22</v>
      </c>
      <c r="F5" t="s">
        <v>16</v>
      </c>
      <c r="G5" t="s">
        <v>32</v>
      </c>
      <c r="H5">
        <f>HYPERLINK("https://www.jouwictvacature.nl/solliciteren?job=senior-software-developer-at-msg-life-benelux-bij-msg-life-benelux", "Link")</f>
        <v/>
      </c>
      <c r="I5" t="s">
        <v>18</v>
      </c>
      <c r="J5" t="s">
        <v>19</v>
      </c>
      <c r="K5" t="s">
        <v>33</v>
      </c>
      <c r="L5" t="s">
        <v>34</v>
      </c>
    </row>
    <row r="6" spans="1:12">
      <c r="A6" s="2" t="n">
        <v>43168</v>
      </c>
      <c r="B6" t="s">
        <v>35</v>
      </c>
      <c r="C6" t="s">
        <v>36</v>
      </c>
      <c r="D6" t="s">
        <v>14</v>
      </c>
      <c r="F6" t="s">
        <v>16</v>
      </c>
      <c r="G6" t="s">
        <v>37</v>
      </c>
      <c r="H6">
        <f>HYPERLINK("https://www.jouwictvacature.nl/solliciteren?job=looking-for-a-senior-android-app-development-job-in-amsterdam-zuidoost", "Link")</f>
        <v/>
      </c>
      <c r="I6" t="s">
        <v>18</v>
      </c>
      <c r="J6" t="s">
        <v>19</v>
      </c>
      <c r="K6" t="s">
        <v>38</v>
      </c>
      <c r="L6" t="s">
        <v>39</v>
      </c>
    </row>
    <row r="7" spans="1:12">
      <c r="A7" s="2" t="n">
        <v>43168</v>
      </c>
      <c r="B7" t="s">
        <v>40</v>
      </c>
      <c r="C7" t="s">
        <v>41</v>
      </c>
      <c r="D7" t="s">
        <v>14</v>
      </c>
      <c r="E7" t="s">
        <v>26</v>
      </c>
      <c r="F7" t="s">
        <v>42</v>
      </c>
      <c r="G7" t="s">
        <v>43</v>
      </c>
      <c r="H7">
        <f>HYPERLINK("https://www.jouwictvacature.nl/solliciteren?job=medior-cc-developer-with-affinity-for-aviation", "Link")</f>
        <v/>
      </c>
      <c r="I7" t="s">
        <v>18</v>
      </c>
      <c r="J7" t="s">
        <v>19</v>
      </c>
      <c r="K7" t="s">
        <v>44</v>
      </c>
      <c r="L7" t="s">
        <v>45</v>
      </c>
    </row>
    <row r="8" spans="1:12">
      <c r="A8" s="2" t="n">
        <v>43168</v>
      </c>
      <c r="B8" t="s">
        <v>46</v>
      </c>
      <c r="C8" t="s">
        <v>47</v>
      </c>
      <c r="D8" t="s">
        <v>48</v>
      </c>
      <c r="E8" t="s">
        <v>26</v>
      </c>
      <c r="F8" t="s">
        <v>49</v>
      </c>
      <c r="G8" t="s">
        <v>46</v>
      </c>
      <c r="H8">
        <f>HYPERLINK("https://www.bonque.nl/vacature/medior-javascript-angularreact-developer-bij-ke-works", "Link")</f>
        <v/>
      </c>
      <c r="I8" t="s">
        <v>18</v>
      </c>
      <c r="J8" t="s">
        <v>19</v>
      </c>
      <c r="K8" t="s">
        <v>50</v>
      </c>
      <c r="L8" t="s">
        <v>51</v>
      </c>
    </row>
    <row r="9" spans="1:12">
      <c r="A9" s="2" t="n">
        <v>43168</v>
      </c>
      <c r="B9" t="s">
        <v>52</v>
      </c>
      <c r="C9" t="s">
        <v>13</v>
      </c>
      <c r="D9" t="s">
        <v>53</v>
      </c>
      <c r="E9" t="s">
        <v>15</v>
      </c>
      <c r="F9" t="s">
        <v>49</v>
      </c>
      <c r="G9" t="s">
        <v>54</v>
      </c>
      <c r="H9">
        <f>HYPERLINK("https://www.bonque.nl/vacature/junior-full-stack-developer-bij-widgr", "Link")</f>
        <v/>
      </c>
      <c r="I9" t="s">
        <v>18</v>
      </c>
      <c r="J9" t="s">
        <v>19</v>
      </c>
      <c r="K9" t="s">
        <v>55</v>
      </c>
      <c r="L9" t="s">
        <v>56</v>
      </c>
    </row>
    <row r="10" spans="1:12">
      <c r="A10" s="2" t="n">
        <v>43168</v>
      </c>
      <c r="B10" t="s">
        <v>57</v>
      </c>
      <c r="C10" t="s">
        <v>13</v>
      </c>
      <c r="D10" t="s">
        <v>14</v>
      </c>
      <c r="E10" t="s">
        <v>22</v>
      </c>
      <c r="F10" t="s">
        <v>58</v>
      </c>
      <c r="G10" t="s">
        <v>59</v>
      </c>
      <c r="H10">
        <f>HYPERLINK("https://www.bonque.nl/vacature/senior-javascript-developer-ctonodejs-devops", "Link")</f>
        <v/>
      </c>
      <c r="I10" t="s">
        <v>18</v>
      </c>
      <c r="J10" t="s">
        <v>19</v>
      </c>
      <c r="K10" t="s">
        <v>60</v>
      </c>
      <c r="L10" t="s">
        <v>61</v>
      </c>
    </row>
    <row r="11" spans="1:12">
      <c r="A11" s="2" t="n">
        <v>43168</v>
      </c>
      <c r="B11" t="s">
        <v>62</v>
      </c>
      <c r="C11" t="s">
        <v>63</v>
      </c>
      <c r="D11" t="s">
        <v>14</v>
      </c>
      <c r="E11" t="s">
        <v>22</v>
      </c>
      <c r="F11" t="s">
        <v>16</v>
      </c>
      <c r="G11" t="s">
        <v>64</v>
      </c>
      <c r="H11">
        <f>HYPERLINK("https://www.bonque.nl/vacature/senior-java-developer-bij-geckotech", "Link")</f>
        <v/>
      </c>
      <c r="I11" t="s">
        <v>18</v>
      </c>
      <c r="J11" t="s">
        <v>19</v>
      </c>
      <c r="K11" t="s">
        <v>65</v>
      </c>
      <c r="L11" t="s">
        <v>66</v>
      </c>
    </row>
    <row r="12" spans="1:12">
      <c r="A12" s="2" t="n">
        <v>43168</v>
      </c>
      <c r="B12" t="s">
        <v>67</v>
      </c>
      <c r="C12" t="s">
        <v>68</v>
      </c>
      <c r="D12" t="s">
        <v>53</v>
      </c>
      <c r="E12" t="s">
        <v>26</v>
      </c>
      <c r="F12" t="s">
        <v>16</v>
      </c>
      <c r="G12" t="s">
        <v>69</v>
      </c>
      <c r="H12">
        <f>HYPERLINK("https://www.bonque.nl/vacature/junior-ontwikkelaar-bij-festa-solutions-bv-", "Link")</f>
        <v/>
      </c>
      <c r="I12" t="s">
        <v>18</v>
      </c>
      <c r="J12" t="s">
        <v>19</v>
      </c>
      <c r="K12" t="s">
        <v>70</v>
      </c>
      <c r="L12" t="s">
        <v>71</v>
      </c>
    </row>
    <row r="13" spans="1:12">
      <c r="A13" s="2" t="n">
        <v>43168</v>
      </c>
      <c r="B13" t="s">
        <v>72</v>
      </c>
      <c r="C13" t="s">
        <v>13</v>
      </c>
      <c r="D13" t="s">
        <v>14</v>
      </c>
      <c r="F13" t="s">
        <v>16</v>
      </c>
      <c r="G13" t="s">
        <v>73</v>
      </c>
      <c r="H13">
        <f>HYPERLINK("https://www.bonque.nl/vacature/tech-lead-bij-anchormen-3", "Link")</f>
        <v/>
      </c>
      <c r="I13" t="s">
        <v>18</v>
      </c>
      <c r="J13" t="s">
        <v>19</v>
      </c>
      <c r="K13" t="s">
        <v>74</v>
      </c>
      <c r="L13" t="s">
        <v>75</v>
      </c>
    </row>
    <row r="14" spans="1:12">
      <c r="A14" s="2" t="n">
        <v>43168</v>
      </c>
      <c r="B14" t="s">
        <v>76</v>
      </c>
      <c r="C14" t="s">
        <v>77</v>
      </c>
      <c r="D14" t="s">
        <v>14</v>
      </c>
      <c r="E14" t="s">
        <v>15</v>
      </c>
      <c r="F14" t="s">
        <v>16</v>
      </c>
      <c r="G14" t="s">
        <v>78</v>
      </c>
      <c r="H14">
        <f>HYPERLINK("https://www.jouwictvacature.nl/solliciteren?job=junior-rend-software-developer-at-usoft-bij-usoft", "Link")</f>
        <v/>
      </c>
      <c r="I14" t="s">
        <v>18</v>
      </c>
      <c r="J14" t="s">
        <v>19</v>
      </c>
      <c r="K14" t="s">
        <v>79</v>
      </c>
      <c r="L14" t="s">
        <v>80</v>
      </c>
    </row>
    <row r="15" spans="1:12">
      <c r="A15" s="2" t="n">
        <v>43168</v>
      </c>
      <c r="B15" t="s">
        <v>35</v>
      </c>
      <c r="C15" t="s">
        <v>36</v>
      </c>
      <c r="D15" t="s">
        <v>14</v>
      </c>
      <c r="F15" t="s">
        <v>16</v>
      </c>
      <c r="G15" t="s">
        <v>81</v>
      </c>
      <c r="H15">
        <f>HYPERLINK("https://www.jouwictvacature.nl/solliciteren?job=experienced-developer-in-amsterdam--java-rdbms-postgresql-jboss-hibern", "Link")</f>
        <v/>
      </c>
      <c r="I15" t="s">
        <v>18</v>
      </c>
      <c r="J15" t="s">
        <v>19</v>
      </c>
      <c r="K15" t="s">
        <v>82</v>
      </c>
      <c r="L15" t="s">
        <v>83</v>
      </c>
    </row>
    <row r="16" spans="1:12">
      <c r="A16" s="2" t="n">
        <v>43168</v>
      </c>
      <c r="B16" t="s">
        <v>84</v>
      </c>
      <c r="C16" t="s">
        <v>85</v>
      </c>
      <c r="D16" t="s">
        <v>14</v>
      </c>
      <c r="F16" t="s">
        <v>49</v>
      </c>
      <c r="G16" t="s">
        <v>84</v>
      </c>
      <c r="H16">
        <f>HYPERLINK("https://www.jouwictvacature.nl/solliciteren?job=senior-front-end-developer-bij-stackstate", "Link")</f>
        <v/>
      </c>
      <c r="I16" t="s">
        <v>18</v>
      </c>
      <c r="J16" t="s">
        <v>19</v>
      </c>
      <c r="K16" t="s">
        <v>86</v>
      </c>
      <c r="L16" t="s">
        <v>87</v>
      </c>
    </row>
    <row r="17" spans="1:12">
      <c r="A17" s="2" t="n">
        <v>43168</v>
      </c>
      <c r="B17" t="s">
        <v>88</v>
      </c>
      <c r="C17" t="s">
        <v>89</v>
      </c>
      <c r="D17" t="s">
        <v>14</v>
      </c>
      <c r="E17" t="s">
        <v>26</v>
      </c>
      <c r="F17" t="s">
        <v>49</v>
      </c>
      <c r="G17" t="s">
        <v>90</v>
      </c>
      <c r="H17">
        <f>HYPERLINK("https://www.bonque.nl/vacature/medior-front-end-engineer-bij-crowdynews", "Link")</f>
        <v/>
      </c>
      <c r="I17" t="s">
        <v>18</v>
      </c>
      <c r="J17" t="s">
        <v>19</v>
      </c>
      <c r="K17" t="s">
        <v>91</v>
      </c>
      <c r="L17" t="s">
        <v>92</v>
      </c>
    </row>
    <row r="18" spans="1:12">
      <c r="A18" s="2" t="n">
        <v>43168</v>
      </c>
      <c r="B18" t="s">
        <v>93</v>
      </c>
      <c r="C18" t="s">
        <v>47</v>
      </c>
      <c r="D18" t="s">
        <v>14</v>
      </c>
      <c r="E18" t="s">
        <v>15</v>
      </c>
      <c r="F18" t="s">
        <v>49</v>
      </c>
      <c r="G18" t="s">
        <v>93</v>
      </c>
      <c r="H18">
        <f>HYPERLINK("https://www.bonque.nl/vacature/junior-front-end-developer-at-ke-works", "Link")</f>
        <v/>
      </c>
      <c r="I18" t="s">
        <v>18</v>
      </c>
      <c r="J18" t="s">
        <v>19</v>
      </c>
      <c r="K18" t="s">
        <v>94</v>
      </c>
      <c r="L18" t="s">
        <v>95</v>
      </c>
    </row>
    <row r="19" spans="1:12">
      <c r="A19" s="2" t="n">
        <v>43168</v>
      </c>
      <c r="B19" t="s">
        <v>96</v>
      </c>
      <c r="C19" t="s">
        <v>85</v>
      </c>
      <c r="D19" t="s">
        <v>14</v>
      </c>
      <c r="F19" t="s">
        <v>49</v>
      </c>
      <c r="G19" t="s">
        <v>97</v>
      </c>
      <c r="H19">
        <f>HYPERLINK("https://www.bonque.nl/vacature/docentencoach-application-software-engineering-bij-educom-utrecht", "Link")</f>
        <v/>
      </c>
      <c r="I19" t="s">
        <v>18</v>
      </c>
      <c r="J19" t="s">
        <v>19</v>
      </c>
      <c r="K19" t="s">
        <v>98</v>
      </c>
      <c r="L19" t="s">
        <v>99</v>
      </c>
    </row>
    <row r="20" spans="1:12">
      <c r="A20" s="2" t="n">
        <v>43168</v>
      </c>
      <c r="B20" t="s">
        <v>100</v>
      </c>
      <c r="C20" t="s">
        <v>101</v>
      </c>
      <c r="D20" t="s">
        <v>14</v>
      </c>
      <c r="E20" t="s">
        <v>22</v>
      </c>
      <c r="F20" t="s">
        <v>49</v>
      </c>
      <c r="G20" t="s">
        <v>102</v>
      </c>
      <c r="H20">
        <f>HYPERLINK("https://www.bonque.nl/vacature/senior-front-end--php-developer-bij-sensys-gatso-group", "Link")</f>
        <v/>
      </c>
      <c r="I20" t="s">
        <v>18</v>
      </c>
      <c r="J20" t="s">
        <v>19</v>
      </c>
      <c r="K20" t="s">
        <v>103</v>
      </c>
      <c r="L20" t="s">
        <v>104</v>
      </c>
    </row>
    <row r="21" spans="1:12">
      <c r="A21" s="2" t="n">
        <v>43168</v>
      </c>
      <c r="B21" t="s">
        <v>105</v>
      </c>
      <c r="C21" t="s">
        <v>68</v>
      </c>
      <c r="D21" t="s">
        <v>14</v>
      </c>
      <c r="F21" t="s">
        <v>16</v>
      </c>
      <c r="G21" t="s">
        <v>106</v>
      </c>
      <c r="H21">
        <f>HYPERLINK("https://www.bonque.nl/vacature/applicationsoftware-engineer-bij-vinotion", "Link")</f>
        <v/>
      </c>
      <c r="I21" t="s">
        <v>18</v>
      </c>
      <c r="J21" t="s">
        <v>19</v>
      </c>
      <c r="K21" t="s">
        <v>107</v>
      </c>
      <c r="L21" t="s">
        <v>108</v>
      </c>
    </row>
    <row r="22" spans="1:12">
      <c r="A22" s="2" t="n">
        <v>43168</v>
      </c>
      <c r="B22" t="s">
        <v>72</v>
      </c>
      <c r="C22" t="s">
        <v>13</v>
      </c>
      <c r="D22" t="s">
        <v>14</v>
      </c>
      <c r="E22" t="s">
        <v>22</v>
      </c>
      <c r="F22" t="s">
        <v>16</v>
      </c>
      <c r="G22" t="s">
        <v>109</v>
      </c>
      <c r="H22">
        <f>HYPERLINK("https://www.bonque.nl/vacature/java-developer-bij-anchormen", "Link")</f>
        <v/>
      </c>
      <c r="I22" t="s">
        <v>18</v>
      </c>
      <c r="J22" t="s">
        <v>19</v>
      </c>
      <c r="K22" t="s">
        <v>110</v>
      </c>
      <c r="L22" t="s">
        <v>111</v>
      </c>
    </row>
    <row r="23" spans="1:12">
      <c r="A23" s="2" t="n">
        <v>43168</v>
      </c>
      <c r="B23" t="s">
        <v>112</v>
      </c>
      <c r="C23" t="s">
        <v>13</v>
      </c>
      <c r="D23" t="s">
        <v>14</v>
      </c>
      <c r="E23" t="s">
        <v>22</v>
      </c>
      <c r="F23" t="s">
        <v>16</v>
      </c>
      <c r="G23" t="s">
        <v>113</v>
      </c>
      <c r="H23">
        <f>HYPERLINK("https://www.bonque.nl/vacature/senior-java-engineer-bij-payplaza-", "Link")</f>
        <v/>
      </c>
      <c r="I23" t="s">
        <v>18</v>
      </c>
      <c r="J23" t="s">
        <v>19</v>
      </c>
      <c r="K23" t="s">
        <v>114</v>
      </c>
      <c r="L23" t="s">
        <v>115</v>
      </c>
    </row>
    <row r="24" spans="1:12">
      <c r="A24" s="2" t="n">
        <v>43168</v>
      </c>
      <c r="B24" t="s">
        <v>116</v>
      </c>
      <c r="C24" t="s">
        <v>85</v>
      </c>
      <c r="D24" t="s">
        <v>14</v>
      </c>
      <c r="E24" t="s">
        <v>22</v>
      </c>
      <c r="F24" t="s">
        <v>16</v>
      </c>
      <c r="G24" t="s">
        <v>117</v>
      </c>
      <c r="H24">
        <f>HYPERLINK("https://www.jouwictvacature.nl/solliciteren?job=senior-software-engineer-at-axual--java-scala-apache-kafka-spring-bij-", "Link")</f>
        <v/>
      </c>
      <c r="I24" t="s">
        <v>18</v>
      </c>
      <c r="J24" t="s">
        <v>19</v>
      </c>
      <c r="K24" t="s">
        <v>118</v>
      </c>
      <c r="L24" t="s">
        <v>119</v>
      </c>
    </row>
    <row r="25" spans="1:12">
      <c r="A25" s="2" t="n">
        <v>43168</v>
      </c>
      <c r="B25" t="s">
        <v>84</v>
      </c>
      <c r="C25" t="s">
        <v>85</v>
      </c>
      <c r="D25" t="s">
        <v>14</v>
      </c>
      <c r="F25" t="s">
        <v>49</v>
      </c>
      <c r="G25" t="s">
        <v>84</v>
      </c>
      <c r="H25">
        <f>HYPERLINK("https://www.jouwictvacature.nl/solliciteren?job=senior-front-end-developer-bij-stackstate", "Link")</f>
        <v/>
      </c>
      <c r="I25" t="s">
        <v>18</v>
      </c>
      <c r="J25" t="s">
        <v>19</v>
      </c>
      <c r="K25" t="s">
        <v>86</v>
      </c>
      <c r="L25" t="s">
        <v>87</v>
      </c>
    </row>
    <row r="26" spans="1:12">
      <c r="A26" s="2" t="n">
        <v>43168</v>
      </c>
      <c r="B26" t="s">
        <v>88</v>
      </c>
      <c r="C26" t="s">
        <v>89</v>
      </c>
      <c r="D26" t="s">
        <v>14</v>
      </c>
      <c r="F26" t="s">
        <v>49</v>
      </c>
      <c r="G26" t="s">
        <v>88</v>
      </c>
      <c r="H26">
        <f>HYPERLINK("https://www.jouwictvacature.nl/solliciteren?job=medior-front-end-developer-at-crowdynews", "Link")</f>
        <v/>
      </c>
      <c r="I26" t="s">
        <v>18</v>
      </c>
      <c r="J26" t="s">
        <v>19</v>
      </c>
      <c r="K26" t="s">
        <v>120</v>
      </c>
      <c r="L26" t="s">
        <v>121</v>
      </c>
    </row>
    <row r="27" spans="1:12">
      <c r="A27" s="2" t="n">
        <v>43168</v>
      </c>
      <c r="B27" t="s">
        <v>122</v>
      </c>
      <c r="C27" t="s">
        <v>13</v>
      </c>
      <c r="D27" t="s">
        <v>14</v>
      </c>
      <c r="E27" t="s">
        <v>26</v>
      </c>
      <c r="F27" t="s">
        <v>49</v>
      </c>
      <c r="G27" t="s">
        <v>123</v>
      </c>
      <c r="H27">
        <f>HYPERLINK("https://www.bonque.nl/vacature/medior-creative-front-end-developer--html5-css3-reactjs-angularjs-java", "Link")</f>
        <v/>
      </c>
      <c r="I27" t="s">
        <v>18</v>
      </c>
      <c r="J27" t="s">
        <v>19</v>
      </c>
      <c r="K27" t="s">
        <v>124</v>
      </c>
      <c r="L27" t="s">
        <v>125</v>
      </c>
    </row>
    <row r="28" spans="1:12">
      <c r="A28" s="2" t="n">
        <v>43168</v>
      </c>
      <c r="B28" t="s">
        <v>57</v>
      </c>
      <c r="C28" t="s">
        <v>13</v>
      </c>
      <c r="D28" t="s">
        <v>14</v>
      </c>
      <c r="E28" t="s">
        <v>26</v>
      </c>
      <c r="F28" t="s">
        <v>49</v>
      </c>
      <c r="G28" t="s">
        <v>126</v>
      </c>
      <c r="H28">
        <f>HYPERLINK("https://www.bonque.nl/vacature/medior-front-end-developer-bij-horsha-2", "Link")</f>
        <v/>
      </c>
      <c r="I28" t="s">
        <v>18</v>
      </c>
      <c r="J28" t="s">
        <v>19</v>
      </c>
      <c r="K28" t="s">
        <v>127</v>
      </c>
      <c r="L28" t="s">
        <v>128</v>
      </c>
    </row>
    <row r="29" spans="1:12">
      <c r="A29" s="2" t="n">
        <v>43168</v>
      </c>
      <c r="B29" t="s">
        <v>105</v>
      </c>
      <c r="C29" t="s">
        <v>68</v>
      </c>
      <c r="D29" t="s">
        <v>14</v>
      </c>
      <c r="F29" t="s">
        <v>16</v>
      </c>
      <c r="G29" t="s">
        <v>106</v>
      </c>
      <c r="H29">
        <f>HYPERLINK("https://www.bonque.nl/vacature/applicationsoftware-engineer-bij-vinotion", "Link")</f>
        <v/>
      </c>
      <c r="I29" t="s">
        <v>18</v>
      </c>
      <c r="J29" t="s">
        <v>19</v>
      </c>
      <c r="K29" t="s">
        <v>107</v>
      </c>
      <c r="L29" t="s">
        <v>108</v>
      </c>
    </row>
    <row r="30" spans="1:12">
      <c r="A30" s="2" t="n">
        <v>43168</v>
      </c>
      <c r="B30" t="s">
        <v>67</v>
      </c>
      <c r="C30" t="s">
        <v>68</v>
      </c>
      <c r="D30" t="s">
        <v>53</v>
      </c>
      <c r="E30" t="s">
        <v>26</v>
      </c>
      <c r="F30" t="s">
        <v>16</v>
      </c>
      <c r="G30" t="s">
        <v>69</v>
      </c>
      <c r="H30">
        <f>HYPERLINK("https://www.bonque.nl/vacature/junior-ontwikkelaar-bij-festa-solutions-bv-", "Link")</f>
        <v/>
      </c>
      <c r="I30" t="s">
        <v>18</v>
      </c>
      <c r="J30" t="s">
        <v>19</v>
      </c>
      <c r="K30" t="s">
        <v>70</v>
      </c>
      <c r="L30" t="s">
        <v>71</v>
      </c>
    </row>
    <row r="31" spans="1:12">
      <c r="A31" s="2" t="n">
        <v>43168</v>
      </c>
      <c r="B31" t="s">
        <v>62</v>
      </c>
      <c r="C31" t="s">
        <v>63</v>
      </c>
      <c r="D31" t="s">
        <v>14</v>
      </c>
      <c r="E31" t="s">
        <v>22</v>
      </c>
      <c r="F31" t="s">
        <v>16</v>
      </c>
      <c r="G31" t="s">
        <v>64</v>
      </c>
      <c r="H31">
        <f>HYPERLINK("https://www.bonque.nl/vacature/senior-java-developer-bij-geckotech", "Link")</f>
        <v/>
      </c>
      <c r="I31" t="s">
        <v>18</v>
      </c>
      <c r="J31" t="s">
        <v>19</v>
      </c>
      <c r="K31" t="s">
        <v>65</v>
      </c>
      <c r="L31" t="s">
        <v>66</v>
      </c>
    </row>
    <row r="32" spans="1:12">
      <c r="A32" s="2" t="n">
        <v>43168</v>
      </c>
      <c r="B32" t="s">
        <v>72</v>
      </c>
      <c r="C32" t="s">
        <v>13</v>
      </c>
      <c r="D32" t="s">
        <v>14</v>
      </c>
      <c r="E32" t="s">
        <v>22</v>
      </c>
      <c r="F32" t="s">
        <v>16</v>
      </c>
      <c r="G32" t="s">
        <v>109</v>
      </c>
      <c r="H32">
        <f>HYPERLINK("https://www.bonque.nl/vacature/java-developer-bij-anchormen", "Link")</f>
        <v/>
      </c>
      <c r="I32" t="s">
        <v>18</v>
      </c>
      <c r="J32" t="s">
        <v>19</v>
      </c>
      <c r="K32" t="s">
        <v>110</v>
      </c>
      <c r="L32" t="s">
        <v>111</v>
      </c>
    </row>
    <row r="33" spans="1:12">
      <c r="A33" s="2" t="n">
        <v>43168</v>
      </c>
      <c r="B33" t="s">
        <v>76</v>
      </c>
      <c r="C33" t="s">
        <v>77</v>
      </c>
      <c r="D33" t="s">
        <v>14</v>
      </c>
      <c r="E33" t="s">
        <v>15</v>
      </c>
      <c r="F33" t="s">
        <v>16</v>
      </c>
      <c r="G33" t="s">
        <v>78</v>
      </c>
      <c r="H33">
        <f>HYPERLINK("https://www.jouwictvacature.nl/solliciteren?job=junior-rend-software-developer-at-usoft-bij-usoft", "Link")</f>
        <v/>
      </c>
      <c r="I33" t="s">
        <v>18</v>
      </c>
      <c r="J33" t="s">
        <v>19</v>
      </c>
      <c r="K33" t="s">
        <v>79</v>
      </c>
      <c r="L33" t="s">
        <v>80</v>
      </c>
    </row>
    <row r="34" spans="1:12">
      <c r="A34" s="2" t="n">
        <v>43168</v>
      </c>
      <c r="B34" t="s">
        <v>116</v>
      </c>
      <c r="C34" t="s">
        <v>85</v>
      </c>
      <c r="D34" t="s">
        <v>14</v>
      </c>
      <c r="E34" t="s">
        <v>22</v>
      </c>
      <c r="F34" t="s">
        <v>16</v>
      </c>
      <c r="G34" t="s">
        <v>117</v>
      </c>
      <c r="H34">
        <f>HYPERLINK("https://www.jouwictvacature.nl/solliciteren?job=senior-software-engineer-at-axual--java-scala-apache-kafka-spring-bij-", "Link")</f>
        <v/>
      </c>
      <c r="I34" t="s">
        <v>18</v>
      </c>
      <c r="J34" t="s">
        <v>19</v>
      </c>
      <c r="K34" t="s">
        <v>118</v>
      </c>
      <c r="L34" t="s">
        <v>119</v>
      </c>
    </row>
    <row r="35" spans="1:12">
      <c r="A35" s="2" t="n">
        <v>43168</v>
      </c>
      <c r="B35" t="s">
        <v>35</v>
      </c>
      <c r="C35" t="s">
        <v>36</v>
      </c>
      <c r="D35" t="s">
        <v>14</v>
      </c>
      <c r="F35" t="s">
        <v>16</v>
      </c>
      <c r="G35" t="s">
        <v>129</v>
      </c>
      <c r="H35">
        <f>HYPERLINK("https://www.jouwictvacature.nl/solliciteren?job=full-stack-mobile-developer--ios-swift-objective-c-bootstrap-bij-findw", "Link")</f>
        <v/>
      </c>
      <c r="I35" t="s">
        <v>18</v>
      </c>
      <c r="J35" t="s">
        <v>19</v>
      </c>
      <c r="K35" t="s">
        <v>130</v>
      </c>
      <c r="L35" t="s">
        <v>131</v>
      </c>
    </row>
    <row r="36" spans="1:12">
      <c r="A36" s="2" t="n">
        <v>43168</v>
      </c>
      <c r="B36" t="s">
        <v>132</v>
      </c>
      <c r="C36" t="s">
        <v>68</v>
      </c>
      <c r="D36" t="s">
        <v>14</v>
      </c>
      <c r="E36" t="s">
        <v>22</v>
      </c>
      <c r="F36" t="s">
        <v>42</v>
      </c>
      <c r="G36" t="s">
        <v>133</v>
      </c>
      <c r="H36">
        <f>HYPERLINK("https://www.jouwictvacature.nl/solliciteren?job=senior-software-engineer-focus-on-front-end", "Link")</f>
        <v/>
      </c>
      <c r="I36" t="s">
        <v>18</v>
      </c>
      <c r="J36" t="s">
        <v>19</v>
      </c>
      <c r="K36" t="s">
        <v>134</v>
      </c>
      <c r="L36" t="s">
        <v>135</v>
      </c>
    </row>
    <row r="37" spans="1:12">
      <c r="A37" s="2" t="n">
        <v>43168</v>
      </c>
      <c r="B37" t="s">
        <v>122</v>
      </c>
      <c r="C37" t="s">
        <v>13</v>
      </c>
      <c r="D37" t="s">
        <v>14</v>
      </c>
      <c r="E37" t="s">
        <v>22</v>
      </c>
      <c r="F37" t="s">
        <v>49</v>
      </c>
      <c r="G37" t="s">
        <v>136</v>
      </c>
      <c r="H37">
        <f>HYPERLINK("https://www.bonque.nl/vacature/senior-creative-front-end-developer--html5-css3-reactjs-angularjs-java", "Link")</f>
        <v/>
      </c>
      <c r="I37" t="s">
        <v>18</v>
      </c>
      <c r="J37" t="s">
        <v>19</v>
      </c>
      <c r="K37" t="s">
        <v>124</v>
      </c>
      <c r="L37" t="s">
        <v>137</v>
      </c>
    </row>
    <row r="38" spans="1:12">
      <c r="A38" s="2" t="n">
        <v>43168</v>
      </c>
      <c r="B38" t="s">
        <v>100</v>
      </c>
      <c r="C38" t="s">
        <v>101</v>
      </c>
      <c r="D38" t="s">
        <v>14</v>
      </c>
      <c r="E38" t="s">
        <v>26</v>
      </c>
      <c r="F38" t="s">
        <v>49</v>
      </c>
      <c r="G38" t="s">
        <v>138</v>
      </c>
      <c r="H38">
        <f>HYPERLINK("https://www.bonque.nl/vacature/front-end--php-developer-bij-sensys-gatso-group", "Link")</f>
        <v/>
      </c>
      <c r="I38" t="s">
        <v>18</v>
      </c>
      <c r="J38" t="s">
        <v>19</v>
      </c>
      <c r="K38" t="s">
        <v>103</v>
      </c>
      <c r="L38" t="s">
        <v>139</v>
      </c>
    </row>
    <row r="39" spans="1:12">
      <c r="A39" s="2" t="n">
        <v>43168</v>
      </c>
      <c r="B39" t="s">
        <v>93</v>
      </c>
      <c r="C39" t="s">
        <v>47</v>
      </c>
      <c r="D39" t="s">
        <v>14</v>
      </c>
      <c r="E39" t="s">
        <v>15</v>
      </c>
      <c r="F39" t="s">
        <v>49</v>
      </c>
      <c r="G39" t="s">
        <v>93</v>
      </c>
      <c r="H39">
        <f>HYPERLINK("https://www.bonque.nl/vacature/junior-front-end-developer-at-ke-works", "Link")</f>
        <v/>
      </c>
      <c r="I39" t="s">
        <v>18</v>
      </c>
      <c r="J39" t="s">
        <v>19</v>
      </c>
      <c r="K39" t="s">
        <v>94</v>
      </c>
      <c r="L39" t="s">
        <v>95</v>
      </c>
    </row>
    <row r="40" spans="1:12">
      <c r="A40" s="2" t="n">
        <v>43168</v>
      </c>
      <c r="B40" t="s">
        <v>46</v>
      </c>
      <c r="C40" t="s">
        <v>47</v>
      </c>
      <c r="D40" t="s">
        <v>48</v>
      </c>
      <c r="E40" t="s">
        <v>26</v>
      </c>
      <c r="F40" t="s">
        <v>49</v>
      </c>
      <c r="G40" t="s">
        <v>46</v>
      </c>
      <c r="H40">
        <f>HYPERLINK("https://www.bonque.nl/vacature/medior-javascript-angularreact-developer-bij-ke-works", "Link")</f>
        <v/>
      </c>
      <c r="I40" t="s">
        <v>18</v>
      </c>
      <c r="J40" t="s">
        <v>19</v>
      </c>
      <c r="K40" t="s">
        <v>50</v>
      </c>
      <c r="L40" t="s">
        <v>51</v>
      </c>
    </row>
    <row r="41" spans="1:12">
      <c r="A41" s="2" t="n">
        <v>43168</v>
      </c>
      <c r="B41" t="s">
        <v>140</v>
      </c>
      <c r="C41" t="s">
        <v>47</v>
      </c>
      <c r="D41" t="s">
        <v>14</v>
      </c>
      <c r="E41" t="s">
        <v>26</v>
      </c>
      <c r="F41" t="s">
        <v>49</v>
      </c>
      <c r="G41" t="s">
        <v>140</v>
      </c>
      <c r="H41">
        <f>HYPERLINK("https://www.bonque.nl/vacature/medior-front-end-developer-bij-ke-works-2", "Link")</f>
        <v/>
      </c>
      <c r="I41" t="s">
        <v>18</v>
      </c>
      <c r="J41" t="s">
        <v>19</v>
      </c>
      <c r="K41" t="s">
        <v>94</v>
      </c>
      <c r="L41" t="s">
        <v>141</v>
      </c>
    </row>
    <row r="42" spans="1:12">
      <c r="A42" s="2" t="n">
        <v>43168</v>
      </c>
      <c r="B42" t="s">
        <v>142</v>
      </c>
      <c r="C42" t="s">
        <v>36</v>
      </c>
      <c r="D42" t="s">
        <v>14</v>
      </c>
      <c r="E42" t="s">
        <v>26</v>
      </c>
      <c r="F42" t="s">
        <v>16</v>
      </c>
      <c r="G42" t="s">
        <v>143</v>
      </c>
      <c r="H42">
        <f>HYPERLINK("https://www.bonque.nl/vacature/microservices-developer-bij-devoteam", "Link")</f>
        <v/>
      </c>
      <c r="I42" t="s">
        <v>18</v>
      </c>
      <c r="J42" t="s">
        <v>19</v>
      </c>
      <c r="K42" t="s">
        <v>144</v>
      </c>
      <c r="L42" t="s">
        <v>145</v>
      </c>
    </row>
    <row r="43" spans="1:12">
      <c r="A43" s="2" t="n">
        <v>43168</v>
      </c>
      <c r="B43" t="s">
        <v>142</v>
      </c>
      <c r="C43" t="s">
        <v>146</v>
      </c>
      <c r="D43" t="s">
        <v>14</v>
      </c>
      <c r="E43" t="s">
        <v>22</v>
      </c>
      <c r="F43" t="s">
        <v>16</v>
      </c>
      <c r="G43" t="s">
        <v>147</v>
      </c>
      <c r="H43">
        <f>HYPERLINK("https://www.bonque.nl/vacature/senior-microservices-developer-bij-devoteam-", "Link")</f>
        <v/>
      </c>
      <c r="I43" t="s">
        <v>18</v>
      </c>
      <c r="J43" t="s">
        <v>19</v>
      </c>
      <c r="K43" t="s">
        <v>144</v>
      </c>
      <c r="L43" t="s">
        <v>148</v>
      </c>
    </row>
    <row r="44" spans="1:12">
      <c r="A44" s="2" t="n">
        <v>43168</v>
      </c>
      <c r="B44" t="s">
        <v>72</v>
      </c>
      <c r="C44" t="s">
        <v>13</v>
      </c>
      <c r="D44" t="s">
        <v>14</v>
      </c>
      <c r="E44" t="s">
        <v>22</v>
      </c>
      <c r="F44" t="s">
        <v>16</v>
      </c>
      <c r="G44" t="s">
        <v>109</v>
      </c>
      <c r="H44">
        <f>HYPERLINK("https://www.bonque.nl/vacature/java-developer-bij-anchormen", "Link")</f>
        <v/>
      </c>
      <c r="I44" t="s">
        <v>18</v>
      </c>
      <c r="J44" t="s">
        <v>19</v>
      </c>
      <c r="K44" t="s">
        <v>110</v>
      </c>
      <c r="L44" t="s">
        <v>111</v>
      </c>
    </row>
    <row r="45" spans="1:12">
      <c r="A45" s="2" t="n">
        <v>43168</v>
      </c>
      <c r="B45" t="s">
        <v>149</v>
      </c>
      <c r="C45" t="s">
        <v>13</v>
      </c>
      <c r="D45" t="s">
        <v>14</v>
      </c>
      <c r="E45" t="s">
        <v>22</v>
      </c>
      <c r="F45" t="s">
        <v>42</v>
      </c>
      <c r="G45" t="s">
        <v>150</v>
      </c>
      <c r="H45">
        <f>HYPERLINK("https://www.bonque.nl/vacature/senior-full-stack-net-developer-bij-lobsterink", "Link")</f>
        <v/>
      </c>
      <c r="I45" t="s">
        <v>18</v>
      </c>
      <c r="J45" t="s">
        <v>19</v>
      </c>
      <c r="K45" t="s">
        <v>151</v>
      </c>
      <c r="L45" t="s">
        <v>152</v>
      </c>
    </row>
    <row r="46" spans="1:12">
      <c r="A46" s="2" t="n">
        <v>43168</v>
      </c>
      <c r="B46" t="s">
        <v>35</v>
      </c>
      <c r="C46" t="s">
        <v>36</v>
      </c>
      <c r="D46" t="s">
        <v>14</v>
      </c>
      <c r="E46" t="s">
        <v>26</v>
      </c>
      <c r="F46" t="s">
        <v>16</v>
      </c>
      <c r="G46" t="s">
        <v>153</v>
      </c>
      <c r="H46">
        <f>HYPERLINK("https://www.jouwictvacature.nl/solliciteren?job=medior-developer-in-amsterdam--java-rdbms-postgresql-jboss-hibernate-b", "Link")</f>
        <v/>
      </c>
      <c r="I46" t="s">
        <v>18</v>
      </c>
      <c r="J46" t="s">
        <v>19</v>
      </c>
      <c r="K46" t="s">
        <v>82</v>
      </c>
      <c r="L46" t="s">
        <v>154</v>
      </c>
    </row>
    <row r="47" spans="1:12">
      <c r="A47" s="2" t="n">
        <v>43168</v>
      </c>
      <c r="B47" t="s">
        <v>30</v>
      </c>
      <c r="C47" t="s">
        <v>31</v>
      </c>
      <c r="D47" t="s">
        <v>14</v>
      </c>
      <c r="E47" t="s">
        <v>26</v>
      </c>
      <c r="F47" t="s">
        <v>16</v>
      </c>
      <c r="G47" t="s">
        <v>155</v>
      </c>
      <c r="H47">
        <f>HYPERLINK("https://www.jouwictvacature.nl/solliciteren?job=medior-java-developer--spring-hibernate-maven-jboss-en-websphere-bij-m", "Link")</f>
        <v/>
      </c>
      <c r="I47" t="s">
        <v>18</v>
      </c>
      <c r="J47" t="s">
        <v>19</v>
      </c>
      <c r="K47" t="s">
        <v>156</v>
      </c>
      <c r="L47" t="s">
        <v>157</v>
      </c>
    </row>
    <row r="48" spans="1:12">
      <c r="A48" s="2" t="n">
        <v>43168</v>
      </c>
      <c r="B48" t="s">
        <v>158</v>
      </c>
      <c r="C48" t="s">
        <v>159</v>
      </c>
      <c r="D48" t="s">
        <v>14</v>
      </c>
      <c r="F48" t="s">
        <v>16</v>
      </c>
      <c r="G48" t="s">
        <v>160</v>
      </c>
      <c r="H48">
        <f>HYPERLINK("https://www.jouwictvacature.nl/solliciteren?job=oracle-cloud-engineer-dtap", "Link")</f>
        <v/>
      </c>
      <c r="I48" t="s">
        <v>18</v>
      </c>
      <c r="J48" t="s">
        <v>19</v>
      </c>
      <c r="K48" t="s">
        <v>161</v>
      </c>
      <c r="L48" t="s">
        <v>162</v>
      </c>
    </row>
    <row r="49" spans="1:12">
      <c r="A49" s="2" t="n">
        <v>43168</v>
      </c>
      <c r="B49" t="s">
        <v>40</v>
      </c>
      <c r="C49" t="s">
        <v>41</v>
      </c>
      <c r="D49" t="s">
        <v>14</v>
      </c>
      <c r="F49" t="s">
        <v>42</v>
      </c>
      <c r="G49" t="s">
        <v>163</v>
      </c>
      <c r="H49">
        <f>HYPERLINK("https://www.jouwictvacature.nl/solliciteren?job=cc-developer-with-affinity-for-aviation", "Link")</f>
        <v/>
      </c>
      <c r="I49" t="s">
        <v>18</v>
      </c>
      <c r="J49" t="s">
        <v>19</v>
      </c>
      <c r="K49" t="s">
        <v>44</v>
      </c>
      <c r="L49" t="s">
        <v>164</v>
      </c>
    </row>
    <row r="50" spans="1:12">
      <c r="A50" s="2" t="n">
        <v>43168</v>
      </c>
      <c r="B50" t="s">
        <v>96</v>
      </c>
      <c r="C50" t="s">
        <v>85</v>
      </c>
      <c r="D50" t="s">
        <v>14</v>
      </c>
      <c r="F50" t="s">
        <v>42</v>
      </c>
      <c r="G50" t="s">
        <v>96</v>
      </c>
      <c r="H50">
        <f>HYPERLINK("https://www.jouwictvacature.nl/solliciteren?job=traineeship-bij-educom-bij-educom", "Link")</f>
        <v/>
      </c>
      <c r="I50" t="s">
        <v>18</v>
      </c>
      <c r="J50" t="s">
        <v>19</v>
      </c>
      <c r="K50" t="s">
        <v>165</v>
      </c>
      <c r="L50" t="s">
        <v>166</v>
      </c>
    </row>
    <row r="51" spans="1:12">
      <c r="A51" s="2" t="n">
        <v>43168</v>
      </c>
      <c r="B51" t="s">
        <v>167</v>
      </c>
      <c r="C51" t="s">
        <v>168</v>
      </c>
      <c r="D51" t="s">
        <v>14</v>
      </c>
      <c r="E51" t="s">
        <v>22</v>
      </c>
      <c r="F51" t="s">
        <v>58</v>
      </c>
      <c r="G51" t="s">
        <v>169</v>
      </c>
      <c r="H51">
        <f>HYPERLINK("https://www.jouwictvacature.nl/solliciteren?job=senior-fullstack-developer-english-bij-the-people-group", "Link")</f>
        <v/>
      </c>
      <c r="I51" t="s">
        <v>18</v>
      </c>
      <c r="J51" t="s">
        <v>19</v>
      </c>
      <c r="K51" t="s">
        <v>170</v>
      </c>
      <c r="L51" t="s">
        <v>171</v>
      </c>
    </row>
    <row r="52" spans="1:12">
      <c r="A52" s="2" t="n">
        <v>43168</v>
      </c>
      <c r="B52" t="s">
        <v>172</v>
      </c>
      <c r="C52" t="s">
        <v>173</v>
      </c>
      <c r="D52" t="s">
        <v>14</v>
      </c>
      <c r="E52" t="s">
        <v>22</v>
      </c>
      <c r="F52" t="s">
        <v>49</v>
      </c>
      <c r="G52" t="s">
        <v>174</v>
      </c>
      <c r="H52">
        <f>HYPERLINK("https://www.jouwictvacature.nl/solliciteren?job=senior-fullstack-developer-bij-hello-print", "Link")</f>
        <v/>
      </c>
      <c r="I52" t="s">
        <v>18</v>
      </c>
      <c r="J52" t="s">
        <v>19</v>
      </c>
      <c r="K52" t="s">
        <v>175</v>
      </c>
      <c r="L52" t="s">
        <v>176</v>
      </c>
    </row>
    <row r="53" spans="1:12">
      <c r="A53" s="2" t="n">
        <v>43168</v>
      </c>
      <c r="B53" t="s">
        <v>177</v>
      </c>
      <c r="C53" t="s">
        <v>173</v>
      </c>
      <c r="D53" t="s">
        <v>14</v>
      </c>
      <c r="E53" t="s">
        <v>26</v>
      </c>
      <c r="F53" t="s">
        <v>49</v>
      </c>
      <c r="G53" t="s">
        <v>178</v>
      </c>
      <c r="H53">
        <f>HYPERLINK("https://www.jouwictvacature.nl/solliciteren?job=medior-full-stack-developer-bij-lequest", "Link")</f>
        <v/>
      </c>
      <c r="I53" t="s">
        <v>18</v>
      </c>
      <c r="J53" t="s">
        <v>19</v>
      </c>
      <c r="K53" t="s">
        <v>179</v>
      </c>
      <c r="L53" t="s">
        <v>180</v>
      </c>
    </row>
    <row r="54" spans="1:12">
      <c r="A54" s="2" t="n">
        <v>43168</v>
      </c>
      <c r="B54" t="s">
        <v>181</v>
      </c>
      <c r="C54" t="s">
        <v>13</v>
      </c>
      <c r="D54" t="s">
        <v>14</v>
      </c>
      <c r="F54" t="s">
        <v>49</v>
      </c>
      <c r="G54" t="s">
        <v>181</v>
      </c>
      <c r="H54">
        <f>HYPERLINK("https://www.jouwictvacature.nl/solliciteren?job=medior-front-end-developer-bij-codezilla-bij-codezilla", "Link")</f>
        <v/>
      </c>
      <c r="I54" t="s">
        <v>18</v>
      </c>
      <c r="J54" t="s">
        <v>19</v>
      </c>
      <c r="K54" t="s">
        <v>182</v>
      </c>
      <c r="L54" t="s">
        <v>183</v>
      </c>
    </row>
    <row r="55" spans="1:12">
      <c r="A55" s="2" t="n">
        <v>43168</v>
      </c>
      <c r="B55" t="s">
        <v>88</v>
      </c>
      <c r="C55" t="s">
        <v>89</v>
      </c>
      <c r="D55" t="s">
        <v>14</v>
      </c>
      <c r="F55" t="s">
        <v>49</v>
      </c>
      <c r="G55" t="s">
        <v>88</v>
      </c>
      <c r="H55">
        <f>HYPERLINK("https://www.jouwictvacature.nl/solliciteren?job=seniorfront-end-developer-at-crowdynews", "Link")</f>
        <v/>
      </c>
      <c r="I55" t="s">
        <v>18</v>
      </c>
      <c r="J55" t="s">
        <v>19</v>
      </c>
      <c r="K55" t="s">
        <v>120</v>
      </c>
      <c r="L55" t="s">
        <v>184</v>
      </c>
    </row>
    <row r="56" spans="1:12">
      <c r="A56" s="2" t="n">
        <v>43168</v>
      </c>
      <c r="B56" t="s">
        <v>185</v>
      </c>
      <c r="C56" t="s">
        <v>47</v>
      </c>
      <c r="D56" t="s">
        <v>48</v>
      </c>
      <c r="E56" t="s">
        <v>15</v>
      </c>
      <c r="F56" t="s">
        <v>49</v>
      </c>
      <c r="G56" t="s">
        <v>185</v>
      </c>
      <c r="H56">
        <f>HYPERLINK("https://www.bonque.nl/vacature/junior-front-end-developer-bij-ke-works", "Link")</f>
        <v/>
      </c>
      <c r="I56" t="s">
        <v>18</v>
      </c>
      <c r="J56" t="s">
        <v>19</v>
      </c>
      <c r="K56" t="s">
        <v>50</v>
      </c>
      <c r="L56" t="s">
        <v>186</v>
      </c>
    </row>
    <row r="57" spans="1:12">
      <c r="A57" s="2" t="n">
        <v>43168</v>
      </c>
      <c r="B57" t="s">
        <v>52</v>
      </c>
      <c r="C57" t="s">
        <v>13</v>
      </c>
      <c r="D57" t="s">
        <v>53</v>
      </c>
      <c r="E57" t="s">
        <v>22</v>
      </c>
      <c r="F57" t="s">
        <v>49</v>
      </c>
      <c r="G57" t="s">
        <v>187</v>
      </c>
      <c r="H57">
        <f>HYPERLINK("https://www.bonque.nl/vacature/senior-full-stack-developer-bij-widgr", "Link")</f>
        <v/>
      </c>
      <c r="I57" t="s">
        <v>18</v>
      </c>
      <c r="J57" t="s">
        <v>19</v>
      </c>
      <c r="K57" t="s">
        <v>55</v>
      </c>
      <c r="L57" t="s">
        <v>188</v>
      </c>
    </row>
    <row r="58" spans="1:12">
      <c r="A58" s="2" t="n">
        <v>43168</v>
      </c>
      <c r="B58" t="s">
        <v>189</v>
      </c>
      <c r="C58" t="s">
        <v>13</v>
      </c>
      <c r="D58" t="s">
        <v>14</v>
      </c>
      <c r="E58" t="s">
        <v>26</v>
      </c>
      <c r="F58" t="s">
        <v>49</v>
      </c>
      <c r="G58" t="s">
        <v>190</v>
      </c>
      <c r="H58">
        <f>HYPERLINK("https://www.bonque.nl/vacature/medior-reactjs-developer-bij-realworks", "Link")</f>
        <v/>
      </c>
      <c r="I58" t="s">
        <v>18</v>
      </c>
      <c r="J58" t="s">
        <v>19</v>
      </c>
      <c r="K58" t="s">
        <v>191</v>
      </c>
      <c r="L58" t="s">
        <v>192</v>
      </c>
    </row>
    <row r="59" spans="1:12">
      <c r="A59" s="2" t="n">
        <v>43168</v>
      </c>
      <c r="B59" t="s">
        <v>112</v>
      </c>
      <c r="C59" t="s">
        <v>13</v>
      </c>
      <c r="D59" t="s">
        <v>14</v>
      </c>
      <c r="E59" t="s">
        <v>22</v>
      </c>
      <c r="F59" t="s">
        <v>49</v>
      </c>
      <c r="G59" t="s">
        <v>193</v>
      </c>
      <c r="H59">
        <f>HYPERLINK("https://www.bonque.nl/vacature/senior-front-end-developer-bij-payplaza-", "Link")</f>
        <v/>
      </c>
      <c r="I59" t="s">
        <v>18</v>
      </c>
      <c r="J59" t="s">
        <v>19</v>
      </c>
      <c r="K59" t="s">
        <v>194</v>
      </c>
      <c r="L59" t="s">
        <v>195</v>
      </c>
    </row>
    <row r="60" spans="1:12">
      <c r="A60" s="2" t="n">
        <v>43168</v>
      </c>
      <c r="B60" t="s">
        <v>196</v>
      </c>
      <c r="C60" t="s">
        <v>47</v>
      </c>
      <c r="D60" t="s">
        <v>14</v>
      </c>
      <c r="E60" t="s">
        <v>15</v>
      </c>
      <c r="F60" t="s">
        <v>49</v>
      </c>
      <c r="G60" t="s">
        <v>196</v>
      </c>
      <c r="H60">
        <f>HYPERLINK("https://www.bonque.nl/vacature/junior-javascript-angularreact-developer-at-ke-works", "Link")</f>
        <v/>
      </c>
      <c r="I60" t="s">
        <v>18</v>
      </c>
      <c r="J60" t="s">
        <v>19</v>
      </c>
      <c r="K60" t="s">
        <v>94</v>
      </c>
      <c r="L60" t="s">
        <v>197</v>
      </c>
    </row>
    <row r="61" spans="1:12">
      <c r="A61" s="2" t="n">
        <v>43168</v>
      </c>
      <c r="B61" t="s">
        <v>198</v>
      </c>
      <c r="C61" t="s">
        <v>13</v>
      </c>
      <c r="D61" t="s">
        <v>14</v>
      </c>
      <c r="E61" t="s">
        <v>26</v>
      </c>
      <c r="F61" t="s">
        <v>58</v>
      </c>
      <c r="G61" t="s">
        <v>199</v>
      </c>
      <c r="H61">
        <f>HYPERLINK("https://www.bonque.nl/vacature/medior-php-developer-at-gocustomized", "Link")</f>
        <v/>
      </c>
      <c r="I61" t="s">
        <v>18</v>
      </c>
      <c r="J61" t="s">
        <v>19</v>
      </c>
      <c r="K61" t="s">
        <v>200</v>
      </c>
      <c r="L61" t="s">
        <v>201</v>
      </c>
    </row>
    <row r="62" spans="1:12">
      <c r="A62" s="2" t="n">
        <v>43169</v>
      </c>
      <c r="B62" t="s">
        <v>12</v>
      </c>
      <c r="C62" t="s">
        <v>13</v>
      </c>
      <c r="D62" t="s">
        <v>14</v>
      </c>
      <c r="F62" t="s">
        <v>16</v>
      </c>
      <c r="G62" t="s">
        <v>202</v>
      </c>
      <c r="H62">
        <f>HYPERLINK("https://www.jouwictvacature.nl/solliciteren?job=starting-machine-learning-developer-at-trifork-in-amsterdam-bij-trifor", "Link")</f>
        <v/>
      </c>
      <c r="I62" t="s">
        <v>18</v>
      </c>
      <c r="J62" t="s">
        <v>19</v>
      </c>
      <c r="K62" t="s">
        <v>20</v>
      </c>
      <c r="L62" t="s">
        <v>203</v>
      </c>
    </row>
    <row r="63" spans="1:12">
      <c r="A63" s="2" t="n">
        <v>43169</v>
      </c>
      <c r="B63" t="s">
        <v>35</v>
      </c>
      <c r="C63" t="s">
        <v>36</v>
      </c>
      <c r="D63" t="s">
        <v>14</v>
      </c>
      <c r="F63" t="s">
        <v>16</v>
      </c>
      <c r="G63" t="s">
        <v>204</v>
      </c>
      <c r="H63">
        <f>HYPERLINK("https://www.jouwictvacature.nl/solliciteren?job=looking-for-a-medior-full-stack-mobile-development-job-in-amsterdam-zu", "Link")</f>
        <v/>
      </c>
      <c r="I63" t="s">
        <v>18</v>
      </c>
      <c r="J63" t="s">
        <v>19</v>
      </c>
      <c r="K63" t="s">
        <v>130</v>
      </c>
      <c r="L63" t="s">
        <v>205</v>
      </c>
    </row>
    <row r="64" spans="1:12">
      <c r="A64" s="2" t="n">
        <v>43169</v>
      </c>
      <c r="B64" t="s">
        <v>40</v>
      </c>
      <c r="C64" t="s">
        <v>41</v>
      </c>
      <c r="D64" t="s">
        <v>14</v>
      </c>
      <c r="F64" t="s">
        <v>42</v>
      </c>
      <c r="G64" t="s">
        <v>163</v>
      </c>
      <c r="H64">
        <f>HYPERLINK("https://www.jouwictvacature.nl/solliciteren?job=cc-developer-with-affinity-for-aviation", "Link")</f>
        <v/>
      </c>
      <c r="I64" t="s">
        <v>18</v>
      </c>
      <c r="J64" t="s">
        <v>19</v>
      </c>
      <c r="K64" t="s">
        <v>44</v>
      </c>
      <c r="L64" t="s">
        <v>164</v>
      </c>
    </row>
    <row r="65" spans="1:12">
      <c r="A65" s="2" t="n">
        <v>43169</v>
      </c>
      <c r="B65" t="s">
        <v>206</v>
      </c>
      <c r="C65" t="s">
        <v>13</v>
      </c>
      <c r="D65" t="s">
        <v>14</v>
      </c>
      <c r="E65" t="s">
        <v>26</v>
      </c>
      <c r="F65" t="s">
        <v>58</v>
      </c>
      <c r="G65" t="s">
        <v>207</v>
      </c>
      <c r="H65">
        <f>HYPERLINK("https://www.jouwictvacature.nl/solliciteren?job=mediorphp-developer-bij-lightspeed-bij-lightspeed", "Link")</f>
        <v/>
      </c>
      <c r="I65" t="s">
        <v>18</v>
      </c>
      <c r="J65" t="s">
        <v>19</v>
      </c>
      <c r="K65" t="s">
        <v>208</v>
      </c>
      <c r="L65" t="s">
        <v>209</v>
      </c>
    </row>
    <row r="66" spans="1:12">
      <c r="A66" s="2" t="n">
        <v>43169</v>
      </c>
      <c r="B66" t="s">
        <v>57</v>
      </c>
      <c r="C66" t="s">
        <v>13</v>
      </c>
      <c r="D66" t="s">
        <v>14</v>
      </c>
      <c r="E66" t="s">
        <v>26</v>
      </c>
      <c r="F66" t="s">
        <v>49</v>
      </c>
      <c r="G66" t="s">
        <v>210</v>
      </c>
      <c r="H66">
        <f>HYPERLINK("https://www.bonque.nl/vacature/medior-front-end-developer-bij-penna", "Link")</f>
        <v/>
      </c>
      <c r="I66" t="s">
        <v>18</v>
      </c>
      <c r="J66" t="s">
        <v>19</v>
      </c>
      <c r="K66" t="s">
        <v>60</v>
      </c>
      <c r="L66" t="s">
        <v>211</v>
      </c>
    </row>
    <row r="67" spans="1:12">
      <c r="A67" s="2" t="n">
        <v>43169</v>
      </c>
      <c r="B67" t="s">
        <v>100</v>
      </c>
      <c r="C67" t="s">
        <v>101</v>
      </c>
      <c r="D67" t="s">
        <v>14</v>
      </c>
      <c r="E67" t="s">
        <v>22</v>
      </c>
      <c r="F67" t="s">
        <v>49</v>
      </c>
      <c r="G67" t="s">
        <v>212</v>
      </c>
      <c r="H67">
        <f>HYPERLINK("https://www.bonque.nl/vacature/senior-full-stack-php-developer-bij-sensys-gatso-group", "Link")</f>
        <v/>
      </c>
      <c r="I67" t="s">
        <v>18</v>
      </c>
      <c r="J67" t="s">
        <v>19</v>
      </c>
      <c r="K67" t="s">
        <v>103</v>
      </c>
      <c r="L67" t="s">
        <v>213</v>
      </c>
    </row>
    <row r="68" spans="1:12">
      <c r="A68" s="2" t="n">
        <v>43169</v>
      </c>
      <c r="B68" t="s">
        <v>214</v>
      </c>
      <c r="C68" t="s">
        <v>215</v>
      </c>
      <c r="D68" t="s">
        <v>14</v>
      </c>
      <c r="E68" t="s">
        <v>26</v>
      </c>
      <c r="F68" t="s">
        <v>58</v>
      </c>
      <c r="G68" t="s">
        <v>216</v>
      </c>
      <c r="H68">
        <f>HYPERLINK("https://www.bonque.nl/vacature/medior-php-backend-developer-eu-citizen-bij-magneds", "Link")</f>
        <v/>
      </c>
      <c r="I68" t="s">
        <v>18</v>
      </c>
      <c r="J68" t="s">
        <v>19</v>
      </c>
      <c r="K68" t="s">
        <v>217</v>
      </c>
      <c r="L68" t="s">
        <v>218</v>
      </c>
    </row>
    <row r="69" spans="1:12">
      <c r="A69" s="2" t="n">
        <v>43169</v>
      </c>
      <c r="B69" t="s">
        <v>219</v>
      </c>
      <c r="C69" t="s">
        <v>13</v>
      </c>
      <c r="D69" t="s">
        <v>14</v>
      </c>
      <c r="E69" t="s">
        <v>22</v>
      </c>
      <c r="F69" t="s">
        <v>58</v>
      </c>
      <c r="G69" t="s">
        <v>220</v>
      </c>
      <c r="H69">
        <f>HYPERLINK("https://www.bonque.nl/vacature/senior-back-end-developer-bij-codedazur", "Link")</f>
        <v/>
      </c>
      <c r="I69" t="s">
        <v>18</v>
      </c>
      <c r="J69" t="s">
        <v>19</v>
      </c>
      <c r="K69" t="s">
        <v>221</v>
      </c>
      <c r="L69" t="s">
        <v>222</v>
      </c>
    </row>
    <row r="70" spans="1:12">
      <c r="A70" s="2" t="n">
        <v>43169</v>
      </c>
      <c r="B70" t="s">
        <v>223</v>
      </c>
      <c r="C70" t="s">
        <v>224</v>
      </c>
      <c r="D70" t="s">
        <v>14</v>
      </c>
      <c r="F70" t="s">
        <v>16</v>
      </c>
      <c r="G70" t="s">
        <v>223</v>
      </c>
      <c r="H70">
        <f>HYPERLINK("https://www.bonque.nl/vacature/traineeship-bij-educom-5", "Link")</f>
        <v/>
      </c>
      <c r="I70" t="s">
        <v>18</v>
      </c>
      <c r="J70" t="s">
        <v>19</v>
      </c>
      <c r="K70" t="s">
        <v>225</v>
      </c>
      <c r="L70" t="s">
        <v>226</v>
      </c>
    </row>
    <row r="71" spans="1:12">
      <c r="A71" s="2" t="n">
        <v>43169</v>
      </c>
      <c r="B71" t="s">
        <v>67</v>
      </c>
      <c r="C71" t="s">
        <v>68</v>
      </c>
      <c r="D71" t="s">
        <v>53</v>
      </c>
      <c r="E71" t="s">
        <v>26</v>
      </c>
      <c r="F71" t="s">
        <v>16</v>
      </c>
      <c r="G71" t="s">
        <v>69</v>
      </c>
      <c r="H71">
        <f>HYPERLINK("https://www.bonque.nl/vacature/junior-ontwikkelaar-bij-festa-solutions-bv-", "Link")</f>
        <v/>
      </c>
      <c r="I71" t="s">
        <v>18</v>
      </c>
      <c r="J71" t="s">
        <v>19</v>
      </c>
      <c r="K71" t="s">
        <v>70</v>
      </c>
      <c r="L71" t="s">
        <v>71</v>
      </c>
    </row>
    <row r="72" spans="1:12">
      <c r="A72" s="2" t="n">
        <v>43169</v>
      </c>
      <c r="B72" t="s">
        <v>142</v>
      </c>
      <c r="C72" t="s">
        <v>146</v>
      </c>
      <c r="D72" t="s">
        <v>14</v>
      </c>
      <c r="E72" t="s">
        <v>26</v>
      </c>
      <c r="F72" t="s">
        <v>16</v>
      </c>
      <c r="G72" t="s">
        <v>227</v>
      </c>
      <c r="H72">
        <f>HYPERLINK("https://www.bonque.nl/vacature/medior-microservices-developer-bij-devoteam", "Link")</f>
        <v/>
      </c>
      <c r="I72" t="s">
        <v>18</v>
      </c>
      <c r="J72" t="s">
        <v>19</v>
      </c>
      <c r="K72" t="s">
        <v>144</v>
      </c>
      <c r="L72" t="s">
        <v>228</v>
      </c>
    </row>
    <row r="73" spans="1:12">
      <c r="A73" s="2" t="n">
        <v>43169</v>
      </c>
      <c r="B73" t="s">
        <v>72</v>
      </c>
      <c r="C73" t="s">
        <v>13</v>
      </c>
      <c r="D73" t="s">
        <v>14</v>
      </c>
      <c r="E73" t="s">
        <v>26</v>
      </c>
      <c r="F73" t="s">
        <v>16</v>
      </c>
      <c r="G73" t="s">
        <v>229</v>
      </c>
      <c r="H73">
        <f>HYPERLINK("https://www.bonque.nl/vacature/medior-big-data-engineer-bij-anchormen-amsterdam", "Link")</f>
        <v/>
      </c>
      <c r="I73" t="s">
        <v>18</v>
      </c>
      <c r="J73" t="s">
        <v>19</v>
      </c>
      <c r="K73" t="s">
        <v>230</v>
      </c>
      <c r="L73" t="s">
        <v>231</v>
      </c>
    </row>
    <row r="74" spans="1:12">
      <c r="A74" s="2" t="n">
        <v>43169</v>
      </c>
      <c r="B74" t="s">
        <v>232</v>
      </c>
      <c r="C74" t="s">
        <v>13</v>
      </c>
      <c r="D74" t="s">
        <v>14</v>
      </c>
      <c r="E74" t="s">
        <v>26</v>
      </c>
      <c r="F74" t="s">
        <v>16</v>
      </c>
      <c r="G74" t="s">
        <v>233</v>
      </c>
      <c r="H74">
        <f>HYPERLINK("https://www.bonque.nl/vacature/medior-full-stack-developer-java--angular-at-servoy-bij-servoy", "Link")</f>
        <v/>
      </c>
      <c r="I74" t="s">
        <v>18</v>
      </c>
      <c r="J74" t="s">
        <v>19</v>
      </c>
      <c r="K74" t="s">
        <v>234</v>
      </c>
      <c r="L74" t="s">
        <v>235</v>
      </c>
    </row>
    <row r="75" spans="1:12">
      <c r="A75" s="2" t="n">
        <v>43169</v>
      </c>
      <c r="B75" t="s">
        <v>149</v>
      </c>
      <c r="C75" t="s">
        <v>13</v>
      </c>
      <c r="D75" t="s">
        <v>14</v>
      </c>
      <c r="E75" t="s">
        <v>22</v>
      </c>
      <c r="F75" t="s">
        <v>42</v>
      </c>
      <c r="G75" t="s">
        <v>150</v>
      </c>
      <c r="H75">
        <f>HYPERLINK("https://www.bonque.nl/vacature/senior-full-stack-net-developer-bij-lobsterink", "Link")</f>
        <v/>
      </c>
      <c r="I75" t="s">
        <v>18</v>
      </c>
      <c r="J75" t="s">
        <v>19</v>
      </c>
      <c r="K75" t="s">
        <v>151</v>
      </c>
      <c r="L75" t="s">
        <v>152</v>
      </c>
    </row>
    <row r="76" spans="1:12">
      <c r="A76" s="2" t="n">
        <v>43169</v>
      </c>
      <c r="B76" t="s">
        <v>236</v>
      </c>
      <c r="C76" t="s">
        <v>173</v>
      </c>
      <c r="D76" t="s">
        <v>14</v>
      </c>
      <c r="E76" t="s">
        <v>22</v>
      </c>
      <c r="F76" t="s">
        <v>42</v>
      </c>
      <c r="G76" t="s">
        <v>237</v>
      </c>
      <c r="H76">
        <f>HYPERLINK("https://www.bonque.nl/vacature/senior-unity3d--c-software-developer-bij-twnkls", "Link")</f>
        <v/>
      </c>
      <c r="I76" t="s">
        <v>18</v>
      </c>
      <c r="J76" t="s">
        <v>19</v>
      </c>
      <c r="K76" t="s">
        <v>238</v>
      </c>
      <c r="L76" t="s">
        <v>239</v>
      </c>
    </row>
    <row r="77" spans="1:12">
      <c r="A77" s="2" t="n">
        <v>43169</v>
      </c>
      <c r="B77" t="s">
        <v>35</v>
      </c>
      <c r="C77" t="s">
        <v>36</v>
      </c>
      <c r="D77" t="s">
        <v>14</v>
      </c>
      <c r="E77" t="s">
        <v>22</v>
      </c>
      <c r="F77" t="s">
        <v>16</v>
      </c>
      <c r="G77" t="s">
        <v>240</v>
      </c>
      <c r="H77">
        <f>HYPERLINK("https://www.jouwictvacature.nl/solliciteren?job=senior-developer-in-amsterdam--java-rdbms-postgresql-jboss-hibernate-b", "Link")</f>
        <v/>
      </c>
      <c r="I77" t="s">
        <v>18</v>
      </c>
      <c r="J77" t="s">
        <v>19</v>
      </c>
      <c r="K77" t="s">
        <v>82</v>
      </c>
      <c r="L77" t="s">
        <v>241</v>
      </c>
    </row>
    <row r="78" spans="1:12">
      <c r="A78" s="2" t="n">
        <v>43169</v>
      </c>
      <c r="B78" t="s">
        <v>242</v>
      </c>
      <c r="C78" t="s">
        <v>243</v>
      </c>
      <c r="D78" t="s">
        <v>14</v>
      </c>
      <c r="F78" t="s">
        <v>16</v>
      </c>
      <c r="G78" t="s">
        <v>242</v>
      </c>
      <c r="H78">
        <f>HYPERLINK("https://www.jouwictvacature.nl/solliciteren?job=software-engineer-java-javascript-2", "Link")</f>
        <v/>
      </c>
      <c r="I78" t="s">
        <v>18</v>
      </c>
      <c r="J78" t="s">
        <v>19</v>
      </c>
      <c r="K78" t="s">
        <v>244</v>
      </c>
      <c r="L78" t="s">
        <v>245</v>
      </c>
    </row>
    <row r="79" spans="1:12">
      <c r="A79" s="2" t="n">
        <v>43169</v>
      </c>
      <c r="B79" t="s">
        <v>132</v>
      </c>
      <c r="C79" t="s">
        <v>68</v>
      </c>
      <c r="D79" t="s">
        <v>14</v>
      </c>
      <c r="E79" t="s">
        <v>26</v>
      </c>
      <c r="F79" t="s">
        <v>49</v>
      </c>
      <c r="G79" t="s">
        <v>246</v>
      </c>
      <c r="H79">
        <f>HYPERLINK("https://www.jouwictvacature.nl/solliciteren?job=medior-web-developer-focus-on-front-end-bij-pyton-an-amadeus-company", "Link")</f>
        <v/>
      </c>
      <c r="I79" t="s">
        <v>18</v>
      </c>
      <c r="J79" t="s">
        <v>19</v>
      </c>
      <c r="K79" t="s">
        <v>134</v>
      </c>
      <c r="L79" t="s">
        <v>247</v>
      </c>
    </row>
    <row r="80" spans="1:12">
      <c r="A80" s="2" t="n">
        <v>43169</v>
      </c>
      <c r="B80" t="s">
        <v>93</v>
      </c>
      <c r="C80" t="s">
        <v>47</v>
      </c>
      <c r="D80" t="s">
        <v>14</v>
      </c>
      <c r="E80" t="s">
        <v>15</v>
      </c>
      <c r="F80" t="s">
        <v>49</v>
      </c>
      <c r="G80" t="s">
        <v>93</v>
      </c>
      <c r="H80">
        <f>HYPERLINK("https://www.bonque.nl/vacature/junior-front-end-developer-at-ke-works", "Link")</f>
        <v/>
      </c>
      <c r="I80" t="s">
        <v>18</v>
      </c>
      <c r="J80" t="s">
        <v>19</v>
      </c>
      <c r="K80" t="s">
        <v>94</v>
      </c>
      <c r="L80" t="s">
        <v>95</v>
      </c>
    </row>
    <row r="81" spans="1:12">
      <c r="A81" s="2" t="n">
        <v>43169</v>
      </c>
      <c r="B81" t="s">
        <v>142</v>
      </c>
      <c r="C81" t="s">
        <v>36</v>
      </c>
      <c r="D81" t="s">
        <v>14</v>
      </c>
      <c r="E81" t="s">
        <v>26</v>
      </c>
      <c r="F81" t="s">
        <v>16</v>
      </c>
      <c r="G81" t="s">
        <v>248</v>
      </c>
      <c r="H81">
        <f>HYPERLINK("https://www.bonque.nl/vacature/java-software-engineer-bij-devoteam", "Link")</f>
        <v/>
      </c>
      <c r="I81" t="s">
        <v>18</v>
      </c>
      <c r="J81" t="s">
        <v>19</v>
      </c>
      <c r="K81" t="s">
        <v>249</v>
      </c>
      <c r="L81" t="s">
        <v>250</v>
      </c>
    </row>
    <row r="82" spans="1:12">
      <c r="A82" s="2" t="n">
        <v>43169</v>
      </c>
      <c r="B82" t="s">
        <v>251</v>
      </c>
      <c r="C82" t="s">
        <v>13</v>
      </c>
      <c r="D82" t="s">
        <v>53</v>
      </c>
      <c r="F82" t="s">
        <v>42</v>
      </c>
      <c r="G82" t="s">
        <v>252</v>
      </c>
      <c r="H82">
        <f>HYPERLINK("https://www.bonque.nl/vacature/senior-net-developer-in-amsterdam-bij-icatt-interactive-media", "Link")</f>
        <v/>
      </c>
      <c r="I82" t="s">
        <v>18</v>
      </c>
      <c r="J82" t="s">
        <v>19</v>
      </c>
      <c r="K82" t="s">
        <v>253</v>
      </c>
      <c r="L82" t="s">
        <v>254</v>
      </c>
    </row>
    <row r="83" spans="1:12">
      <c r="A83" s="2" t="n">
        <v>43169</v>
      </c>
      <c r="B83" t="s">
        <v>76</v>
      </c>
      <c r="C83" t="s">
        <v>77</v>
      </c>
      <c r="D83" t="s">
        <v>14</v>
      </c>
      <c r="F83" t="s">
        <v>16</v>
      </c>
      <c r="G83" t="s">
        <v>255</v>
      </c>
      <c r="H83">
        <f>HYPERLINK("https://www.jouwictvacature.nl/solliciteren?job=rend-software-developer-at-usoft", "Link")</f>
        <v/>
      </c>
      <c r="I83" t="s">
        <v>18</v>
      </c>
      <c r="J83" t="s">
        <v>19</v>
      </c>
      <c r="K83" t="s">
        <v>79</v>
      </c>
      <c r="L83" t="s">
        <v>256</v>
      </c>
    </row>
    <row r="84" spans="1:12">
      <c r="A84" s="2" t="n">
        <v>43169</v>
      </c>
      <c r="B84" t="s">
        <v>35</v>
      </c>
      <c r="C84" t="s">
        <v>36</v>
      </c>
      <c r="D84" t="s">
        <v>14</v>
      </c>
      <c r="E84" t="s">
        <v>22</v>
      </c>
      <c r="F84" t="s">
        <v>16</v>
      </c>
      <c r="G84" t="s">
        <v>257</v>
      </c>
      <c r="H84">
        <f>HYPERLINK("https://www.jouwictvacature.nl/solliciteren?job=senior-full-stack-mobile-developer-at-findwhere-bij-findwhere", "Link")</f>
        <v/>
      </c>
      <c r="I84" t="s">
        <v>18</v>
      </c>
      <c r="J84" t="s">
        <v>19</v>
      </c>
      <c r="K84" t="s">
        <v>130</v>
      </c>
      <c r="L84" t="s">
        <v>258</v>
      </c>
    </row>
    <row r="85" spans="1:12">
      <c r="A85" s="2" t="n">
        <v>43169</v>
      </c>
      <c r="B85" t="s">
        <v>259</v>
      </c>
      <c r="C85" t="s">
        <v>260</v>
      </c>
      <c r="D85" t="s">
        <v>14</v>
      </c>
      <c r="E85" t="s">
        <v>26</v>
      </c>
      <c r="F85" t="s">
        <v>42</v>
      </c>
      <c r="G85" t="s">
        <v>261</v>
      </c>
      <c r="H85">
        <f>HYPERLINK("https://www.jouwictvacature.nl/solliciteren?job=medior-front-end-developer-met-reactjs-english-bij-intrasurance-techno", "Link")</f>
        <v/>
      </c>
      <c r="I85" t="s">
        <v>18</v>
      </c>
      <c r="J85" t="s">
        <v>19</v>
      </c>
      <c r="K85" t="s">
        <v>262</v>
      </c>
      <c r="L85" t="s">
        <v>263</v>
      </c>
    </row>
    <row r="86" spans="1:12">
      <c r="A86" s="2" t="n">
        <v>43169</v>
      </c>
      <c r="B86" t="s">
        <v>132</v>
      </c>
      <c r="C86" t="s">
        <v>68</v>
      </c>
      <c r="D86" t="s">
        <v>14</v>
      </c>
      <c r="E86" t="s">
        <v>26</v>
      </c>
      <c r="F86" t="s">
        <v>42</v>
      </c>
      <c r="G86" t="s">
        <v>264</v>
      </c>
      <c r="H86">
        <f>HYPERLINK("https://www.jouwictvacature.nl/solliciteren?job=medior-software-engineer-focus-on-front-end-bij-pyton-an-amadeus-compa", "Link")</f>
        <v/>
      </c>
      <c r="I86" t="s">
        <v>18</v>
      </c>
      <c r="J86" t="s">
        <v>19</v>
      </c>
      <c r="K86" t="s">
        <v>134</v>
      </c>
      <c r="L86" t="s">
        <v>265</v>
      </c>
    </row>
    <row r="87" spans="1:12">
      <c r="A87" s="2" t="n">
        <v>43169</v>
      </c>
      <c r="B87" t="s">
        <v>132</v>
      </c>
      <c r="C87" t="s">
        <v>68</v>
      </c>
      <c r="D87" t="s">
        <v>14</v>
      </c>
      <c r="E87" t="s">
        <v>22</v>
      </c>
      <c r="F87" t="s">
        <v>42</v>
      </c>
      <c r="G87" t="s">
        <v>133</v>
      </c>
      <c r="H87">
        <f>HYPERLINK("https://www.jouwictvacature.nl/solliciteren?job=senior-software-engineer-focus-on-front-end", "Link")</f>
        <v/>
      </c>
      <c r="I87" t="s">
        <v>18</v>
      </c>
      <c r="J87" t="s">
        <v>19</v>
      </c>
      <c r="K87" t="s">
        <v>134</v>
      </c>
      <c r="L87" t="s">
        <v>135</v>
      </c>
    </row>
    <row r="88" spans="1:12">
      <c r="A88" s="2" t="n">
        <v>43169</v>
      </c>
      <c r="B88" t="s">
        <v>206</v>
      </c>
      <c r="C88" t="s">
        <v>13</v>
      </c>
      <c r="D88" t="s">
        <v>14</v>
      </c>
      <c r="E88" t="s">
        <v>15</v>
      </c>
      <c r="F88" t="s">
        <v>58</v>
      </c>
      <c r="G88" t="s">
        <v>266</v>
      </c>
      <c r="H88">
        <f>HYPERLINK("https://www.jouwictvacature.nl/solliciteren?job=juniorphp-developer-bij-lightspeed-bij-lightspeed", "Link")</f>
        <v/>
      </c>
      <c r="I88" t="s">
        <v>18</v>
      </c>
      <c r="J88" t="s">
        <v>19</v>
      </c>
      <c r="K88" t="s">
        <v>208</v>
      </c>
      <c r="L88" t="s">
        <v>267</v>
      </c>
    </row>
    <row r="89" spans="1:12">
      <c r="A89" s="2" t="n">
        <v>43169</v>
      </c>
      <c r="B89" t="s">
        <v>259</v>
      </c>
      <c r="C89" t="s">
        <v>268</v>
      </c>
      <c r="D89" t="s">
        <v>14</v>
      </c>
      <c r="E89" t="s">
        <v>22</v>
      </c>
      <c r="F89" t="s">
        <v>49</v>
      </c>
      <c r="G89" t="s">
        <v>269</v>
      </c>
      <c r="H89">
        <f>HYPERLINK("https://www.jouwictvacature.nl/solliciteren?job=senior-front-end-developer-met-drupal-ervaring-english-bij-intrasuranc", "Link")</f>
        <v/>
      </c>
      <c r="I89" t="s">
        <v>18</v>
      </c>
      <c r="J89" t="s">
        <v>19</v>
      </c>
      <c r="K89" t="s">
        <v>270</v>
      </c>
      <c r="L89" t="s">
        <v>271</v>
      </c>
    </row>
    <row r="90" spans="1:12">
      <c r="A90" s="2" t="n">
        <v>43169</v>
      </c>
      <c r="B90" t="s">
        <v>57</v>
      </c>
      <c r="C90" t="s">
        <v>13</v>
      </c>
      <c r="D90" t="s">
        <v>14</v>
      </c>
      <c r="E90" t="s">
        <v>22</v>
      </c>
      <c r="F90" t="s">
        <v>49</v>
      </c>
      <c r="G90" t="s">
        <v>59</v>
      </c>
      <c r="H90">
        <f>HYPERLINK("https://www.bonque.nl/vacature/senior-javascript-developer-ctonodejs-devops", "Link")</f>
        <v/>
      </c>
      <c r="I90" t="s">
        <v>18</v>
      </c>
      <c r="J90" t="s">
        <v>19</v>
      </c>
      <c r="K90" t="s">
        <v>60</v>
      </c>
      <c r="L90" t="s">
        <v>61</v>
      </c>
    </row>
    <row r="91" spans="1:12">
      <c r="A91" s="2" t="n">
        <v>43169</v>
      </c>
      <c r="B91" t="s">
        <v>272</v>
      </c>
      <c r="C91" t="s">
        <v>47</v>
      </c>
      <c r="D91" t="s">
        <v>14</v>
      </c>
      <c r="E91" t="s">
        <v>26</v>
      </c>
      <c r="F91" t="s">
        <v>49</v>
      </c>
      <c r="G91" t="s">
        <v>273</v>
      </c>
      <c r="H91">
        <f>HYPERLINK("https://www.bonque.nl/vacature/medior-front-end-reactjsangular-developer-bij-viktor", "Link")</f>
        <v/>
      </c>
      <c r="I91" t="s">
        <v>18</v>
      </c>
      <c r="J91" t="s">
        <v>19</v>
      </c>
      <c r="K91" t="s">
        <v>274</v>
      </c>
      <c r="L91" t="s">
        <v>275</v>
      </c>
    </row>
    <row r="92" spans="1:12">
      <c r="A92" s="2" t="n">
        <v>43169</v>
      </c>
      <c r="B92" t="s">
        <v>93</v>
      </c>
      <c r="C92" t="s">
        <v>47</v>
      </c>
      <c r="D92" t="s">
        <v>14</v>
      </c>
      <c r="E92" t="s">
        <v>15</v>
      </c>
      <c r="F92" t="s">
        <v>49</v>
      </c>
      <c r="G92" t="s">
        <v>93</v>
      </c>
      <c r="H92">
        <f>HYPERLINK("https://www.bonque.nl/vacature/junior-front-end-developer-at-ke-works", "Link")</f>
        <v/>
      </c>
      <c r="I92" t="s">
        <v>18</v>
      </c>
      <c r="J92" t="s">
        <v>19</v>
      </c>
      <c r="K92" t="s">
        <v>94</v>
      </c>
      <c r="L92" t="s">
        <v>95</v>
      </c>
    </row>
    <row r="93" spans="1:12">
      <c r="A93" s="2" t="n">
        <v>43169</v>
      </c>
      <c r="B93" t="s">
        <v>62</v>
      </c>
      <c r="C93" t="s">
        <v>63</v>
      </c>
      <c r="D93" t="s">
        <v>14</v>
      </c>
      <c r="E93" t="s">
        <v>22</v>
      </c>
      <c r="F93" t="s">
        <v>16</v>
      </c>
      <c r="G93" t="s">
        <v>64</v>
      </c>
      <c r="H93">
        <f>HYPERLINK("https://www.bonque.nl/vacature/senior-java-developer-bij-geckotech", "Link")</f>
        <v/>
      </c>
      <c r="I93" t="s">
        <v>18</v>
      </c>
      <c r="J93" t="s">
        <v>19</v>
      </c>
      <c r="K93" t="s">
        <v>65</v>
      </c>
      <c r="L93" t="s">
        <v>66</v>
      </c>
    </row>
    <row r="94" spans="1:12">
      <c r="A94" s="2" t="n">
        <v>43169</v>
      </c>
      <c r="B94" t="s">
        <v>72</v>
      </c>
      <c r="C94" t="s">
        <v>13</v>
      </c>
      <c r="D94" t="s">
        <v>14</v>
      </c>
      <c r="E94" t="s">
        <v>26</v>
      </c>
      <c r="F94" t="s">
        <v>16</v>
      </c>
      <c r="G94" t="s">
        <v>276</v>
      </c>
      <c r="H94">
        <f>HYPERLINK("https://www.bonque.nl/vacature/java-developer-bij-anchormen-2", "Link")</f>
        <v/>
      </c>
      <c r="I94" t="s">
        <v>18</v>
      </c>
      <c r="J94" t="s">
        <v>19</v>
      </c>
      <c r="K94" t="s">
        <v>110</v>
      </c>
      <c r="L94" t="s">
        <v>277</v>
      </c>
    </row>
    <row r="95" spans="1:12">
      <c r="A95" s="2" t="n">
        <v>43169</v>
      </c>
      <c r="B95" t="s">
        <v>72</v>
      </c>
      <c r="C95" t="s">
        <v>13</v>
      </c>
      <c r="D95" t="s">
        <v>14</v>
      </c>
      <c r="E95" t="s">
        <v>26</v>
      </c>
      <c r="F95" t="s">
        <v>16</v>
      </c>
      <c r="G95" t="s">
        <v>278</v>
      </c>
      <c r="H95">
        <f>HYPERLINK("https://www.bonque.nl/vacature/scala-developer-bij-anchormen", "Link")</f>
        <v/>
      </c>
      <c r="I95" t="s">
        <v>18</v>
      </c>
      <c r="J95" t="s">
        <v>19</v>
      </c>
      <c r="K95" t="s">
        <v>279</v>
      </c>
      <c r="L95" t="s">
        <v>280</v>
      </c>
    </row>
    <row r="96" spans="1:12">
      <c r="A96" s="2" t="n">
        <v>43169</v>
      </c>
      <c r="B96" t="s">
        <v>149</v>
      </c>
      <c r="C96" t="s">
        <v>13</v>
      </c>
      <c r="D96" t="s">
        <v>14</v>
      </c>
      <c r="E96" t="s">
        <v>22</v>
      </c>
      <c r="F96" t="s">
        <v>42</v>
      </c>
      <c r="G96" t="s">
        <v>150</v>
      </c>
      <c r="H96">
        <f>HYPERLINK("https://www.bonque.nl/vacature/senior-full-stack-net-developer-bij-lobsterink", "Link")</f>
        <v/>
      </c>
      <c r="I96" t="s">
        <v>18</v>
      </c>
      <c r="J96" t="s">
        <v>19</v>
      </c>
      <c r="K96" t="s">
        <v>151</v>
      </c>
      <c r="L96" t="s">
        <v>152</v>
      </c>
    </row>
    <row r="97" spans="1:12">
      <c r="A97" s="2" t="n">
        <v>43169</v>
      </c>
      <c r="B97" t="s">
        <v>35</v>
      </c>
      <c r="C97" t="s">
        <v>36</v>
      </c>
      <c r="D97" t="s">
        <v>14</v>
      </c>
      <c r="F97" t="s">
        <v>16</v>
      </c>
      <c r="G97" t="s">
        <v>281</v>
      </c>
      <c r="H97">
        <f>HYPERLINK("https://www.jouwictvacature.nl/solliciteren?job=looking-for-a-medior-android-app-development-job-in-amsterdam-zuidoost", "Link")</f>
        <v/>
      </c>
      <c r="I97" t="s">
        <v>18</v>
      </c>
      <c r="J97" t="s">
        <v>19</v>
      </c>
      <c r="K97" t="s">
        <v>38</v>
      </c>
      <c r="L97" t="s">
        <v>282</v>
      </c>
    </row>
    <row r="98" spans="1:12">
      <c r="A98" s="2" t="n">
        <v>43169</v>
      </c>
      <c r="B98" t="s">
        <v>12</v>
      </c>
      <c r="C98" t="s">
        <v>13</v>
      </c>
      <c r="D98" t="s">
        <v>14</v>
      </c>
      <c r="E98" t="s">
        <v>26</v>
      </c>
      <c r="F98" t="s">
        <v>16</v>
      </c>
      <c r="G98" t="s">
        <v>27</v>
      </c>
      <c r="H98">
        <f>HYPERLINK("https://www.jouwictvacature.nl/solliciteren?job=medior-backend-software-engineer--java-net-groovy-python-mongo-docker-", "Link")</f>
        <v/>
      </c>
      <c r="I98" t="s">
        <v>18</v>
      </c>
      <c r="J98" t="s">
        <v>19</v>
      </c>
      <c r="K98" t="s">
        <v>28</v>
      </c>
      <c r="L98" t="s">
        <v>29</v>
      </c>
    </row>
    <row r="99" spans="1:12">
      <c r="A99" s="2" t="n">
        <v>43169</v>
      </c>
      <c r="B99" t="s">
        <v>12</v>
      </c>
      <c r="C99" t="s">
        <v>13</v>
      </c>
      <c r="D99" t="s">
        <v>14</v>
      </c>
      <c r="E99" t="s">
        <v>15</v>
      </c>
      <c r="F99" t="s">
        <v>16</v>
      </c>
      <c r="G99" t="s">
        <v>17</v>
      </c>
      <c r="H99">
        <f>HYPERLINK("https://www.jouwictvacature.nl/solliciteren?job=junior-machine-learning-developer-at-trifork-in-amsterdam-bij-trifork", "Link")</f>
        <v/>
      </c>
      <c r="I99" t="s">
        <v>18</v>
      </c>
      <c r="J99" t="s">
        <v>19</v>
      </c>
      <c r="K99" t="s">
        <v>20</v>
      </c>
      <c r="L99" t="s">
        <v>21</v>
      </c>
    </row>
    <row r="100" spans="1:12">
      <c r="A100" s="2" t="n">
        <v>43169</v>
      </c>
      <c r="B100" t="s">
        <v>40</v>
      </c>
      <c r="C100" t="s">
        <v>41</v>
      </c>
      <c r="D100" t="s">
        <v>14</v>
      </c>
      <c r="E100" t="s">
        <v>15</v>
      </c>
      <c r="F100" t="s">
        <v>42</v>
      </c>
      <c r="G100" t="s">
        <v>283</v>
      </c>
      <c r="H100">
        <f>HYPERLINK("https://www.jouwictvacature.nl/solliciteren?job=junior-cc-developer-with-affinity-for-aviation", "Link")</f>
        <v/>
      </c>
      <c r="I100" t="s">
        <v>18</v>
      </c>
      <c r="J100" t="s">
        <v>19</v>
      </c>
      <c r="K100" t="s">
        <v>44</v>
      </c>
      <c r="L100" t="s">
        <v>284</v>
      </c>
    </row>
    <row r="101" spans="1:12">
      <c r="A101" s="2" t="n">
        <v>43169</v>
      </c>
      <c r="B101" t="s">
        <v>206</v>
      </c>
      <c r="C101" t="s">
        <v>13</v>
      </c>
      <c r="D101" t="s">
        <v>14</v>
      </c>
      <c r="E101" t="s">
        <v>15</v>
      </c>
      <c r="F101" t="s">
        <v>58</v>
      </c>
      <c r="G101" t="s">
        <v>266</v>
      </c>
      <c r="H101">
        <f>HYPERLINK("https://www.jouwictvacature.nl/solliciteren?job=juniorphp-developer-bij-lightspeed-bij-lightspeed", "Link")</f>
        <v/>
      </c>
      <c r="I101" t="s">
        <v>18</v>
      </c>
      <c r="J101" t="s">
        <v>19</v>
      </c>
      <c r="K101" t="s">
        <v>208</v>
      </c>
      <c r="L101" t="s">
        <v>267</v>
      </c>
    </row>
    <row r="102" spans="1:12">
      <c r="A102" s="2" t="n">
        <v>43169</v>
      </c>
      <c r="B102" t="s">
        <v>259</v>
      </c>
      <c r="C102" t="s">
        <v>268</v>
      </c>
      <c r="D102" t="s">
        <v>14</v>
      </c>
      <c r="E102" t="s">
        <v>26</v>
      </c>
      <c r="F102" t="s">
        <v>49</v>
      </c>
      <c r="G102" t="s">
        <v>285</v>
      </c>
      <c r="H102">
        <f>HYPERLINK("https://www.jouwictvacature.nl/solliciteren?job=medior-front-end-developer-met-drupal-ervaring-english", "Link")</f>
        <v/>
      </c>
      <c r="I102" t="s">
        <v>18</v>
      </c>
      <c r="J102" t="s">
        <v>19</v>
      </c>
      <c r="K102" t="s">
        <v>270</v>
      </c>
      <c r="L102" t="s">
        <v>286</v>
      </c>
    </row>
    <row r="103" spans="1:12">
      <c r="A103" s="2" t="n">
        <v>43169</v>
      </c>
      <c r="B103" t="s">
        <v>112</v>
      </c>
      <c r="C103" t="s">
        <v>13</v>
      </c>
      <c r="D103" t="s">
        <v>14</v>
      </c>
      <c r="E103" t="s">
        <v>22</v>
      </c>
      <c r="F103" t="s">
        <v>49</v>
      </c>
      <c r="G103" t="s">
        <v>193</v>
      </c>
      <c r="H103">
        <f>HYPERLINK("https://www.bonque.nl/vacature/senior-front-end-developer-bij-payplaza-", "Link")</f>
        <v/>
      </c>
      <c r="I103" t="s">
        <v>18</v>
      </c>
      <c r="J103" t="s">
        <v>19</v>
      </c>
      <c r="K103" t="s">
        <v>194</v>
      </c>
      <c r="L103" t="s">
        <v>195</v>
      </c>
    </row>
    <row r="104" spans="1:12">
      <c r="A104" s="2" t="n">
        <v>43169</v>
      </c>
      <c r="B104" t="s">
        <v>57</v>
      </c>
      <c r="C104" t="s">
        <v>13</v>
      </c>
      <c r="D104" t="s">
        <v>14</v>
      </c>
      <c r="F104" t="s">
        <v>49</v>
      </c>
      <c r="G104" t="s">
        <v>287</v>
      </c>
      <c r="H104">
        <f>HYPERLINK("https://www.bonque.nl/vacature/front-end-developer-vuejs-bij-gekkota", "Link")</f>
        <v/>
      </c>
      <c r="I104" t="s">
        <v>18</v>
      </c>
      <c r="J104" t="s">
        <v>19</v>
      </c>
      <c r="K104" t="s">
        <v>288</v>
      </c>
      <c r="L104" t="s">
        <v>289</v>
      </c>
    </row>
    <row r="105" spans="1:12">
      <c r="A105" s="2" t="n">
        <v>43169</v>
      </c>
      <c r="B105" t="s">
        <v>57</v>
      </c>
      <c r="C105" t="s">
        <v>13</v>
      </c>
      <c r="D105" t="s">
        <v>14</v>
      </c>
      <c r="E105" t="s">
        <v>26</v>
      </c>
      <c r="F105" t="s">
        <v>49</v>
      </c>
      <c r="G105" t="s">
        <v>290</v>
      </c>
      <c r="H105">
        <f>HYPERLINK("https://www.bonque.nl/vacature/medior-front-end-developer-bij-horsha", "Link")</f>
        <v/>
      </c>
      <c r="I105" t="s">
        <v>18</v>
      </c>
      <c r="J105" t="s">
        <v>19</v>
      </c>
      <c r="K105" t="s">
        <v>127</v>
      </c>
      <c r="L105" t="s">
        <v>291</v>
      </c>
    </row>
    <row r="106" spans="1:12">
      <c r="A106" s="2" t="n">
        <v>43169</v>
      </c>
      <c r="B106" t="s">
        <v>292</v>
      </c>
      <c r="C106" t="s">
        <v>47</v>
      </c>
      <c r="D106" t="s">
        <v>48</v>
      </c>
      <c r="E106" t="s">
        <v>15</v>
      </c>
      <c r="F106" t="s">
        <v>49</v>
      </c>
      <c r="G106" t="s">
        <v>292</v>
      </c>
      <c r="H106">
        <f>HYPERLINK("https://www.bonque.nl/vacature/junior-javascript-angularreact-developer-bij-ke-works", "Link")</f>
        <v/>
      </c>
      <c r="I106" t="s">
        <v>18</v>
      </c>
      <c r="J106" t="s">
        <v>19</v>
      </c>
      <c r="K106" t="s">
        <v>50</v>
      </c>
      <c r="L106" t="s">
        <v>293</v>
      </c>
    </row>
    <row r="107" spans="1:12">
      <c r="A107" s="2" t="n">
        <v>43169</v>
      </c>
      <c r="B107" t="s">
        <v>198</v>
      </c>
      <c r="C107" t="s">
        <v>13</v>
      </c>
      <c r="D107" t="s">
        <v>14</v>
      </c>
      <c r="E107" t="s">
        <v>22</v>
      </c>
      <c r="F107" t="s">
        <v>58</v>
      </c>
      <c r="G107" t="s">
        <v>294</v>
      </c>
      <c r="H107">
        <f>HYPERLINK("https://www.bonque.nl/vacature/senior-php-developer-at-gocustomized", "Link")</f>
        <v/>
      </c>
      <c r="I107" t="s">
        <v>18</v>
      </c>
      <c r="J107" t="s">
        <v>19</v>
      </c>
      <c r="K107" t="s">
        <v>295</v>
      </c>
      <c r="L107" t="s">
        <v>296</v>
      </c>
    </row>
    <row r="108" spans="1:12">
      <c r="A108" s="2" t="n">
        <v>43169</v>
      </c>
      <c r="B108" t="s">
        <v>96</v>
      </c>
      <c r="C108" t="s">
        <v>85</v>
      </c>
      <c r="D108" t="s">
        <v>14</v>
      </c>
      <c r="F108" t="s">
        <v>16</v>
      </c>
      <c r="G108" t="s">
        <v>97</v>
      </c>
      <c r="H108">
        <f>HYPERLINK("https://www.bonque.nl/vacature/docentencoach-application-software-engineering-bij-educom-utrecht", "Link")</f>
        <v/>
      </c>
      <c r="I108" t="s">
        <v>18</v>
      </c>
      <c r="J108" t="s">
        <v>19</v>
      </c>
      <c r="K108" t="s">
        <v>98</v>
      </c>
      <c r="L108" t="s">
        <v>99</v>
      </c>
    </row>
    <row r="109" spans="1:12">
      <c r="A109" s="2" t="n">
        <v>43169</v>
      </c>
      <c r="B109" t="s">
        <v>142</v>
      </c>
      <c r="C109" t="s">
        <v>146</v>
      </c>
      <c r="D109" t="s">
        <v>14</v>
      </c>
      <c r="E109" t="s">
        <v>26</v>
      </c>
      <c r="F109" t="s">
        <v>16</v>
      </c>
      <c r="G109" t="s">
        <v>227</v>
      </c>
      <c r="H109">
        <f>HYPERLINK("https://www.bonque.nl/vacature/medior-microservices-developer-bij-devoteam", "Link")</f>
        <v/>
      </c>
      <c r="I109" t="s">
        <v>18</v>
      </c>
      <c r="J109" t="s">
        <v>19</v>
      </c>
      <c r="K109" t="s">
        <v>144</v>
      </c>
      <c r="L109" t="s">
        <v>228</v>
      </c>
    </row>
    <row r="110" spans="1:12">
      <c r="A110" s="2" t="n">
        <v>43169</v>
      </c>
      <c r="B110" t="s">
        <v>12</v>
      </c>
      <c r="C110" t="s">
        <v>13</v>
      </c>
      <c r="D110" t="s">
        <v>14</v>
      </c>
      <c r="E110" t="s">
        <v>26</v>
      </c>
      <c r="F110" t="s">
        <v>16</v>
      </c>
      <c r="G110" t="s">
        <v>297</v>
      </c>
      <c r="H110">
        <f>HYPERLINK("https://www.jouwictvacature.nl/solliciteren?job=medior-machine-learning-developer--java-spring-boot-hibernate-tensorfl", "Link")</f>
        <v/>
      </c>
      <c r="I110" t="s">
        <v>18</v>
      </c>
      <c r="J110" t="s">
        <v>19</v>
      </c>
      <c r="K110" t="s">
        <v>20</v>
      </c>
      <c r="L110" t="s">
        <v>298</v>
      </c>
    </row>
    <row r="111" spans="1:12">
      <c r="A111" s="2" t="n">
        <v>43169</v>
      </c>
      <c r="B111" t="s">
        <v>12</v>
      </c>
      <c r="C111" t="s">
        <v>13</v>
      </c>
      <c r="D111" t="s">
        <v>14</v>
      </c>
      <c r="E111" t="s">
        <v>15</v>
      </c>
      <c r="F111" t="s">
        <v>16</v>
      </c>
      <c r="G111" t="s">
        <v>299</v>
      </c>
      <c r="H111">
        <f>HYPERLINK("https://www.jouwictvacature.nl/solliciteren?job=junior-java-developer-in-amsterdam--spring-nosql-databases-elasticsear", "Link")</f>
        <v/>
      </c>
      <c r="I111" t="s">
        <v>18</v>
      </c>
      <c r="J111" t="s">
        <v>19</v>
      </c>
      <c r="K111" t="s">
        <v>300</v>
      </c>
      <c r="L111" t="s">
        <v>301</v>
      </c>
    </row>
    <row r="112" spans="1:12">
      <c r="A112" s="2" t="n">
        <v>43169</v>
      </c>
      <c r="B112" t="s">
        <v>167</v>
      </c>
      <c r="C112" t="s">
        <v>168</v>
      </c>
      <c r="D112" t="s">
        <v>14</v>
      </c>
      <c r="E112" t="s">
        <v>26</v>
      </c>
      <c r="F112" t="s">
        <v>58</v>
      </c>
      <c r="G112" t="s">
        <v>302</v>
      </c>
      <c r="H112">
        <f>HYPERLINK("https://www.jouwictvacature.nl/solliciteren?job=medior-fullstack-developer-english-bij-the-people-group", "Link")</f>
        <v/>
      </c>
      <c r="I112" t="s">
        <v>18</v>
      </c>
      <c r="J112" t="s">
        <v>19</v>
      </c>
      <c r="K112" t="s">
        <v>170</v>
      </c>
      <c r="L112" t="s">
        <v>303</v>
      </c>
    </row>
    <row r="113" spans="1:12">
      <c r="A113" s="2" t="n">
        <v>43169</v>
      </c>
      <c r="B113" t="s">
        <v>88</v>
      </c>
      <c r="C113" t="s">
        <v>89</v>
      </c>
      <c r="D113" t="s">
        <v>14</v>
      </c>
      <c r="F113" t="s">
        <v>49</v>
      </c>
      <c r="G113" t="s">
        <v>88</v>
      </c>
      <c r="H113">
        <f>HYPERLINK("https://www.jouwictvacature.nl/solliciteren?job=medior-nodejs-developer-bij-crowdynews", "Link")</f>
        <v/>
      </c>
      <c r="I113" t="s">
        <v>18</v>
      </c>
      <c r="J113" t="s">
        <v>19</v>
      </c>
      <c r="K113" t="s">
        <v>304</v>
      </c>
      <c r="L113" t="s">
        <v>305</v>
      </c>
    </row>
    <row r="114" spans="1:12">
      <c r="A114" s="2" t="n">
        <v>43169</v>
      </c>
      <c r="B114" t="s">
        <v>306</v>
      </c>
      <c r="C114" t="s">
        <v>307</v>
      </c>
      <c r="D114" t="s">
        <v>14</v>
      </c>
      <c r="F114" t="s">
        <v>49</v>
      </c>
      <c r="G114" t="s">
        <v>306</v>
      </c>
      <c r="H114">
        <f>HYPERLINK("https://www.jouwictvacature.nl/solliciteren?job=medior-back-end-developer-superbuddy-mean-stack-2", "Link")</f>
        <v/>
      </c>
      <c r="I114" t="s">
        <v>18</v>
      </c>
      <c r="J114" t="s">
        <v>19</v>
      </c>
      <c r="K114" t="s">
        <v>308</v>
      </c>
      <c r="L114" t="s">
        <v>309</v>
      </c>
    </row>
    <row r="115" spans="1:12">
      <c r="A115" s="2" t="n">
        <v>43169</v>
      </c>
      <c r="B115" t="s">
        <v>149</v>
      </c>
      <c r="C115" t="s">
        <v>13</v>
      </c>
      <c r="D115" t="s">
        <v>14</v>
      </c>
      <c r="E115" t="s">
        <v>26</v>
      </c>
      <c r="F115" t="s">
        <v>49</v>
      </c>
      <c r="G115" t="s">
        <v>310</v>
      </c>
      <c r="H115">
        <f>HYPERLINK("https://www.bonque.nl/vacature/medior-developer-front-end-bij-lobsterink", "Link")</f>
        <v/>
      </c>
      <c r="I115" t="s">
        <v>18</v>
      </c>
      <c r="J115" t="s">
        <v>19</v>
      </c>
      <c r="K115" t="s">
        <v>311</v>
      </c>
      <c r="L115" t="s">
        <v>312</v>
      </c>
    </row>
    <row r="116" spans="1:12">
      <c r="A116" s="2" t="n">
        <v>43169</v>
      </c>
      <c r="B116" t="s">
        <v>57</v>
      </c>
      <c r="C116" t="s">
        <v>13</v>
      </c>
      <c r="D116" t="s">
        <v>14</v>
      </c>
      <c r="E116" t="s">
        <v>22</v>
      </c>
      <c r="F116" t="s">
        <v>49</v>
      </c>
      <c r="G116" t="s">
        <v>313</v>
      </c>
      <c r="H116">
        <f>HYPERLINK("https://www.bonque.nl/vacature/senior-react-native-developer-bij-horsha", "Link")</f>
        <v/>
      </c>
      <c r="I116" t="s">
        <v>18</v>
      </c>
      <c r="J116" t="s">
        <v>19</v>
      </c>
      <c r="K116" t="s">
        <v>127</v>
      </c>
      <c r="L116" t="s">
        <v>314</v>
      </c>
    </row>
    <row r="117" spans="1:12">
      <c r="A117" s="2" t="n">
        <v>43169</v>
      </c>
      <c r="B117" t="s">
        <v>52</v>
      </c>
      <c r="C117" t="s">
        <v>13</v>
      </c>
      <c r="D117" t="s">
        <v>53</v>
      </c>
      <c r="E117" t="s">
        <v>22</v>
      </c>
      <c r="F117" t="s">
        <v>49</v>
      </c>
      <c r="G117" t="s">
        <v>315</v>
      </c>
      <c r="H117">
        <f>HYPERLINK("https://www.bonque.nl/vacature/senior-mean-stack-developer-bij-widgr", "Link")</f>
        <v/>
      </c>
      <c r="I117" t="s">
        <v>18</v>
      </c>
      <c r="J117" t="s">
        <v>19</v>
      </c>
      <c r="K117" t="s">
        <v>55</v>
      </c>
      <c r="L117" t="s">
        <v>316</v>
      </c>
    </row>
    <row r="118" spans="1:12">
      <c r="A118" s="2" t="n">
        <v>43169</v>
      </c>
      <c r="B118" t="s">
        <v>57</v>
      </c>
      <c r="C118" t="s">
        <v>13</v>
      </c>
      <c r="D118" t="s">
        <v>14</v>
      </c>
      <c r="E118" t="s">
        <v>22</v>
      </c>
      <c r="F118" t="s">
        <v>58</v>
      </c>
      <c r="G118" t="s">
        <v>59</v>
      </c>
      <c r="H118">
        <f>HYPERLINK("https://www.bonque.nl/vacature/senior-javascript-developer-ctonodejs-devops", "Link")</f>
        <v/>
      </c>
      <c r="I118" t="s">
        <v>18</v>
      </c>
      <c r="J118" t="s">
        <v>19</v>
      </c>
      <c r="K118" t="s">
        <v>60</v>
      </c>
      <c r="L118" t="s">
        <v>61</v>
      </c>
    </row>
    <row r="119" spans="1:12">
      <c r="A119" s="2" t="n">
        <v>43169</v>
      </c>
      <c r="B119" t="s">
        <v>105</v>
      </c>
      <c r="C119" t="s">
        <v>68</v>
      </c>
      <c r="D119" t="s">
        <v>14</v>
      </c>
      <c r="F119" t="s">
        <v>16</v>
      </c>
      <c r="G119" t="s">
        <v>106</v>
      </c>
      <c r="H119">
        <f>HYPERLINK("https://www.bonque.nl/vacature/applicationsoftware-engineer-bij-vinotion", "Link")</f>
        <v/>
      </c>
      <c r="I119" t="s">
        <v>18</v>
      </c>
      <c r="J119" t="s">
        <v>19</v>
      </c>
      <c r="K119" t="s">
        <v>107</v>
      </c>
      <c r="L119" t="s">
        <v>108</v>
      </c>
    </row>
    <row r="120" spans="1:12">
      <c r="A120" s="2" t="n">
        <v>43169</v>
      </c>
      <c r="B120" t="s">
        <v>142</v>
      </c>
      <c r="C120" t="s">
        <v>36</v>
      </c>
      <c r="D120" t="s">
        <v>14</v>
      </c>
      <c r="E120" t="s">
        <v>22</v>
      </c>
      <c r="F120" t="s">
        <v>16</v>
      </c>
      <c r="G120" t="s">
        <v>317</v>
      </c>
      <c r="H120">
        <f>HYPERLINK("https://www.bonque.nl/vacature/java-software-engineer-bij-devoteam-2", "Link")</f>
        <v/>
      </c>
      <c r="I120" t="s">
        <v>18</v>
      </c>
      <c r="J120" t="s">
        <v>19</v>
      </c>
      <c r="K120" t="s">
        <v>249</v>
      </c>
      <c r="L120" t="s">
        <v>318</v>
      </c>
    </row>
    <row r="121" spans="1:12">
      <c r="A121" s="2" t="n">
        <v>43169</v>
      </c>
      <c r="B121" t="s">
        <v>223</v>
      </c>
      <c r="C121" t="s">
        <v>224</v>
      </c>
      <c r="D121" t="s">
        <v>14</v>
      </c>
      <c r="F121" t="s">
        <v>42</v>
      </c>
      <c r="G121" t="s">
        <v>223</v>
      </c>
      <c r="H121">
        <f>HYPERLINK("https://www.bonque.nl/vacature/traineeship-bij-educom-5", "Link")</f>
        <v/>
      </c>
      <c r="I121" t="s">
        <v>18</v>
      </c>
      <c r="J121" t="s">
        <v>19</v>
      </c>
      <c r="K121" t="s">
        <v>225</v>
      </c>
      <c r="L121" t="s">
        <v>226</v>
      </c>
    </row>
    <row r="122" spans="1:12">
      <c r="A122" s="2" t="n">
        <v>43169</v>
      </c>
      <c r="B122" t="s">
        <v>149</v>
      </c>
      <c r="C122" t="s">
        <v>13</v>
      </c>
      <c r="D122" t="s">
        <v>14</v>
      </c>
      <c r="F122" t="s">
        <v>42</v>
      </c>
      <c r="G122" t="s">
        <v>319</v>
      </c>
      <c r="H122">
        <f>HYPERLINK("https://www.bonque.nl/vacature/lead-full-stack-net-developer-bij-lobsterink", "Link")</f>
        <v/>
      </c>
      <c r="I122" t="s">
        <v>18</v>
      </c>
      <c r="J122" t="s">
        <v>19</v>
      </c>
      <c r="K122" t="s">
        <v>151</v>
      </c>
      <c r="L122" t="s">
        <v>320</v>
      </c>
    </row>
    <row r="123" spans="1:12">
      <c r="A123" s="2" t="n">
        <v>43169</v>
      </c>
      <c r="B123" t="s">
        <v>76</v>
      </c>
      <c r="C123" t="s">
        <v>77</v>
      </c>
      <c r="D123" t="s">
        <v>14</v>
      </c>
      <c r="F123" t="s">
        <v>16</v>
      </c>
      <c r="G123" t="s">
        <v>321</v>
      </c>
      <c r="H123">
        <f>HYPERLINK("https://www.jouwictvacature.nl/solliciteren?job=experienced-technical-consultant-at-usoft-bij-usoft", "Link")</f>
        <v/>
      </c>
      <c r="I123" t="s">
        <v>18</v>
      </c>
      <c r="J123" t="s">
        <v>19</v>
      </c>
      <c r="K123" t="s">
        <v>322</v>
      </c>
      <c r="L123" t="s">
        <v>323</v>
      </c>
    </row>
    <row r="124" spans="1:12">
      <c r="A124" s="2" t="n">
        <v>43169</v>
      </c>
      <c r="B124" t="s">
        <v>35</v>
      </c>
      <c r="C124" t="s">
        <v>36</v>
      </c>
      <c r="D124" t="s">
        <v>14</v>
      </c>
      <c r="E124" t="s">
        <v>26</v>
      </c>
      <c r="F124" t="s">
        <v>16</v>
      </c>
      <c r="G124" t="s">
        <v>324</v>
      </c>
      <c r="H124">
        <f>HYPERLINK("https://www.jouwictvacature.nl/solliciteren?job=medior-full-stack-mobile-developer--ios-swift-objective-c-bootstrap-bi", "Link")</f>
        <v/>
      </c>
      <c r="I124" t="s">
        <v>18</v>
      </c>
      <c r="J124" t="s">
        <v>19</v>
      </c>
      <c r="K124" t="s">
        <v>130</v>
      </c>
      <c r="L124" t="s">
        <v>325</v>
      </c>
    </row>
    <row r="125" spans="1:12">
      <c r="A125" s="2" t="n">
        <v>43169</v>
      </c>
      <c r="B125" t="s">
        <v>326</v>
      </c>
      <c r="C125" t="s">
        <v>13</v>
      </c>
      <c r="D125" t="s">
        <v>14</v>
      </c>
      <c r="F125" t="s">
        <v>16</v>
      </c>
      <c r="G125" t="s">
        <v>327</v>
      </c>
      <c r="H125">
        <f>HYPERLINK("https://www.jouwictvacature.nl/solliciteren?job=bachelor-computer-science-graduation-project-at-metafactory", "Link")</f>
        <v/>
      </c>
      <c r="I125" t="s">
        <v>18</v>
      </c>
      <c r="J125" t="s">
        <v>19</v>
      </c>
      <c r="K125" t="s">
        <v>328</v>
      </c>
      <c r="L125" t="s">
        <v>329</v>
      </c>
    </row>
    <row r="126" spans="1:12">
      <c r="A126" s="2" t="n">
        <v>43169</v>
      </c>
      <c r="B126" t="s">
        <v>12</v>
      </c>
      <c r="C126" t="s">
        <v>13</v>
      </c>
      <c r="D126" t="s">
        <v>14</v>
      </c>
      <c r="E126" t="s">
        <v>15</v>
      </c>
      <c r="F126" t="s">
        <v>16</v>
      </c>
      <c r="G126" t="s">
        <v>17</v>
      </c>
      <c r="H126">
        <f>HYPERLINK("https://www.jouwictvacature.nl/solliciteren?job=junior-machine-learning-developer-at-trifork-in-amsterdam-bij-trifork", "Link")</f>
        <v/>
      </c>
      <c r="I126" t="s">
        <v>18</v>
      </c>
      <c r="J126" t="s">
        <v>19</v>
      </c>
      <c r="K126" t="s">
        <v>20</v>
      </c>
      <c r="L126" t="s">
        <v>21</v>
      </c>
    </row>
    <row r="127" spans="1:12">
      <c r="A127" s="2" t="n">
        <v>43169</v>
      </c>
      <c r="B127" t="s">
        <v>167</v>
      </c>
      <c r="C127" t="s">
        <v>168</v>
      </c>
      <c r="D127" t="s">
        <v>14</v>
      </c>
      <c r="E127" t="s">
        <v>26</v>
      </c>
      <c r="F127" t="s">
        <v>58</v>
      </c>
      <c r="G127" t="s">
        <v>302</v>
      </c>
      <c r="H127">
        <f>HYPERLINK("https://www.jouwictvacature.nl/solliciteren?job=medior-fullstack-developer-english-bij-the-people-group", "Link")</f>
        <v/>
      </c>
      <c r="I127" t="s">
        <v>18</v>
      </c>
      <c r="J127" t="s">
        <v>19</v>
      </c>
      <c r="K127" t="s">
        <v>170</v>
      </c>
      <c r="L127" t="s">
        <v>303</v>
      </c>
    </row>
    <row r="128" spans="1:12">
      <c r="A128" s="2" t="n">
        <v>43169</v>
      </c>
      <c r="B128" t="s">
        <v>100</v>
      </c>
      <c r="C128" t="s">
        <v>101</v>
      </c>
      <c r="D128" t="s">
        <v>14</v>
      </c>
      <c r="E128" t="s">
        <v>22</v>
      </c>
      <c r="F128" t="s">
        <v>49</v>
      </c>
      <c r="G128" t="s">
        <v>212</v>
      </c>
      <c r="H128">
        <f>HYPERLINK("https://www.bonque.nl/vacature/senior-full-stack-php-developer-bij-sensys-gatso-group", "Link")</f>
        <v/>
      </c>
      <c r="I128" t="s">
        <v>18</v>
      </c>
      <c r="J128" t="s">
        <v>19</v>
      </c>
      <c r="K128" t="s">
        <v>103</v>
      </c>
      <c r="L128" t="s">
        <v>213</v>
      </c>
    </row>
    <row r="129" spans="1:12">
      <c r="A129" s="2" t="n">
        <v>43169</v>
      </c>
      <c r="B129" t="s">
        <v>57</v>
      </c>
      <c r="C129" t="s">
        <v>13</v>
      </c>
      <c r="D129" t="s">
        <v>14</v>
      </c>
      <c r="E129" t="s">
        <v>15</v>
      </c>
      <c r="F129" t="s">
        <v>49</v>
      </c>
      <c r="G129" t="s">
        <v>330</v>
      </c>
      <c r="H129">
        <f>HYPERLINK("https://www.bonque.nl/vacature/junior-front-end--web-developer-bij-gekkota", "Link")</f>
        <v/>
      </c>
      <c r="I129" t="s">
        <v>18</v>
      </c>
      <c r="J129" t="s">
        <v>19</v>
      </c>
      <c r="K129" t="s">
        <v>331</v>
      </c>
      <c r="L129" t="s">
        <v>332</v>
      </c>
    </row>
    <row r="130" spans="1:12">
      <c r="A130" s="2" t="n">
        <v>43169</v>
      </c>
      <c r="B130" t="s">
        <v>122</v>
      </c>
      <c r="C130" t="s">
        <v>13</v>
      </c>
      <c r="D130" t="s">
        <v>14</v>
      </c>
      <c r="F130" t="s">
        <v>49</v>
      </c>
      <c r="G130" t="s">
        <v>333</v>
      </c>
      <c r="H130">
        <f>HYPERLINK("https://www.bonque.nl/vacature/full-stack-senior-lead-developer-amsterdam--php-reactjs-react-native--", "Link")</f>
        <v/>
      </c>
      <c r="I130" t="s">
        <v>18</v>
      </c>
      <c r="J130" t="s">
        <v>19</v>
      </c>
      <c r="K130" t="s">
        <v>334</v>
      </c>
      <c r="L130" t="s">
        <v>335</v>
      </c>
    </row>
    <row r="131" spans="1:12">
      <c r="A131" s="2" t="n">
        <v>43169</v>
      </c>
      <c r="B131" t="s">
        <v>88</v>
      </c>
      <c r="C131" t="s">
        <v>89</v>
      </c>
      <c r="D131" t="s">
        <v>14</v>
      </c>
      <c r="E131" t="s">
        <v>22</v>
      </c>
      <c r="F131" t="s">
        <v>49</v>
      </c>
      <c r="G131" t="s">
        <v>336</v>
      </c>
      <c r="H131">
        <f>HYPERLINK("https://www.bonque.nl/vacature/medior-front-end-engineer-bij-crowdynews-2", "Link")</f>
        <v/>
      </c>
      <c r="I131" t="s">
        <v>18</v>
      </c>
      <c r="J131" t="s">
        <v>19</v>
      </c>
      <c r="K131" t="s">
        <v>91</v>
      </c>
      <c r="L131" t="s">
        <v>337</v>
      </c>
    </row>
    <row r="132" spans="1:12">
      <c r="A132" s="2" t="n">
        <v>43169</v>
      </c>
      <c r="B132" t="s">
        <v>57</v>
      </c>
      <c r="C132" t="s">
        <v>13</v>
      </c>
      <c r="D132" t="s">
        <v>14</v>
      </c>
      <c r="E132" t="s">
        <v>26</v>
      </c>
      <c r="F132" t="s">
        <v>49</v>
      </c>
      <c r="G132" t="s">
        <v>290</v>
      </c>
      <c r="H132">
        <f>HYPERLINK("https://www.bonque.nl/vacature/medior-front-end-developer-bij-horsha", "Link")</f>
        <v/>
      </c>
      <c r="I132" t="s">
        <v>18</v>
      </c>
      <c r="J132" t="s">
        <v>19</v>
      </c>
      <c r="K132" t="s">
        <v>127</v>
      </c>
      <c r="L132" t="s">
        <v>291</v>
      </c>
    </row>
    <row r="133" spans="1:12">
      <c r="A133" s="2" t="n">
        <v>43169</v>
      </c>
      <c r="B133" t="s">
        <v>57</v>
      </c>
      <c r="C133" t="s">
        <v>13</v>
      </c>
      <c r="D133" t="s">
        <v>14</v>
      </c>
      <c r="E133" t="s">
        <v>22</v>
      </c>
      <c r="F133" t="s">
        <v>58</v>
      </c>
      <c r="G133" t="s">
        <v>59</v>
      </c>
      <c r="H133">
        <f>HYPERLINK("https://www.bonque.nl/vacature/senior-javascript-developer-ctonodejs-devops", "Link")</f>
        <v/>
      </c>
      <c r="I133" t="s">
        <v>18</v>
      </c>
      <c r="J133" t="s">
        <v>19</v>
      </c>
      <c r="K133" t="s">
        <v>60</v>
      </c>
      <c r="L133" t="s">
        <v>61</v>
      </c>
    </row>
    <row r="134" spans="1:12">
      <c r="A134" s="2" t="n">
        <v>43169</v>
      </c>
      <c r="B134" t="s">
        <v>100</v>
      </c>
      <c r="C134" t="s">
        <v>101</v>
      </c>
      <c r="D134" t="s">
        <v>14</v>
      </c>
      <c r="E134" t="s">
        <v>26</v>
      </c>
      <c r="F134" t="s">
        <v>58</v>
      </c>
      <c r="G134" t="s">
        <v>138</v>
      </c>
      <c r="H134">
        <f>HYPERLINK("https://www.bonque.nl/vacature/front-end--php-developer-bij-sensys-gatso-group", "Link")</f>
        <v/>
      </c>
      <c r="I134" t="s">
        <v>18</v>
      </c>
      <c r="J134" t="s">
        <v>19</v>
      </c>
      <c r="K134" t="s">
        <v>103</v>
      </c>
      <c r="L134" t="s">
        <v>139</v>
      </c>
    </row>
    <row r="135" spans="1:12">
      <c r="A135" s="2" t="n">
        <v>43169</v>
      </c>
      <c r="B135" t="s">
        <v>67</v>
      </c>
      <c r="C135" t="s">
        <v>68</v>
      </c>
      <c r="D135" t="s">
        <v>53</v>
      </c>
      <c r="E135" t="s">
        <v>26</v>
      </c>
      <c r="F135" t="s">
        <v>16</v>
      </c>
      <c r="G135" t="s">
        <v>69</v>
      </c>
      <c r="H135">
        <f>HYPERLINK("https://www.bonque.nl/vacature/junior-ontwikkelaar-bij-festa-solutions-bv-", "Link")</f>
        <v/>
      </c>
      <c r="I135" t="s">
        <v>18</v>
      </c>
      <c r="J135" t="s">
        <v>19</v>
      </c>
      <c r="K135" t="s">
        <v>70</v>
      </c>
      <c r="L135" t="s">
        <v>71</v>
      </c>
    </row>
    <row r="136" spans="1:12">
      <c r="A136" s="2" t="n">
        <v>43169</v>
      </c>
      <c r="B136" t="s">
        <v>112</v>
      </c>
      <c r="C136" t="s">
        <v>13</v>
      </c>
      <c r="D136" t="s">
        <v>14</v>
      </c>
      <c r="E136" t="s">
        <v>26</v>
      </c>
      <c r="F136" t="s">
        <v>16</v>
      </c>
      <c r="G136" t="s">
        <v>338</v>
      </c>
      <c r="H136">
        <f>HYPERLINK("https://www.bonque.nl/vacature/medior-java-engineer", "Link")</f>
        <v/>
      </c>
      <c r="I136" t="s">
        <v>18</v>
      </c>
      <c r="J136" t="s">
        <v>19</v>
      </c>
      <c r="K136" t="s">
        <v>339</v>
      </c>
      <c r="L136" t="s">
        <v>340</v>
      </c>
    </row>
    <row r="137" spans="1:12">
      <c r="A137" s="2" t="n">
        <v>43169</v>
      </c>
      <c r="B137" t="s">
        <v>149</v>
      </c>
      <c r="C137" t="s">
        <v>13</v>
      </c>
      <c r="D137" t="s">
        <v>14</v>
      </c>
      <c r="E137" t="s">
        <v>22</v>
      </c>
      <c r="F137" t="s">
        <v>42</v>
      </c>
      <c r="G137" t="s">
        <v>341</v>
      </c>
      <c r="H137">
        <f>HYPERLINK("https://www.bonque.nl/vacature/senior-developer-cloud-bij-lobsterink", "Link")</f>
        <v/>
      </c>
      <c r="I137" t="s">
        <v>18</v>
      </c>
      <c r="J137" t="s">
        <v>19</v>
      </c>
      <c r="K137" t="s">
        <v>342</v>
      </c>
      <c r="L137" t="s">
        <v>343</v>
      </c>
    </row>
    <row r="138" spans="1:12">
      <c r="A138" s="2" t="n">
        <v>43169</v>
      </c>
      <c r="B138" t="s">
        <v>149</v>
      </c>
      <c r="C138" t="s">
        <v>13</v>
      </c>
      <c r="D138" t="s">
        <v>14</v>
      </c>
      <c r="E138" t="s">
        <v>26</v>
      </c>
      <c r="F138" t="s">
        <v>42</v>
      </c>
      <c r="G138" t="s">
        <v>344</v>
      </c>
      <c r="H138">
        <f>HYPERLINK("https://www.bonque.nl/vacature/medior-full-stack-net-developer-for-conversion-optimisation-bij-lobste", "Link")</f>
        <v/>
      </c>
      <c r="I138" t="s">
        <v>18</v>
      </c>
      <c r="J138" t="s">
        <v>19</v>
      </c>
      <c r="K138" t="s">
        <v>151</v>
      </c>
      <c r="L138" t="s">
        <v>345</v>
      </c>
    </row>
    <row r="139" spans="1:12">
      <c r="A139" s="2" t="n">
        <v>43169</v>
      </c>
      <c r="B139" t="s">
        <v>30</v>
      </c>
      <c r="C139" t="s">
        <v>31</v>
      </c>
      <c r="D139" t="s">
        <v>14</v>
      </c>
      <c r="E139" t="s">
        <v>22</v>
      </c>
      <c r="F139" t="s">
        <v>16</v>
      </c>
      <c r="G139" t="s">
        <v>346</v>
      </c>
      <c r="H139">
        <f>HYPERLINK("https://www.jouwictvacature.nl/solliciteren?job=senior-software-developer--jee-spring-hibernate-maven-jboss-bij-msg-li", "Link")</f>
        <v/>
      </c>
      <c r="I139" t="s">
        <v>18</v>
      </c>
      <c r="J139" t="s">
        <v>19</v>
      </c>
      <c r="K139" t="s">
        <v>33</v>
      </c>
      <c r="L139" t="s">
        <v>347</v>
      </c>
    </row>
    <row r="140" spans="1:12">
      <c r="A140" s="2" t="n">
        <v>43169</v>
      </c>
      <c r="B140" t="s">
        <v>12</v>
      </c>
      <c r="C140" t="s">
        <v>13</v>
      </c>
      <c r="D140" t="s">
        <v>14</v>
      </c>
      <c r="E140" t="s">
        <v>22</v>
      </c>
      <c r="F140" t="s">
        <v>16</v>
      </c>
      <c r="G140" t="s">
        <v>23</v>
      </c>
      <c r="H140">
        <f>HYPERLINK("https://www.jouwictvacature.nl/solliciteren?job=senior-backend-software-engineer--java-net-groovy-python-mongo-docker-", "Link")</f>
        <v/>
      </c>
      <c r="I140" t="s">
        <v>18</v>
      </c>
      <c r="J140" t="s">
        <v>19</v>
      </c>
      <c r="K140" t="s">
        <v>24</v>
      </c>
      <c r="L140" t="s">
        <v>25</v>
      </c>
    </row>
    <row r="141" spans="1:12">
      <c r="A141" s="2" t="n">
        <v>43169</v>
      </c>
      <c r="B141" t="s">
        <v>35</v>
      </c>
      <c r="C141" t="s">
        <v>36</v>
      </c>
      <c r="D141" t="s">
        <v>14</v>
      </c>
      <c r="E141" t="s">
        <v>22</v>
      </c>
      <c r="F141" t="s">
        <v>16</v>
      </c>
      <c r="G141" t="s">
        <v>240</v>
      </c>
      <c r="H141">
        <f>HYPERLINK("https://www.jouwictvacature.nl/solliciteren?job=senior-developer-in-amsterdam--java-rdbms-postgresql-jboss-hibernate-b", "Link")</f>
        <v/>
      </c>
      <c r="I141" t="s">
        <v>18</v>
      </c>
      <c r="J141" t="s">
        <v>19</v>
      </c>
      <c r="K141" t="s">
        <v>82</v>
      </c>
      <c r="L141" t="s">
        <v>241</v>
      </c>
    </row>
    <row r="142" spans="1:12">
      <c r="A142" s="2" t="n">
        <v>43169</v>
      </c>
      <c r="B142" t="s">
        <v>348</v>
      </c>
      <c r="C142" t="s">
        <v>47</v>
      </c>
      <c r="D142" t="s">
        <v>14</v>
      </c>
      <c r="E142" t="s">
        <v>26</v>
      </c>
      <c r="F142" t="s">
        <v>49</v>
      </c>
      <c r="G142" t="s">
        <v>348</v>
      </c>
      <c r="H142">
        <f>HYPERLINK("https://www.bonque.nl/vacature/medior-javascript-angularreact-developer-at-ke-works", "Link")</f>
        <v/>
      </c>
      <c r="I142" t="s">
        <v>18</v>
      </c>
      <c r="J142" t="s">
        <v>19</v>
      </c>
      <c r="K142" t="s">
        <v>94</v>
      </c>
      <c r="L142" t="s">
        <v>349</v>
      </c>
    </row>
    <row r="143" spans="1:12">
      <c r="A143" s="2" t="n">
        <v>43169</v>
      </c>
      <c r="B143" t="s">
        <v>149</v>
      </c>
      <c r="C143" t="s">
        <v>13</v>
      </c>
      <c r="D143" t="s">
        <v>14</v>
      </c>
      <c r="E143" t="s">
        <v>15</v>
      </c>
      <c r="F143" t="s">
        <v>49</v>
      </c>
      <c r="G143" t="s">
        <v>350</v>
      </c>
      <c r="H143">
        <f>HYPERLINK("https://www.bonque.nl/vacature/junior-developer-front-end-in-amsterdam-bij-lobsterink", "Link")</f>
        <v/>
      </c>
      <c r="I143" t="s">
        <v>18</v>
      </c>
      <c r="J143" t="s">
        <v>19</v>
      </c>
      <c r="K143" t="s">
        <v>311</v>
      </c>
      <c r="L143" t="s">
        <v>351</v>
      </c>
    </row>
    <row r="144" spans="1:12">
      <c r="A144" s="2" t="n">
        <v>43169</v>
      </c>
      <c r="B144" t="s">
        <v>149</v>
      </c>
      <c r="C144" t="s">
        <v>13</v>
      </c>
      <c r="D144" t="s">
        <v>14</v>
      </c>
      <c r="E144" t="s">
        <v>22</v>
      </c>
      <c r="F144" t="s">
        <v>49</v>
      </c>
      <c r="G144" t="s">
        <v>352</v>
      </c>
      <c r="H144">
        <f>HYPERLINK("https://www.bonque.nl/vacature/medior-developer-front-end-bij-lobsterink-2", "Link")</f>
        <v/>
      </c>
      <c r="I144" t="s">
        <v>18</v>
      </c>
      <c r="J144" t="s">
        <v>19</v>
      </c>
      <c r="K144" t="s">
        <v>311</v>
      </c>
      <c r="L144" t="s">
        <v>353</v>
      </c>
    </row>
    <row r="145" spans="1:12">
      <c r="A145" s="2" t="n">
        <v>43169</v>
      </c>
      <c r="B145" t="s">
        <v>219</v>
      </c>
      <c r="C145" t="s">
        <v>13</v>
      </c>
      <c r="D145" t="s">
        <v>14</v>
      </c>
      <c r="E145" t="s">
        <v>22</v>
      </c>
      <c r="F145" t="s">
        <v>58</v>
      </c>
      <c r="G145" t="s">
        <v>220</v>
      </c>
      <c r="H145">
        <f>HYPERLINK("https://www.bonque.nl/vacature/senior-back-end-developer-bij-codedazur", "Link")</f>
        <v/>
      </c>
      <c r="I145" t="s">
        <v>18</v>
      </c>
      <c r="J145" t="s">
        <v>19</v>
      </c>
      <c r="K145" t="s">
        <v>221</v>
      </c>
      <c r="L145" t="s">
        <v>222</v>
      </c>
    </row>
    <row r="146" spans="1:12">
      <c r="A146" s="2" t="n">
        <v>43169</v>
      </c>
      <c r="B146" t="s">
        <v>354</v>
      </c>
      <c r="C146" t="s">
        <v>85</v>
      </c>
      <c r="D146" t="s">
        <v>14</v>
      </c>
      <c r="F146" t="s">
        <v>16</v>
      </c>
      <c r="G146" t="s">
        <v>354</v>
      </c>
      <c r="H146">
        <f>HYPERLINK("https://www.bonque.nl/vacature/traineeship-bij-educom-4", "Link")</f>
        <v/>
      </c>
      <c r="I146" t="s">
        <v>18</v>
      </c>
      <c r="J146" t="s">
        <v>19</v>
      </c>
      <c r="K146" t="s">
        <v>225</v>
      </c>
      <c r="L146" t="s">
        <v>355</v>
      </c>
    </row>
    <row r="147" spans="1:12">
      <c r="A147" s="2" t="n">
        <v>43169</v>
      </c>
      <c r="B147" t="s">
        <v>67</v>
      </c>
      <c r="C147" t="s">
        <v>68</v>
      </c>
      <c r="D147" t="s">
        <v>53</v>
      </c>
      <c r="E147" t="s">
        <v>15</v>
      </c>
      <c r="F147" t="s">
        <v>16</v>
      </c>
      <c r="G147" t="s">
        <v>356</v>
      </c>
      <c r="H147">
        <f>HYPERLINK("https://www.bonque.nl/vacature/junior-ontwikkelaar-bij-festa-solutions-bv-bij-festa-solutions-bv", "Link")</f>
        <v/>
      </c>
      <c r="I147" t="s">
        <v>18</v>
      </c>
      <c r="J147" t="s">
        <v>19</v>
      </c>
      <c r="K147" t="s">
        <v>70</v>
      </c>
      <c r="L147" t="s">
        <v>357</v>
      </c>
    </row>
    <row r="148" spans="1:12">
      <c r="A148" s="2" t="n">
        <v>43169</v>
      </c>
      <c r="B148" t="s">
        <v>149</v>
      </c>
      <c r="C148" t="s">
        <v>13</v>
      </c>
      <c r="D148" t="s">
        <v>14</v>
      </c>
      <c r="E148" t="s">
        <v>26</v>
      </c>
      <c r="F148" t="s">
        <v>42</v>
      </c>
      <c r="G148" t="s">
        <v>358</v>
      </c>
      <c r="H148">
        <f>HYPERLINK("https://www.bonque.nl/vacature/medior-developer-cloud-bij-lobsterink", "Link")</f>
        <v/>
      </c>
      <c r="I148" t="s">
        <v>18</v>
      </c>
      <c r="J148" t="s">
        <v>19</v>
      </c>
      <c r="K148" t="s">
        <v>359</v>
      </c>
      <c r="L148" t="s">
        <v>360</v>
      </c>
    </row>
    <row r="149" spans="1:12">
      <c r="A149" s="2" t="n">
        <v>43169</v>
      </c>
      <c r="B149" t="s">
        <v>30</v>
      </c>
      <c r="C149" t="s">
        <v>31</v>
      </c>
      <c r="D149" t="s">
        <v>14</v>
      </c>
      <c r="E149" t="s">
        <v>26</v>
      </c>
      <c r="F149" t="s">
        <v>16</v>
      </c>
      <c r="G149" t="s">
        <v>361</v>
      </c>
      <c r="H149">
        <f>HYPERLINK("https://www.jouwictvacature.nl/solliciteren?job=medior-java-developer-at-msg-life-benelux-bij-msg-life-benelux", "Link")</f>
        <v/>
      </c>
      <c r="I149" t="s">
        <v>18</v>
      </c>
      <c r="J149" t="s">
        <v>19</v>
      </c>
      <c r="K149" t="s">
        <v>156</v>
      </c>
      <c r="L149" t="s">
        <v>362</v>
      </c>
    </row>
    <row r="150" spans="1:12">
      <c r="A150" s="2" t="n">
        <v>43169</v>
      </c>
      <c r="B150" t="s">
        <v>35</v>
      </c>
      <c r="C150" t="s">
        <v>36</v>
      </c>
      <c r="D150" t="s">
        <v>14</v>
      </c>
      <c r="F150" t="s">
        <v>16</v>
      </c>
      <c r="G150" t="s">
        <v>37</v>
      </c>
      <c r="H150">
        <f>HYPERLINK("https://www.jouwictvacature.nl/solliciteren?job=looking-for-a-senior-android-app-development-job-in-amsterdam-zuidoost", "Link")</f>
        <v/>
      </c>
      <c r="I150" t="s">
        <v>18</v>
      </c>
      <c r="J150" t="s">
        <v>19</v>
      </c>
      <c r="K150" t="s">
        <v>38</v>
      </c>
      <c r="L150" t="s">
        <v>39</v>
      </c>
    </row>
    <row r="151" spans="1:12">
      <c r="A151" s="2" t="n">
        <v>43169</v>
      </c>
      <c r="B151" t="s">
        <v>96</v>
      </c>
      <c r="C151" t="s">
        <v>85</v>
      </c>
      <c r="D151" t="s">
        <v>14</v>
      </c>
      <c r="F151" t="s">
        <v>16</v>
      </c>
      <c r="G151" t="s">
        <v>96</v>
      </c>
      <c r="H151">
        <f>HYPERLINK("https://www.jouwictvacature.nl/solliciteren?job=traineeship-bij-educom-bij-educom", "Link")</f>
        <v/>
      </c>
      <c r="I151" t="s">
        <v>18</v>
      </c>
      <c r="J151" t="s">
        <v>19</v>
      </c>
      <c r="K151" t="s">
        <v>165</v>
      </c>
      <c r="L151" t="s">
        <v>166</v>
      </c>
    </row>
    <row r="152" spans="1:12">
      <c r="A152" s="2" t="n">
        <v>43169</v>
      </c>
      <c r="B152" t="s">
        <v>363</v>
      </c>
      <c r="C152" t="s">
        <v>364</v>
      </c>
      <c r="D152" t="s">
        <v>14</v>
      </c>
      <c r="F152" t="s">
        <v>42</v>
      </c>
      <c r="G152" t="s">
        <v>365</v>
      </c>
      <c r="H152">
        <f>HYPERLINK("https://www.jouwictvacature.nl/solliciteren?job=full-stack-developer-oil-industry", "Link")</f>
        <v/>
      </c>
      <c r="I152" t="s">
        <v>18</v>
      </c>
      <c r="J152" t="s">
        <v>19</v>
      </c>
      <c r="K152" t="s">
        <v>366</v>
      </c>
      <c r="L152" t="s">
        <v>367</v>
      </c>
    </row>
    <row r="153" spans="1:12">
      <c r="A153" s="2" t="n">
        <v>43169</v>
      </c>
      <c r="B153" t="s">
        <v>40</v>
      </c>
      <c r="C153" t="s">
        <v>41</v>
      </c>
      <c r="D153" t="s">
        <v>14</v>
      </c>
      <c r="F153" t="s">
        <v>42</v>
      </c>
      <c r="G153" t="s">
        <v>368</v>
      </c>
      <c r="H153">
        <f>HYPERLINK("https://www.jouwictvacature.nl/solliciteren?job=cc-ontwikkelaar-met-affiniteit-voor-luchtvaart", "Link")</f>
        <v/>
      </c>
      <c r="I153" t="s">
        <v>18</v>
      </c>
      <c r="J153" t="s">
        <v>19</v>
      </c>
      <c r="K153" t="s">
        <v>44</v>
      </c>
      <c r="L153" t="s">
        <v>369</v>
      </c>
    </row>
    <row r="154" spans="1:12">
      <c r="A154" s="2" t="n">
        <v>43169</v>
      </c>
      <c r="B154" t="s">
        <v>167</v>
      </c>
      <c r="C154" t="s">
        <v>168</v>
      </c>
      <c r="D154" t="s">
        <v>14</v>
      </c>
      <c r="E154" t="s">
        <v>22</v>
      </c>
      <c r="F154" t="s">
        <v>58</v>
      </c>
      <c r="G154" t="s">
        <v>370</v>
      </c>
      <c r="H154">
        <f>HYPERLINK("https://www.jouwictvacature.nl/solliciteren?job=senior-javascript-developer-bij-the-people-group-2", "Link")</f>
        <v/>
      </c>
      <c r="I154" t="s">
        <v>18</v>
      </c>
      <c r="J154" t="s">
        <v>19</v>
      </c>
      <c r="K154" t="s">
        <v>170</v>
      </c>
      <c r="L154" t="s">
        <v>371</v>
      </c>
    </row>
    <row r="155" spans="1:12">
      <c r="A155" s="2" t="n">
        <v>43169</v>
      </c>
      <c r="B155" t="s">
        <v>167</v>
      </c>
      <c r="C155" t="s">
        <v>168</v>
      </c>
      <c r="D155" t="s">
        <v>14</v>
      </c>
      <c r="E155" t="s">
        <v>26</v>
      </c>
      <c r="F155" t="s">
        <v>58</v>
      </c>
      <c r="G155" t="s">
        <v>372</v>
      </c>
      <c r="H155">
        <f>HYPERLINK("https://www.jouwictvacature.nl/solliciteren?job=medior-front-end-developer--6", "Link")</f>
        <v/>
      </c>
      <c r="I155" t="s">
        <v>18</v>
      </c>
      <c r="J155" t="s">
        <v>19</v>
      </c>
      <c r="K155" t="s">
        <v>170</v>
      </c>
      <c r="L155" t="s">
        <v>373</v>
      </c>
    </row>
    <row r="156" spans="1:12">
      <c r="A156" s="2" t="n">
        <v>43169</v>
      </c>
      <c r="B156" t="s">
        <v>167</v>
      </c>
      <c r="C156" t="s">
        <v>168</v>
      </c>
      <c r="D156" t="s">
        <v>14</v>
      </c>
      <c r="E156" t="s">
        <v>22</v>
      </c>
      <c r="F156" t="s">
        <v>58</v>
      </c>
      <c r="G156" t="s">
        <v>169</v>
      </c>
      <c r="H156">
        <f>HYPERLINK("https://www.jouwictvacature.nl/solliciteren?job=senior-fullstack-developer-english-bij-the-people-group", "Link")</f>
        <v/>
      </c>
      <c r="I156" t="s">
        <v>18</v>
      </c>
      <c r="J156" t="s">
        <v>19</v>
      </c>
      <c r="K156" t="s">
        <v>170</v>
      </c>
      <c r="L156" t="s">
        <v>171</v>
      </c>
    </row>
    <row r="157" spans="1:12">
      <c r="A157" s="2" t="n">
        <v>43169</v>
      </c>
      <c r="B157" t="s">
        <v>167</v>
      </c>
      <c r="C157" t="s">
        <v>168</v>
      </c>
      <c r="D157" t="s">
        <v>14</v>
      </c>
      <c r="E157" t="s">
        <v>26</v>
      </c>
      <c r="F157" t="s">
        <v>58</v>
      </c>
      <c r="G157" t="s">
        <v>302</v>
      </c>
      <c r="H157">
        <f>HYPERLINK("https://www.jouwictvacature.nl/solliciteren?job=medior-fullstack-developer-english-bij-the-people-group", "Link")</f>
        <v/>
      </c>
      <c r="I157" t="s">
        <v>18</v>
      </c>
      <c r="J157" t="s">
        <v>19</v>
      </c>
      <c r="K157" t="s">
        <v>170</v>
      </c>
      <c r="L157" t="s">
        <v>303</v>
      </c>
    </row>
    <row r="158" spans="1:12">
      <c r="A158" s="2" t="n">
        <v>43169</v>
      </c>
      <c r="B158" t="s">
        <v>88</v>
      </c>
      <c r="C158" t="s">
        <v>89</v>
      </c>
      <c r="D158" t="s">
        <v>14</v>
      </c>
      <c r="F158" t="s">
        <v>49</v>
      </c>
      <c r="G158" t="s">
        <v>88</v>
      </c>
      <c r="H158">
        <f>HYPERLINK("https://www.jouwictvacature.nl/solliciteren?job=seniorfront-end-developer-at-crowdynews", "Link")</f>
        <v/>
      </c>
      <c r="I158" t="s">
        <v>18</v>
      </c>
      <c r="J158" t="s">
        <v>19</v>
      </c>
      <c r="K158" t="s">
        <v>120</v>
      </c>
      <c r="L158" t="s">
        <v>184</v>
      </c>
    </row>
    <row r="159" spans="1:12">
      <c r="A159" s="2" t="n">
        <v>43169</v>
      </c>
      <c r="B159" t="s">
        <v>172</v>
      </c>
      <c r="C159" t="s">
        <v>173</v>
      </c>
      <c r="D159" t="s">
        <v>14</v>
      </c>
      <c r="E159" t="s">
        <v>22</v>
      </c>
      <c r="F159" t="s">
        <v>49</v>
      </c>
      <c r="G159" t="s">
        <v>374</v>
      </c>
      <c r="H159">
        <f>HYPERLINK("https://www.jouwictvacature.nl/solliciteren?job=medior-uxui-designer", "Link")</f>
        <v/>
      </c>
      <c r="I159" t="s">
        <v>18</v>
      </c>
      <c r="J159" t="s">
        <v>19</v>
      </c>
      <c r="K159" t="s">
        <v>375</v>
      </c>
      <c r="L159" t="s">
        <v>376</v>
      </c>
    </row>
    <row r="160" spans="1:12">
      <c r="A160" s="2" t="n">
        <v>43169</v>
      </c>
      <c r="B160" t="s">
        <v>189</v>
      </c>
      <c r="C160" t="s">
        <v>13</v>
      </c>
      <c r="D160" t="s">
        <v>14</v>
      </c>
      <c r="E160" t="s">
        <v>22</v>
      </c>
      <c r="F160" t="s">
        <v>49</v>
      </c>
      <c r="G160" t="s">
        <v>377</v>
      </c>
      <c r="H160">
        <f>HYPERLINK("https://www.bonque.nl/vacature/senior-reactjs-developer-at-realworks", "Link")</f>
        <v/>
      </c>
      <c r="I160" t="s">
        <v>18</v>
      </c>
      <c r="J160" t="s">
        <v>19</v>
      </c>
      <c r="K160" t="s">
        <v>191</v>
      </c>
      <c r="L160" t="s">
        <v>378</v>
      </c>
    </row>
    <row r="161" spans="1:12">
      <c r="A161" s="2" t="n">
        <v>43169</v>
      </c>
      <c r="B161" t="s">
        <v>272</v>
      </c>
      <c r="C161" t="s">
        <v>47</v>
      </c>
      <c r="D161" t="s">
        <v>14</v>
      </c>
      <c r="E161" t="s">
        <v>26</v>
      </c>
      <c r="F161" t="s">
        <v>49</v>
      </c>
      <c r="G161" t="s">
        <v>273</v>
      </c>
      <c r="H161">
        <f>HYPERLINK("https://www.bonque.nl/vacature/medior-front-end-reactjsangular-developer-bij-viktor", "Link")</f>
        <v/>
      </c>
      <c r="I161" t="s">
        <v>18</v>
      </c>
      <c r="J161" t="s">
        <v>19</v>
      </c>
      <c r="K161" t="s">
        <v>274</v>
      </c>
      <c r="L161" t="s">
        <v>275</v>
      </c>
    </row>
    <row r="162" spans="1:12">
      <c r="A162" s="2" t="n">
        <v>43169</v>
      </c>
      <c r="B162" t="s">
        <v>57</v>
      </c>
      <c r="C162" t="s">
        <v>13</v>
      </c>
      <c r="D162" t="s">
        <v>14</v>
      </c>
      <c r="E162" t="s">
        <v>26</v>
      </c>
      <c r="F162" t="s">
        <v>58</v>
      </c>
      <c r="G162" t="s">
        <v>210</v>
      </c>
      <c r="H162">
        <f>HYPERLINK("https://www.bonque.nl/vacature/mediorjavascript-developer-nodejsfullstack-bij-penna", "Link")</f>
        <v/>
      </c>
      <c r="I162" t="s">
        <v>18</v>
      </c>
      <c r="J162" t="s">
        <v>19</v>
      </c>
      <c r="K162" t="s">
        <v>60</v>
      </c>
      <c r="L162" t="s">
        <v>379</v>
      </c>
    </row>
    <row r="163" spans="1:12">
      <c r="A163" s="2" t="n">
        <v>43169</v>
      </c>
      <c r="B163" t="s">
        <v>214</v>
      </c>
      <c r="C163" t="s">
        <v>215</v>
      </c>
      <c r="D163" t="s">
        <v>14</v>
      </c>
      <c r="E163" t="s">
        <v>22</v>
      </c>
      <c r="F163" t="s">
        <v>58</v>
      </c>
      <c r="G163" t="s">
        <v>380</v>
      </c>
      <c r="H163">
        <f>HYPERLINK("https://www.bonque.nl/vacature/senior-php-backend-developer-eu-citizen-bij-magneds", "Link")</f>
        <v/>
      </c>
      <c r="I163" t="s">
        <v>18</v>
      </c>
      <c r="J163" t="s">
        <v>19</v>
      </c>
      <c r="K163" t="s">
        <v>381</v>
      </c>
      <c r="L163" t="s">
        <v>382</v>
      </c>
    </row>
    <row r="164" spans="1:12">
      <c r="A164" s="2" t="n">
        <v>43169</v>
      </c>
      <c r="B164" t="s">
        <v>142</v>
      </c>
      <c r="C164" t="s">
        <v>36</v>
      </c>
      <c r="D164" t="s">
        <v>14</v>
      </c>
      <c r="E164" t="s">
        <v>26</v>
      </c>
      <c r="F164" t="s">
        <v>16</v>
      </c>
      <c r="G164" t="s">
        <v>248</v>
      </c>
      <c r="H164">
        <f>HYPERLINK("https://www.bonque.nl/vacature/java-software-engineer-bij-devoteam", "Link")</f>
        <v/>
      </c>
      <c r="I164" t="s">
        <v>18</v>
      </c>
      <c r="J164" t="s">
        <v>19</v>
      </c>
      <c r="K164" t="s">
        <v>249</v>
      </c>
      <c r="L164" t="s">
        <v>250</v>
      </c>
    </row>
    <row r="165" spans="1:12">
      <c r="A165" s="2" t="n">
        <v>43169</v>
      </c>
      <c r="B165" t="s">
        <v>251</v>
      </c>
      <c r="C165" t="s">
        <v>13</v>
      </c>
      <c r="D165" t="s">
        <v>53</v>
      </c>
      <c r="F165" t="s">
        <v>42</v>
      </c>
      <c r="G165" t="s">
        <v>252</v>
      </c>
      <c r="H165">
        <f>HYPERLINK("https://www.bonque.nl/vacature/senior-net-developer-in-amsterdam-bij-icatt-interactive-media", "Link")</f>
        <v/>
      </c>
      <c r="I165" t="s">
        <v>18</v>
      </c>
      <c r="J165" t="s">
        <v>19</v>
      </c>
      <c r="K165" t="s">
        <v>253</v>
      </c>
      <c r="L165" t="s">
        <v>254</v>
      </c>
    </row>
    <row r="166" spans="1:12">
      <c r="A166" s="2" t="n">
        <v>43169</v>
      </c>
      <c r="B166" t="s">
        <v>76</v>
      </c>
      <c r="C166" t="s">
        <v>77</v>
      </c>
      <c r="D166" t="s">
        <v>14</v>
      </c>
      <c r="F166" t="s">
        <v>16</v>
      </c>
      <c r="G166" t="s">
        <v>383</v>
      </c>
      <c r="H166">
        <f>HYPERLINK("https://www.jouwictvacature.nl/solliciteren?job=experienced-rend-software-developer-at-usoft-bij-usoft", "Link")</f>
        <v/>
      </c>
      <c r="I166" t="s">
        <v>18</v>
      </c>
      <c r="J166" t="s">
        <v>19</v>
      </c>
      <c r="K166" t="s">
        <v>79</v>
      </c>
      <c r="L166" t="s">
        <v>384</v>
      </c>
    </row>
    <row r="167" spans="1:12">
      <c r="A167" s="2" t="n">
        <v>43169</v>
      </c>
      <c r="B167" t="s">
        <v>88</v>
      </c>
      <c r="C167" t="s">
        <v>89</v>
      </c>
      <c r="D167" t="s">
        <v>14</v>
      </c>
      <c r="F167" t="s">
        <v>49</v>
      </c>
      <c r="G167" t="s">
        <v>88</v>
      </c>
      <c r="H167">
        <f>HYPERLINK("https://www.jouwictvacature.nl/solliciteren?job=javascript-engineer", "Link")</f>
        <v/>
      </c>
      <c r="I167" t="s">
        <v>18</v>
      </c>
      <c r="J167" t="s">
        <v>19</v>
      </c>
      <c r="K167" t="s">
        <v>385</v>
      </c>
      <c r="L167" t="s">
        <v>386</v>
      </c>
    </row>
    <row r="168" spans="1:12">
      <c r="A168" s="2" t="n">
        <v>43169</v>
      </c>
      <c r="B168" t="s">
        <v>167</v>
      </c>
      <c r="C168" t="s">
        <v>168</v>
      </c>
      <c r="D168" t="s">
        <v>14</v>
      </c>
      <c r="E168" t="s">
        <v>26</v>
      </c>
      <c r="F168" t="s">
        <v>49</v>
      </c>
      <c r="G168" t="s">
        <v>302</v>
      </c>
      <c r="H168">
        <f>HYPERLINK("https://www.jouwictvacature.nl/solliciteren?job=medior-fullstack-developer-english-bij-the-people-group", "Link")</f>
        <v/>
      </c>
      <c r="I168" t="s">
        <v>18</v>
      </c>
      <c r="J168" t="s">
        <v>19</v>
      </c>
      <c r="K168" t="s">
        <v>170</v>
      </c>
      <c r="L168" t="s">
        <v>303</v>
      </c>
    </row>
    <row r="169" spans="1:12">
      <c r="A169" s="2" t="n">
        <v>43169</v>
      </c>
      <c r="B169" t="s">
        <v>88</v>
      </c>
      <c r="C169" t="s">
        <v>89</v>
      </c>
      <c r="D169" t="s">
        <v>14</v>
      </c>
      <c r="F169" t="s">
        <v>49</v>
      </c>
      <c r="G169" t="s">
        <v>88</v>
      </c>
      <c r="H169">
        <f>HYPERLINK("https://www.jouwictvacature.nl/solliciteren?job=seniorfront-end-developer-at-crowdynews", "Link")</f>
        <v/>
      </c>
      <c r="I169" t="s">
        <v>18</v>
      </c>
      <c r="J169" t="s">
        <v>19</v>
      </c>
      <c r="K169" t="s">
        <v>120</v>
      </c>
      <c r="L169" t="s">
        <v>184</v>
      </c>
    </row>
    <row r="170" spans="1:12">
      <c r="A170" s="2" t="n">
        <v>43169</v>
      </c>
      <c r="B170" t="s">
        <v>196</v>
      </c>
      <c r="C170" t="s">
        <v>47</v>
      </c>
      <c r="D170" t="s">
        <v>14</v>
      </c>
      <c r="E170" t="s">
        <v>15</v>
      </c>
      <c r="F170" t="s">
        <v>49</v>
      </c>
      <c r="G170" t="s">
        <v>196</v>
      </c>
      <c r="H170">
        <f>HYPERLINK("https://www.bonque.nl/vacature/junior-javascript-angularreact-developer-at-ke-works", "Link")</f>
        <v/>
      </c>
      <c r="I170" t="s">
        <v>18</v>
      </c>
      <c r="J170" t="s">
        <v>19</v>
      </c>
      <c r="K170" t="s">
        <v>94</v>
      </c>
      <c r="L170" t="s">
        <v>197</v>
      </c>
    </row>
    <row r="171" spans="1:12">
      <c r="A171" s="2" t="n">
        <v>43169</v>
      </c>
      <c r="B171" t="s">
        <v>189</v>
      </c>
      <c r="C171" t="s">
        <v>13</v>
      </c>
      <c r="D171" t="s">
        <v>14</v>
      </c>
      <c r="E171" t="s">
        <v>26</v>
      </c>
      <c r="F171" t="s">
        <v>49</v>
      </c>
      <c r="G171" t="s">
        <v>190</v>
      </c>
      <c r="H171">
        <f>HYPERLINK("https://www.bonque.nl/vacature/medior-reactjs-developer-bij-realworks", "Link")</f>
        <v/>
      </c>
      <c r="I171" t="s">
        <v>18</v>
      </c>
      <c r="J171" t="s">
        <v>19</v>
      </c>
      <c r="K171" t="s">
        <v>191</v>
      </c>
      <c r="L171" t="s">
        <v>192</v>
      </c>
    </row>
    <row r="172" spans="1:12">
      <c r="A172" s="2" t="n">
        <v>43169</v>
      </c>
      <c r="B172" t="s">
        <v>185</v>
      </c>
      <c r="C172" t="s">
        <v>47</v>
      </c>
      <c r="D172" t="s">
        <v>48</v>
      </c>
      <c r="E172" t="s">
        <v>15</v>
      </c>
      <c r="F172" t="s">
        <v>49</v>
      </c>
      <c r="G172" t="s">
        <v>185</v>
      </c>
      <c r="H172">
        <f>HYPERLINK("https://www.bonque.nl/vacature/junior-front-end-developer-bij-ke-works", "Link")</f>
        <v/>
      </c>
      <c r="I172" t="s">
        <v>18</v>
      </c>
      <c r="J172" t="s">
        <v>19</v>
      </c>
      <c r="K172" t="s">
        <v>50</v>
      </c>
      <c r="L172" t="s">
        <v>186</v>
      </c>
    </row>
    <row r="173" spans="1:12">
      <c r="A173" s="2" t="n">
        <v>43169</v>
      </c>
      <c r="B173" t="s">
        <v>72</v>
      </c>
      <c r="C173" t="s">
        <v>13</v>
      </c>
      <c r="D173" t="s">
        <v>14</v>
      </c>
      <c r="E173" t="s">
        <v>26</v>
      </c>
      <c r="F173" t="s">
        <v>16</v>
      </c>
      <c r="G173" t="s">
        <v>276</v>
      </c>
      <c r="H173">
        <f>HYPERLINK("https://www.bonque.nl/vacature/java-developer-bij-anchormen-2", "Link")</f>
        <v/>
      </c>
      <c r="I173" t="s">
        <v>18</v>
      </c>
      <c r="J173" t="s">
        <v>19</v>
      </c>
      <c r="K173" t="s">
        <v>110</v>
      </c>
      <c r="L173" t="s">
        <v>277</v>
      </c>
    </row>
    <row r="174" spans="1:12">
      <c r="A174" s="2" t="n">
        <v>43169</v>
      </c>
      <c r="B174" t="s">
        <v>72</v>
      </c>
      <c r="C174" t="s">
        <v>13</v>
      </c>
      <c r="D174" t="s">
        <v>14</v>
      </c>
      <c r="E174" t="s">
        <v>22</v>
      </c>
      <c r="F174" t="s">
        <v>16</v>
      </c>
      <c r="G174" t="s">
        <v>387</v>
      </c>
      <c r="H174">
        <f>HYPERLINK("https://www.bonque.nl/vacature/senior-big-data-engineer-bij-anchormen-amsterdam", "Link")</f>
        <v/>
      </c>
      <c r="I174" t="s">
        <v>18</v>
      </c>
      <c r="J174" t="s">
        <v>19</v>
      </c>
      <c r="K174" t="s">
        <v>230</v>
      </c>
      <c r="L174" t="s">
        <v>388</v>
      </c>
    </row>
    <row r="175" spans="1:12">
      <c r="A175" s="2" t="n">
        <v>43169</v>
      </c>
      <c r="B175" t="s">
        <v>223</v>
      </c>
      <c r="C175" t="s">
        <v>224</v>
      </c>
      <c r="D175" t="s">
        <v>14</v>
      </c>
      <c r="F175" t="s">
        <v>42</v>
      </c>
      <c r="G175" t="s">
        <v>223</v>
      </c>
      <c r="H175">
        <f>HYPERLINK("https://www.bonque.nl/vacature/traineeship-bij-educom-5", "Link")</f>
        <v/>
      </c>
      <c r="I175" t="s">
        <v>18</v>
      </c>
      <c r="J175" t="s">
        <v>19</v>
      </c>
      <c r="K175" t="s">
        <v>225</v>
      </c>
      <c r="L175" t="s">
        <v>226</v>
      </c>
    </row>
    <row r="176" spans="1:12">
      <c r="A176" s="2" t="n">
        <v>43169</v>
      </c>
      <c r="B176" t="s">
        <v>35</v>
      </c>
      <c r="C176" t="s">
        <v>36</v>
      </c>
      <c r="D176" t="s">
        <v>14</v>
      </c>
      <c r="F176" t="s">
        <v>16</v>
      </c>
      <c r="G176" t="s">
        <v>389</v>
      </c>
      <c r="H176">
        <f>HYPERLINK("https://www.jouwictvacature.nl/solliciteren?job=looking-for-a-senior-java-development-job-in-amsterdam-zuidoost-bij-fi", "Link")</f>
        <v/>
      </c>
      <c r="I176" t="s">
        <v>18</v>
      </c>
      <c r="J176" t="s">
        <v>19</v>
      </c>
      <c r="K176" t="s">
        <v>82</v>
      </c>
      <c r="L176" t="s">
        <v>390</v>
      </c>
    </row>
    <row r="177" spans="1:12">
      <c r="A177" s="2" t="n">
        <v>43169</v>
      </c>
      <c r="B177" t="s">
        <v>12</v>
      </c>
      <c r="C177" t="s">
        <v>13</v>
      </c>
      <c r="D177" t="s">
        <v>14</v>
      </c>
      <c r="E177" t="s">
        <v>26</v>
      </c>
      <c r="F177" t="s">
        <v>16</v>
      </c>
      <c r="G177" t="s">
        <v>27</v>
      </c>
      <c r="H177">
        <f>HYPERLINK("https://www.jouwictvacature.nl/solliciteren?job=medior-backend-software-engineer--java-net-groovy-python-mongo-docker-", "Link")</f>
        <v/>
      </c>
      <c r="I177" t="s">
        <v>18</v>
      </c>
      <c r="J177" t="s">
        <v>19</v>
      </c>
      <c r="K177" t="s">
        <v>28</v>
      </c>
      <c r="L177" t="s">
        <v>29</v>
      </c>
    </row>
    <row r="178" spans="1:12">
      <c r="A178" s="2" t="n">
        <v>43169</v>
      </c>
      <c r="B178" t="s">
        <v>391</v>
      </c>
      <c r="C178" t="s">
        <v>392</v>
      </c>
      <c r="D178" t="s">
        <v>53</v>
      </c>
      <c r="F178" t="s">
        <v>42</v>
      </c>
      <c r="G178" t="s">
        <v>393</v>
      </c>
      <c r="H178">
        <f>HYPERLINK("https://www.jouwictvacature.nl/solliciteren?job=net-customizing-engineer", "Link")</f>
        <v/>
      </c>
      <c r="I178" t="s">
        <v>18</v>
      </c>
      <c r="J178" t="s">
        <v>19</v>
      </c>
      <c r="K178" t="s">
        <v>394</v>
      </c>
      <c r="L178" t="s">
        <v>395</v>
      </c>
    </row>
    <row r="179" spans="1:12">
      <c r="A179" s="2" t="n">
        <v>43169</v>
      </c>
      <c r="B179" t="s">
        <v>259</v>
      </c>
      <c r="C179" t="s">
        <v>268</v>
      </c>
      <c r="D179" t="s">
        <v>14</v>
      </c>
      <c r="E179" t="s">
        <v>26</v>
      </c>
      <c r="F179" t="s">
        <v>58</v>
      </c>
      <c r="G179" t="s">
        <v>396</v>
      </c>
      <c r="H179">
        <f>HYPERLINK("https://www.jouwictvacature.nl/solliciteren?job=medior-front-end-developer-met-drupal-ervaring-english-2", "Link")</f>
        <v/>
      </c>
      <c r="I179" t="s">
        <v>18</v>
      </c>
      <c r="J179" t="s">
        <v>19</v>
      </c>
      <c r="K179" t="s">
        <v>270</v>
      </c>
      <c r="L179" t="s">
        <v>397</v>
      </c>
    </row>
    <row r="180" spans="1:12">
      <c r="A180" s="2" t="n">
        <v>43169</v>
      </c>
      <c r="B180" t="s">
        <v>398</v>
      </c>
      <c r="C180" t="s">
        <v>13</v>
      </c>
      <c r="D180" t="s">
        <v>14</v>
      </c>
      <c r="F180" t="s">
        <v>49</v>
      </c>
      <c r="G180" t="s">
        <v>398</v>
      </c>
      <c r="H180">
        <f>HYPERLINK("https://www.jouwictvacature.nl/solliciteren?job=full-stack-developer-bij-member-get-member", "Link")</f>
        <v/>
      </c>
      <c r="I180" t="s">
        <v>18</v>
      </c>
      <c r="J180" t="s">
        <v>19</v>
      </c>
      <c r="K180" t="s">
        <v>399</v>
      </c>
      <c r="L180" t="s">
        <v>400</v>
      </c>
    </row>
    <row r="181" spans="1:12">
      <c r="A181" s="2" t="n">
        <v>43169</v>
      </c>
      <c r="B181" t="s">
        <v>93</v>
      </c>
      <c r="C181" t="s">
        <v>47</v>
      </c>
      <c r="D181" t="s">
        <v>14</v>
      </c>
      <c r="E181" t="s">
        <v>15</v>
      </c>
      <c r="F181" t="s">
        <v>49</v>
      </c>
      <c r="G181" t="s">
        <v>93</v>
      </c>
      <c r="H181">
        <f>HYPERLINK("https://www.bonque.nl/vacature/junior-front-end-developer-at-ke-works", "Link")</f>
        <v/>
      </c>
      <c r="I181" t="s">
        <v>18</v>
      </c>
      <c r="J181" t="s">
        <v>19</v>
      </c>
      <c r="K181" t="s">
        <v>94</v>
      </c>
      <c r="L181" t="s">
        <v>95</v>
      </c>
    </row>
    <row r="182" spans="1:12">
      <c r="A182" s="2" t="n">
        <v>43169</v>
      </c>
      <c r="B182" t="s">
        <v>57</v>
      </c>
      <c r="C182" t="s">
        <v>13</v>
      </c>
      <c r="D182" t="s">
        <v>14</v>
      </c>
      <c r="F182" t="s">
        <v>49</v>
      </c>
      <c r="G182" t="s">
        <v>287</v>
      </c>
      <c r="H182">
        <f>HYPERLINK("https://www.bonque.nl/vacature/front-end-developer-vuejs-bij-gekkota", "Link")</f>
        <v/>
      </c>
      <c r="I182" t="s">
        <v>18</v>
      </c>
      <c r="J182" t="s">
        <v>19</v>
      </c>
      <c r="K182" t="s">
        <v>288</v>
      </c>
      <c r="L182" t="s">
        <v>289</v>
      </c>
    </row>
    <row r="183" spans="1:12">
      <c r="A183" s="2" t="n">
        <v>43169</v>
      </c>
      <c r="B183" t="s">
        <v>57</v>
      </c>
      <c r="C183" t="s">
        <v>13</v>
      </c>
      <c r="D183" t="s">
        <v>14</v>
      </c>
      <c r="E183" t="s">
        <v>26</v>
      </c>
      <c r="F183" t="s">
        <v>58</v>
      </c>
      <c r="G183" t="s">
        <v>210</v>
      </c>
      <c r="H183">
        <f>HYPERLINK("https://www.bonque.nl/vacature/mediorjavascript-developer-nodejsfullstack-bij-penna", "Link")</f>
        <v/>
      </c>
      <c r="I183" t="s">
        <v>18</v>
      </c>
      <c r="J183" t="s">
        <v>19</v>
      </c>
      <c r="K183" t="s">
        <v>60</v>
      </c>
      <c r="L183" t="s">
        <v>379</v>
      </c>
    </row>
    <row r="184" spans="1:12">
      <c r="A184" s="2" t="n">
        <v>43169</v>
      </c>
      <c r="B184" t="s">
        <v>96</v>
      </c>
      <c r="C184" t="s">
        <v>85</v>
      </c>
      <c r="D184" t="s">
        <v>14</v>
      </c>
      <c r="F184" t="s">
        <v>58</v>
      </c>
      <c r="G184" t="s">
        <v>97</v>
      </c>
      <c r="H184">
        <f>HYPERLINK("https://www.bonque.nl/vacature/docentencoach-application-software-engineering-bij-educom-utrecht", "Link")</f>
        <v/>
      </c>
      <c r="I184" t="s">
        <v>18</v>
      </c>
      <c r="J184" t="s">
        <v>19</v>
      </c>
      <c r="K184" t="s">
        <v>98</v>
      </c>
      <c r="L184" t="s">
        <v>99</v>
      </c>
    </row>
    <row r="185" spans="1:12">
      <c r="A185" s="2" t="n">
        <v>43169</v>
      </c>
      <c r="B185" t="s">
        <v>72</v>
      </c>
      <c r="C185" t="s">
        <v>13</v>
      </c>
      <c r="D185" t="s">
        <v>14</v>
      </c>
      <c r="E185" t="s">
        <v>26</v>
      </c>
      <c r="F185" t="s">
        <v>16</v>
      </c>
      <c r="G185" t="s">
        <v>276</v>
      </c>
      <c r="H185">
        <f>HYPERLINK("https://www.bonque.nl/vacature/java-developer-bij-anchormen-2", "Link")</f>
        <v/>
      </c>
      <c r="I185" t="s">
        <v>18</v>
      </c>
      <c r="J185" t="s">
        <v>19</v>
      </c>
      <c r="K185" t="s">
        <v>110</v>
      </c>
      <c r="L185" t="s">
        <v>277</v>
      </c>
    </row>
    <row r="186" spans="1:12">
      <c r="A186" s="2" t="n">
        <v>43169</v>
      </c>
      <c r="B186" t="s">
        <v>67</v>
      </c>
      <c r="C186" t="s">
        <v>68</v>
      </c>
      <c r="D186" t="s">
        <v>53</v>
      </c>
      <c r="E186" t="s">
        <v>26</v>
      </c>
      <c r="F186" t="s">
        <v>16</v>
      </c>
      <c r="G186" t="s">
        <v>69</v>
      </c>
      <c r="H186">
        <f>HYPERLINK("https://www.bonque.nl/vacature/junior-ontwikkelaar-bij-festa-solutions-bv-", "Link")</f>
        <v/>
      </c>
      <c r="I186" t="s">
        <v>18</v>
      </c>
      <c r="J186" t="s">
        <v>19</v>
      </c>
      <c r="K186" t="s">
        <v>70</v>
      </c>
      <c r="L186" t="s">
        <v>71</v>
      </c>
    </row>
    <row r="187" spans="1:12">
      <c r="A187" s="2" t="n">
        <v>43169</v>
      </c>
      <c r="B187" t="s">
        <v>149</v>
      </c>
      <c r="C187" t="s">
        <v>13</v>
      </c>
      <c r="D187" t="s">
        <v>14</v>
      </c>
      <c r="E187" t="s">
        <v>26</v>
      </c>
      <c r="F187" t="s">
        <v>42</v>
      </c>
      <c r="G187" t="s">
        <v>344</v>
      </c>
      <c r="H187">
        <f>HYPERLINK("https://www.bonque.nl/vacature/medior-full-stack-net-developer-for-conversion-optimisation-bij-lobste", "Link")</f>
        <v/>
      </c>
      <c r="I187" t="s">
        <v>18</v>
      </c>
      <c r="J187" t="s">
        <v>19</v>
      </c>
      <c r="K187" t="s">
        <v>151</v>
      </c>
      <c r="L187" t="s">
        <v>345</v>
      </c>
    </row>
    <row r="188" spans="1:12">
      <c r="A188" s="2" t="n">
        <v>43169</v>
      </c>
      <c r="B188" t="s">
        <v>326</v>
      </c>
      <c r="C188" t="s">
        <v>13</v>
      </c>
      <c r="D188" t="s">
        <v>14</v>
      </c>
      <c r="E188" t="s">
        <v>22</v>
      </c>
      <c r="F188" t="s">
        <v>16</v>
      </c>
      <c r="G188" t="s">
        <v>401</v>
      </c>
      <c r="H188">
        <f>HYPERLINK("https://www.jouwictvacature.nl/solliciteren?job=senior-java-developer-at-metafactory-in-amsterdam", "Link")</f>
        <v/>
      </c>
      <c r="I188" t="s">
        <v>18</v>
      </c>
      <c r="J188" t="s">
        <v>19</v>
      </c>
      <c r="K188" t="s">
        <v>402</v>
      </c>
      <c r="L188" t="s">
        <v>403</v>
      </c>
    </row>
    <row r="189" spans="1:12">
      <c r="A189" s="2" t="n">
        <v>43169</v>
      </c>
      <c r="B189" t="s">
        <v>30</v>
      </c>
      <c r="C189" t="s">
        <v>31</v>
      </c>
      <c r="D189" t="s">
        <v>14</v>
      </c>
      <c r="E189" t="s">
        <v>26</v>
      </c>
      <c r="F189" t="s">
        <v>16</v>
      </c>
      <c r="G189" t="s">
        <v>155</v>
      </c>
      <c r="H189">
        <f>HYPERLINK("https://www.jouwictvacature.nl/solliciteren?job=medior-java-developer--spring-hibernate-maven-jboss-en-websphere-bij-m", "Link")</f>
        <v/>
      </c>
      <c r="I189" t="s">
        <v>18</v>
      </c>
      <c r="J189" t="s">
        <v>19</v>
      </c>
      <c r="K189" t="s">
        <v>156</v>
      </c>
      <c r="L189" t="s">
        <v>157</v>
      </c>
    </row>
    <row r="190" spans="1:12">
      <c r="A190" s="2" t="n">
        <v>43169</v>
      </c>
      <c r="B190" t="s">
        <v>12</v>
      </c>
      <c r="C190" t="s">
        <v>13</v>
      </c>
      <c r="D190" t="s">
        <v>14</v>
      </c>
      <c r="F190" t="s">
        <v>16</v>
      </c>
      <c r="G190" t="s">
        <v>404</v>
      </c>
      <c r="H190">
        <f>HYPERLINK("https://www.jouwictvacature.nl/solliciteren?job=starting-backend-software-engineer--java-net-groovy-python-mongo-docke", "Link")</f>
        <v/>
      </c>
      <c r="I190" t="s">
        <v>18</v>
      </c>
      <c r="J190" t="s">
        <v>19</v>
      </c>
      <c r="K190" t="s">
        <v>405</v>
      </c>
      <c r="L190" t="s">
        <v>406</v>
      </c>
    </row>
    <row r="191" spans="1:12">
      <c r="A191" s="2" t="n">
        <v>43169</v>
      </c>
      <c r="B191" t="s">
        <v>30</v>
      </c>
      <c r="C191" t="s">
        <v>31</v>
      </c>
      <c r="D191" t="s">
        <v>14</v>
      </c>
      <c r="E191" t="s">
        <v>26</v>
      </c>
      <c r="F191" t="s">
        <v>16</v>
      </c>
      <c r="G191" t="s">
        <v>407</v>
      </c>
      <c r="H191">
        <f>HYPERLINK("https://www.jouwictvacature.nl/solliciteren?job=medior-software-developer--jee-spring-hibernate-maven-jboss-bij-msg-li", "Link")</f>
        <v/>
      </c>
      <c r="I191" t="s">
        <v>18</v>
      </c>
      <c r="J191" t="s">
        <v>19</v>
      </c>
      <c r="K191" t="s">
        <v>33</v>
      </c>
      <c r="L191" t="s">
        <v>408</v>
      </c>
    </row>
    <row r="192" spans="1:12">
      <c r="A192" s="2" t="n">
        <v>43169</v>
      </c>
      <c r="B192" t="s">
        <v>132</v>
      </c>
      <c r="C192" t="s">
        <v>68</v>
      </c>
      <c r="D192" t="s">
        <v>14</v>
      </c>
      <c r="E192" t="s">
        <v>22</v>
      </c>
      <c r="F192" t="s">
        <v>42</v>
      </c>
      <c r="G192" t="s">
        <v>409</v>
      </c>
      <c r="H192">
        <f>HYPERLINK("https://www.jouwictvacature.nl/solliciteren?job=senior-front-end-developer-bij-pyton-an-amadeus-company", "Link")</f>
        <v/>
      </c>
      <c r="I192" t="s">
        <v>18</v>
      </c>
      <c r="J192" t="s">
        <v>19</v>
      </c>
      <c r="K192" t="s">
        <v>410</v>
      </c>
      <c r="L192" t="s">
        <v>411</v>
      </c>
    </row>
    <row r="193" spans="1:12">
      <c r="A193" s="2" t="n">
        <v>43169</v>
      </c>
      <c r="B193" t="s">
        <v>412</v>
      </c>
      <c r="C193" t="s">
        <v>13</v>
      </c>
      <c r="D193" t="s">
        <v>14</v>
      </c>
      <c r="E193" t="s">
        <v>26</v>
      </c>
      <c r="F193" t="s">
        <v>58</v>
      </c>
      <c r="G193" t="s">
        <v>413</v>
      </c>
      <c r="H193">
        <f>HYPERLINK("https://www.jouwictvacature.nl/solliciteren?job=medior-wordpress-developer-bij-total-active-media", "Link")</f>
        <v/>
      </c>
      <c r="I193" t="s">
        <v>18</v>
      </c>
      <c r="J193" t="s">
        <v>19</v>
      </c>
      <c r="K193" t="s">
        <v>414</v>
      </c>
      <c r="L193" t="s">
        <v>415</v>
      </c>
    </row>
    <row r="194" spans="1:12">
      <c r="A194" s="2" t="n">
        <v>43169</v>
      </c>
      <c r="B194" t="s">
        <v>122</v>
      </c>
      <c r="C194" t="s">
        <v>13</v>
      </c>
      <c r="D194" t="s">
        <v>14</v>
      </c>
      <c r="E194" t="s">
        <v>26</v>
      </c>
      <c r="F194" t="s">
        <v>49</v>
      </c>
      <c r="G194" t="s">
        <v>123</v>
      </c>
      <c r="H194">
        <f>HYPERLINK("https://www.bonque.nl/vacature/medior-creative-front-end-developer--html5-css3-reactjs-angularjs-java", "Link")</f>
        <v/>
      </c>
      <c r="I194" t="s">
        <v>18</v>
      </c>
      <c r="J194" t="s">
        <v>19</v>
      </c>
      <c r="K194" t="s">
        <v>124</v>
      </c>
      <c r="L194" t="s">
        <v>125</v>
      </c>
    </row>
    <row r="195" spans="1:12">
      <c r="A195" s="2" t="n">
        <v>43169</v>
      </c>
      <c r="B195" t="s">
        <v>198</v>
      </c>
      <c r="C195" t="s">
        <v>13</v>
      </c>
      <c r="D195" t="s">
        <v>14</v>
      </c>
      <c r="E195" t="s">
        <v>26</v>
      </c>
      <c r="F195" t="s">
        <v>49</v>
      </c>
      <c r="G195" t="s">
        <v>416</v>
      </c>
      <c r="H195">
        <f>HYPERLINK("https://www.bonque.nl/vacature/medior-full-stack-developer-at-gocustomized", "Link")</f>
        <v/>
      </c>
      <c r="I195" t="s">
        <v>18</v>
      </c>
      <c r="J195" t="s">
        <v>19</v>
      </c>
      <c r="K195" t="s">
        <v>417</v>
      </c>
      <c r="L195" t="s">
        <v>418</v>
      </c>
    </row>
    <row r="196" spans="1:12">
      <c r="A196" s="2" t="n">
        <v>43169</v>
      </c>
      <c r="B196" t="s">
        <v>72</v>
      </c>
      <c r="C196" t="s">
        <v>13</v>
      </c>
      <c r="D196" t="s">
        <v>14</v>
      </c>
      <c r="E196" t="s">
        <v>26</v>
      </c>
      <c r="F196" t="s">
        <v>16</v>
      </c>
      <c r="G196" t="s">
        <v>419</v>
      </c>
      <c r="H196">
        <f>HYPERLINK("https://www.bonque.nl/vacature/medior-java-developer-met-interesse-in-big-data", "Link")</f>
        <v/>
      </c>
      <c r="I196" t="s">
        <v>18</v>
      </c>
      <c r="J196" t="s">
        <v>19</v>
      </c>
      <c r="K196" t="s">
        <v>420</v>
      </c>
      <c r="L196" t="s">
        <v>421</v>
      </c>
    </row>
    <row r="197" spans="1:12">
      <c r="A197" s="2" t="n">
        <v>43169</v>
      </c>
      <c r="B197" t="s">
        <v>223</v>
      </c>
      <c r="C197" t="s">
        <v>224</v>
      </c>
      <c r="D197" t="s">
        <v>14</v>
      </c>
      <c r="F197" t="s">
        <v>16</v>
      </c>
      <c r="G197" t="s">
        <v>223</v>
      </c>
      <c r="H197">
        <f>HYPERLINK("https://www.bonque.nl/vacature/traineeship-bij-educom-5", "Link")</f>
        <v/>
      </c>
      <c r="I197" t="s">
        <v>18</v>
      </c>
      <c r="J197" t="s">
        <v>19</v>
      </c>
      <c r="K197" t="s">
        <v>225</v>
      </c>
      <c r="L197" t="s">
        <v>226</v>
      </c>
    </row>
    <row r="198" spans="1:12">
      <c r="A198" s="2" t="n">
        <v>43169</v>
      </c>
      <c r="B198" t="s">
        <v>67</v>
      </c>
      <c r="C198" t="s">
        <v>68</v>
      </c>
      <c r="D198" t="s">
        <v>53</v>
      </c>
      <c r="E198" t="s">
        <v>26</v>
      </c>
      <c r="F198" t="s">
        <v>16</v>
      </c>
      <c r="G198" t="s">
        <v>69</v>
      </c>
      <c r="H198">
        <f>HYPERLINK("https://www.bonque.nl/vacature/junior-ontwikkelaar-bij-festa-solutions-bv-", "Link")</f>
        <v/>
      </c>
      <c r="I198" t="s">
        <v>18</v>
      </c>
      <c r="J198" t="s">
        <v>19</v>
      </c>
      <c r="K198" t="s">
        <v>70</v>
      </c>
      <c r="L198" t="s">
        <v>71</v>
      </c>
    </row>
    <row r="199" spans="1:12">
      <c r="A199" s="2" t="n">
        <v>43169</v>
      </c>
      <c r="B199" t="s">
        <v>72</v>
      </c>
      <c r="C199" t="s">
        <v>13</v>
      </c>
      <c r="D199" t="s">
        <v>14</v>
      </c>
      <c r="E199" t="s">
        <v>22</v>
      </c>
      <c r="F199" t="s">
        <v>16</v>
      </c>
      <c r="G199" t="s">
        <v>109</v>
      </c>
      <c r="H199">
        <f>HYPERLINK("https://www.bonque.nl/vacature/java-developer-bij-anchormen", "Link")</f>
        <v/>
      </c>
      <c r="I199" t="s">
        <v>18</v>
      </c>
      <c r="J199" t="s">
        <v>19</v>
      </c>
      <c r="K199" t="s">
        <v>110</v>
      </c>
      <c r="L199" t="s">
        <v>111</v>
      </c>
    </row>
    <row r="200" spans="1:12">
      <c r="A200" s="2" t="n">
        <v>43169</v>
      </c>
      <c r="B200" t="s">
        <v>149</v>
      </c>
      <c r="C200" t="s">
        <v>13</v>
      </c>
      <c r="D200" t="s">
        <v>14</v>
      </c>
      <c r="F200" t="s">
        <v>42</v>
      </c>
      <c r="G200" t="s">
        <v>319</v>
      </c>
      <c r="H200">
        <f>HYPERLINK("https://www.bonque.nl/vacature/lead-full-stack-net-developer-bij-lobsterink", "Link")</f>
        <v/>
      </c>
      <c r="I200" t="s">
        <v>18</v>
      </c>
      <c r="J200" t="s">
        <v>19</v>
      </c>
      <c r="K200" t="s">
        <v>151</v>
      </c>
      <c r="L200" t="s">
        <v>320</v>
      </c>
    </row>
    <row r="201" spans="1:12">
      <c r="A201" s="2" t="n">
        <v>43169</v>
      </c>
      <c r="B201" t="s">
        <v>12</v>
      </c>
      <c r="C201" t="s">
        <v>13</v>
      </c>
      <c r="D201" t="s">
        <v>14</v>
      </c>
      <c r="F201" t="s">
        <v>16</v>
      </c>
      <c r="G201" t="s">
        <v>422</v>
      </c>
      <c r="H201">
        <f>HYPERLINK("https://www.jouwictvacature.nl/solliciteren?job=machine-learning-developer--java-spring-boot-hibernate-tensorflow-bij-", "Link")</f>
        <v/>
      </c>
      <c r="I201" t="s">
        <v>18</v>
      </c>
      <c r="J201" t="s">
        <v>19</v>
      </c>
      <c r="K201" t="s">
        <v>20</v>
      </c>
      <c r="L201" t="s">
        <v>423</v>
      </c>
    </row>
    <row r="202" spans="1:12">
      <c r="A202" s="2" t="n">
        <v>43169</v>
      </c>
      <c r="B202" t="s">
        <v>40</v>
      </c>
      <c r="C202" t="s">
        <v>41</v>
      </c>
      <c r="D202" t="s">
        <v>14</v>
      </c>
      <c r="E202" t="s">
        <v>22</v>
      </c>
      <c r="F202" t="s">
        <v>42</v>
      </c>
      <c r="G202" t="s">
        <v>424</v>
      </c>
      <c r="H202">
        <f>HYPERLINK("https://www.jouwictvacature.nl/solliciteren?job=senior-cc-engineer-at-mps-multi-pilot-simulations", "Link")</f>
        <v/>
      </c>
      <c r="I202" t="s">
        <v>18</v>
      </c>
      <c r="J202" t="s">
        <v>19</v>
      </c>
      <c r="K202" t="s">
        <v>44</v>
      </c>
      <c r="L202" t="s">
        <v>425</v>
      </c>
    </row>
    <row r="203" spans="1:12">
      <c r="A203" s="2" t="n">
        <v>43169</v>
      </c>
      <c r="B203" t="s">
        <v>259</v>
      </c>
      <c r="C203" t="s">
        <v>260</v>
      </c>
      <c r="D203" t="s">
        <v>14</v>
      </c>
      <c r="E203" t="s">
        <v>26</v>
      </c>
      <c r="F203" t="s">
        <v>42</v>
      </c>
      <c r="G203" t="s">
        <v>261</v>
      </c>
      <c r="H203">
        <f>HYPERLINK("https://www.jouwictvacature.nl/solliciteren?job=medior-front-end-developer-met-reactjs-english-bij-intrasurance-techno", "Link")</f>
        <v/>
      </c>
      <c r="I203" t="s">
        <v>18</v>
      </c>
      <c r="J203" t="s">
        <v>19</v>
      </c>
      <c r="K203" t="s">
        <v>262</v>
      </c>
      <c r="L203" t="s">
        <v>263</v>
      </c>
    </row>
    <row r="204" spans="1:12">
      <c r="A204" s="2" t="n">
        <v>43169</v>
      </c>
      <c r="B204" t="s">
        <v>206</v>
      </c>
      <c r="C204" t="s">
        <v>13</v>
      </c>
      <c r="D204" t="s">
        <v>14</v>
      </c>
      <c r="E204" t="s">
        <v>26</v>
      </c>
      <c r="F204" t="s">
        <v>58</v>
      </c>
      <c r="G204" t="s">
        <v>207</v>
      </c>
      <c r="H204">
        <f>HYPERLINK("https://www.jouwictvacature.nl/solliciteren?job=mediorphp-developer-bij-lightspeed-bij-lightspeed", "Link")</f>
        <v/>
      </c>
      <c r="I204" t="s">
        <v>18</v>
      </c>
      <c r="J204" t="s">
        <v>19</v>
      </c>
      <c r="K204" t="s">
        <v>208</v>
      </c>
      <c r="L204" t="s">
        <v>209</v>
      </c>
    </row>
    <row r="205" spans="1:12">
      <c r="A205" s="2" t="n">
        <v>43169</v>
      </c>
      <c r="B205" t="s">
        <v>398</v>
      </c>
      <c r="C205" t="s">
        <v>13</v>
      </c>
      <c r="D205" t="s">
        <v>14</v>
      </c>
      <c r="F205" t="s">
        <v>49</v>
      </c>
      <c r="G205" t="s">
        <v>398</v>
      </c>
      <c r="H205">
        <f>HYPERLINK("https://www.jouwictvacature.nl/solliciteren?job=full-stack-developer-bij-member-get-member", "Link")</f>
        <v/>
      </c>
      <c r="I205" t="s">
        <v>18</v>
      </c>
      <c r="J205" t="s">
        <v>19</v>
      </c>
      <c r="K205" t="s">
        <v>399</v>
      </c>
      <c r="L205" t="s">
        <v>400</v>
      </c>
    </row>
    <row r="206" spans="1:12">
      <c r="A206" s="2" t="n">
        <v>43169</v>
      </c>
      <c r="B206" t="s">
        <v>181</v>
      </c>
      <c r="C206" t="s">
        <v>13</v>
      </c>
      <c r="D206" t="s">
        <v>14</v>
      </c>
      <c r="F206" t="s">
        <v>49</v>
      </c>
      <c r="G206" t="s">
        <v>181</v>
      </c>
      <c r="H206">
        <f>HYPERLINK("https://www.jouwictvacature.nl/solliciteren?job=medior-front-end-developer-bij-codezilla", "Link")</f>
        <v/>
      </c>
      <c r="I206" t="s">
        <v>18</v>
      </c>
      <c r="J206" t="s">
        <v>19</v>
      </c>
      <c r="K206" t="s">
        <v>182</v>
      </c>
      <c r="L206" t="s">
        <v>426</v>
      </c>
    </row>
    <row r="207" spans="1:12">
      <c r="A207" s="2" t="n">
        <v>43169</v>
      </c>
      <c r="B207" t="s">
        <v>57</v>
      </c>
      <c r="C207" t="s">
        <v>13</v>
      </c>
      <c r="D207" t="s">
        <v>14</v>
      </c>
      <c r="E207" t="s">
        <v>26</v>
      </c>
      <c r="F207" t="s">
        <v>49</v>
      </c>
      <c r="G207" t="s">
        <v>210</v>
      </c>
      <c r="H207">
        <f>HYPERLINK("https://www.bonque.nl/vacature/medior-front-end-developer-bij-penna", "Link")</f>
        <v/>
      </c>
      <c r="I207" t="s">
        <v>18</v>
      </c>
      <c r="J207" t="s">
        <v>19</v>
      </c>
      <c r="K207" t="s">
        <v>60</v>
      </c>
      <c r="L207" t="s">
        <v>211</v>
      </c>
    </row>
    <row r="208" spans="1:12">
      <c r="A208" s="2" t="n">
        <v>43169</v>
      </c>
      <c r="B208" t="s">
        <v>198</v>
      </c>
      <c r="C208" t="s">
        <v>13</v>
      </c>
      <c r="D208" t="s">
        <v>14</v>
      </c>
      <c r="E208" t="s">
        <v>22</v>
      </c>
      <c r="F208" t="s">
        <v>49</v>
      </c>
      <c r="G208" t="s">
        <v>427</v>
      </c>
      <c r="H208">
        <f>HYPERLINK("https://www.bonque.nl/vacature/senior-full-stack-developer-at-gocustomized", "Link")</f>
        <v/>
      </c>
      <c r="I208" t="s">
        <v>18</v>
      </c>
      <c r="J208" t="s">
        <v>19</v>
      </c>
      <c r="K208" t="s">
        <v>428</v>
      </c>
      <c r="L208" t="s">
        <v>429</v>
      </c>
    </row>
    <row r="209" spans="1:12">
      <c r="A209" s="2" t="n">
        <v>43169</v>
      </c>
      <c r="B209" t="s">
        <v>57</v>
      </c>
      <c r="C209" t="s">
        <v>13</v>
      </c>
      <c r="D209" t="s">
        <v>14</v>
      </c>
      <c r="E209" t="s">
        <v>22</v>
      </c>
      <c r="F209" t="s">
        <v>49</v>
      </c>
      <c r="G209" t="s">
        <v>313</v>
      </c>
      <c r="H209">
        <f>HYPERLINK("https://www.bonque.nl/vacature/senior-react-native-developer-bij-horsha", "Link")</f>
        <v/>
      </c>
      <c r="I209" t="s">
        <v>18</v>
      </c>
      <c r="J209" t="s">
        <v>19</v>
      </c>
      <c r="K209" t="s">
        <v>127</v>
      </c>
      <c r="L209" t="s">
        <v>314</v>
      </c>
    </row>
    <row r="210" spans="1:12">
      <c r="A210" s="2" t="n">
        <v>43169</v>
      </c>
      <c r="B210" t="s">
        <v>57</v>
      </c>
      <c r="C210" t="s">
        <v>13</v>
      </c>
      <c r="D210" t="s">
        <v>14</v>
      </c>
      <c r="E210" t="s">
        <v>22</v>
      </c>
      <c r="F210" t="s">
        <v>49</v>
      </c>
      <c r="G210" t="s">
        <v>430</v>
      </c>
      <c r="H210">
        <f>HYPERLINK("https://www.bonque.nl/vacature/senior-front-end-developer-bij-penna", "Link")</f>
        <v/>
      </c>
      <c r="I210" t="s">
        <v>18</v>
      </c>
      <c r="J210" t="s">
        <v>19</v>
      </c>
      <c r="K210" t="s">
        <v>60</v>
      </c>
      <c r="L210" t="s">
        <v>431</v>
      </c>
    </row>
    <row r="211" spans="1:12">
      <c r="A211" s="2" t="n">
        <v>43169</v>
      </c>
      <c r="B211" t="s">
        <v>198</v>
      </c>
      <c r="C211" t="s">
        <v>13</v>
      </c>
      <c r="D211" t="s">
        <v>14</v>
      </c>
      <c r="E211" t="s">
        <v>26</v>
      </c>
      <c r="F211" t="s">
        <v>58</v>
      </c>
      <c r="G211" t="s">
        <v>432</v>
      </c>
      <c r="H211">
        <f>HYPERLINK("https://www.bonque.nl/vacature/medior-magento-developer-at-gocustomized", "Link")</f>
        <v/>
      </c>
      <c r="I211" t="s">
        <v>18</v>
      </c>
      <c r="J211" t="s">
        <v>19</v>
      </c>
      <c r="K211" t="s">
        <v>433</v>
      </c>
      <c r="L211" t="s">
        <v>434</v>
      </c>
    </row>
    <row r="212" spans="1:12">
      <c r="A212" s="2" t="n">
        <v>43169</v>
      </c>
      <c r="B212" t="s">
        <v>223</v>
      </c>
      <c r="C212" t="s">
        <v>224</v>
      </c>
      <c r="D212" t="s">
        <v>14</v>
      </c>
      <c r="F212" t="s">
        <v>16</v>
      </c>
      <c r="G212" t="s">
        <v>223</v>
      </c>
      <c r="H212">
        <f>HYPERLINK("https://www.bonque.nl/vacature/traineeship-bij-educom-5", "Link")</f>
        <v/>
      </c>
      <c r="I212" t="s">
        <v>18</v>
      </c>
      <c r="J212" t="s">
        <v>19</v>
      </c>
      <c r="K212" t="s">
        <v>225</v>
      </c>
      <c r="L212" t="s">
        <v>226</v>
      </c>
    </row>
    <row r="213" spans="1:12">
      <c r="A213" s="2" t="n">
        <v>43169</v>
      </c>
      <c r="B213" t="s">
        <v>354</v>
      </c>
      <c r="C213" t="s">
        <v>85</v>
      </c>
      <c r="D213" t="s">
        <v>14</v>
      </c>
      <c r="F213" t="s">
        <v>16</v>
      </c>
      <c r="G213" t="s">
        <v>354</v>
      </c>
      <c r="H213">
        <f>HYPERLINK("https://www.bonque.nl/vacature/traineeship-bij-educom-4", "Link")</f>
        <v/>
      </c>
      <c r="I213" t="s">
        <v>18</v>
      </c>
      <c r="J213" t="s">
        <v>19</v>
      </c>
      <c r="K213" t="s">
        <v>225</v>
      </c>
      <c r="L213" t="s">
        <v>355</v>
      </c>
    </row>
    <row r="214" spans="1:12">
      <c r="A214" s="2" t="n">
        <v>43169</v>
      </c>
      <c r="B214" t="s">
        <v>112</v>
      </c>
      <c r="C214" t="s">
        <v>13</v>
      </c>
      <c r="D214" t="s">
        <v>14</v>
      </c>
      <c r="E214" t="s">
        <v>22</v>
      </c>
      <c r="F214" t="s">
        <v>16</v>
      </c>
      <c r="G214" t="s">
        <v>113</v>
      </c>
      <c r="H214">
        <f>HYPERLINK("https://www.bonque.nl/vacature/senior-java-engineer-bij-payplaza-", "Link")</f>
        <v/>
      </c>
      <c r="I214" t="s">
        <v>18</v>
      </c>
      <c r="J214" t="s">
        <v>19</v>
      </c>
      <c r="K214" t="s">
        <v>114</v>
      </c>
      <c r="L214" t="s">
        <v>115</v>
      </c>
    </row>
    <row r="215" spans="1:12">
      <c r="A215" s="2" t="n">
        <v>43169</v>
      </c>
      <c r="B215" t="s">
        <v>100</v>
      </c>
      <c r="C215" t="s">
        <v>101</v>
      </c>
      <c r="D215" t="s">
        <v>14</v>
      </c>
      <c r="E215" t="s">
        <v>22</v>
      </c>
      <c r="F215" t="s">
        <v>16</v>
      </c>
      <c r="G215" t="s">
        <v>435</v>
      </c>
      <c r="H215">
        <f>HYPERLINK("https://www.bonque.nl/vacature/senior-embedded-c-software-engineer-bij-sensys-gatso-group", "Link")</f>
        <v/>
      </c>
      <c r="I215" t="s">
        <v>18</v>
      </c>
      <c r="J215" t="s">
        <v>19</v>
      </c>
      <c r="K215" t="s">
        <v>436</v>
      </c>
      <c r="L215" t="s">
        <v>437</v>
      </c>
    </row>
    <row r="216" spans="1:12">
      <c r="A216" s="2" t="n">
        <v>43169</v>
      </c>
      <c r="B216" t="s">
        <v>96</v>
      </c>
      <c r="C216" t="s">
        <v>85</v>
      </c>
      <c r="D216" t="s">
        <v>14</v>
      </c>
      <c r="F216" t="s">
        <v>42</v>
      </c>
      <c r="G216" t="s">
        <v>97</v>
      </c>
      <c r="H216">
        <f>HYPERLINK("https://www.bonque.nl/vacature/docentencoach-application-software-engineering-bij-educom-utrecht", "Link")</f>
        <v/>
      </c>
      <c r="I216" t="s">
        <v>18</v>
      </c>
      <c r="J216" t="s">
        <v>19</v>
      </c>
      <c r="K216" t="s">
        <v>98</v>
      </c>
      <c r="L216" t="s">
        <v>99</v>
      </c>
    </row>
    <row r="217" spans="1:12">
      <c r="A217" s="2" t="n">
        <v>43170</v>
      </c>
      <c r="B217" t="s">
        <v>242</v>
      </c>
      <c r="C217" t="s">
        <v>243</v>
      </c>
      <c r="D217" t="s">
        <v>14</v>
      </c>
      <c r="F217" t="s">
        <v>16</v>
      </c>
      <c r="G217" t="s">
        <v>242</v>
      </c>
      <c r="H217">
        <f>HYPERLINK("https://www.jouwictvacature.nl/solliciteren?job=junior-software-engineer-at-asset-control", "Link")</f>
        <v/>
      </c>
      <c r="I217" t="s">
        <v>18</v>
      </c>
      <c r="J217" t="s">
        <v>19</v>
      </c>
      <c r="K217" t="s">
        <v>244</v>
      </c>
      <c r="L217" t="s">
        <v>438</v>
      </c>
    </row>
    <row r="218" spans="1:12">
      <c r="A218" s="2" t="n">
        <v>43170</v>
      </c>
      <c r="B218" t="s">
        <v>132</v>
      </c>
      <c r="C218" t="s">
        <v>68</v>
      </c>
      <c r="D218" t="s">
        <v>14</v>
      </c>
      <c r="E218" t="s">
        <v>26</v>
      </c>
      <c r="F218" t="s">
        <v>42</v>
      </c>
      <c r="G218" t="s">
        <v>439</v>
      </c>
      <c r="H218">
        <f>HYPERLINK("https://www.jouwictvacature.nl/solliciteren?job=medior-front-end-developer-bij-pyton-an-amadeus-company", "Link")</f>
        <v/>
      </c>
      <c r="I218" t="s">
        <v>18</v>
      </c>
      <c r="J218" t="s">
        <v>19</v>
      </c>
      <c r="K218" t="s">
        <v>440</v>
      </c>
      <c r="L218" t="s">
        <v>441</v>
      </c>
    </row>
    <row r="219" spans="1:12">
      <c r="A219" s="2" t="n">
        <v>43170</v>
      </c>
      <c r="B219" t="s">
        <v>167</v>
      </c>
      <c r="C219" t="s">
        <v>168</v>
      </c>
      <c r="D219" t="s">
        <v>14</v>
      </c>
      <c r="E219" t="s">
        <v>22</v>
      </c>
      <c r="F219" t="s">
        <v>58</v>
      </c>
      <c r="G219" t="s">
        <v>442</v>
      </c>
      <c r="H219">
        <f>HYPERLINK("https://www.jouwictvacature.nl/solliciteren?job=medior-front-end-developer-english", "Link")</f>
        <v/>
      </c>
      <c r="I219" t="s">
        <v>18</v>
      </c>
      <c r="J219" t="s">
        <v>19</v>
      </c>
      <c r="K219" t="s">
        <v>170</v>
      </c>
      <c r="L219" t="s">
        <v>443</v>
      </c>
    </row>
    <row r="220" spans="1:12">
      <c r="A220" s="2" t="n">
        <v>43170</v>
      </c>
      <c r="B220" t="s">
        <v>172</v>
      </c>
      <c r="C220" t="s">
        <v>173</v>
      </c>
      <c r="D220" t="s">
        <v>14</v>
      </c>
      <c r="E220" t="s">
        <v>22</v>
      </c>
      <c r="F220" t="s">
        <v>49</v>
      </c>
      <c r="G220" t="s">
        <v>444</v>
      </c>
      <c r="H220">
        <f>HYPERLINK("https://www.jouwictvacature.nl/solliciteren?job=senior-javascript-developer-bij-hello-print", "Link")</f>
        <v/>
      </c>
      <c r="I220" t="s">
        <v>18</v>
      </c>
      <c r="J220" t="s">
        <v>19</v>
      </c>
      <c r="K220" t="s">
        <v>175</v>
      </c>
      <c r="L220" t="s">
        <v>445</v>
      </c>
    </row>
    <row r="221" spans="1:12">
      <c r="A221" s="2" t="n">
        <v>43170</v>
      </c>
      <c r="B221" t="s">
        <v>57</v>
      </c>
      <c r="C221" t="s">
        <v>13</v>
      </c>
      <c r="D221" t="s">
        <v>14</v>
      </c>
      <c r="E221" t="s">
        <v>26</v>
      </c>
      <c r="F221" t="s">
        <v>49</v>
      </c>
      <c r="G221" t="s">
        <v>210</v>
      </c>
      <c r="H221">
        <f>HYPERLINK("https://www.bonque.nl/vacature/medior-front-end-developer-bij-penna", "Link")</f>
        <v/>
      </c>
      <c r="I221" t="s">
        <v>18</v>
      </c>
      <c r="J221" t="s">
        <v>19</v>
      </c>
      <c r="K221" t="s">
        <v>60</v>
      </c>
      <c r="L221" t="s">
        <v>211</v>
      </c>
    </row>
    <row r="222" spans="1:12">
      <c r="A222" s="2" t="n">
        <v>43170</v>
      </c>
      <c r="B222" t="s">
        <v>62</v>
      </c>
      <c r="C222" t="s">
        <v>63</v>
      </c>
      <c r="D222" t="s">
        <v>14</v>
      </c>
      <c r="E222" t="s">
        <v>22</v>
      </c>
      <c r="F222" t="s">
        <v>16</v>
      </c>
      <c r="G222" t="s">
        <v>64</v>
      </c>
      <c r="H222">
        <f>HYPERLINK("https://www.bonque.nl/vacature/senior-java-developer-bij-geckotech", "Link")</f>
        <v/>
      </c>
      <c r="I222" t="s">
        <v>18</v>
      </c>
      <c r="J222" t="s">
        <v>19</v>
      </c>
      <c r="K222" t="s">
        <v>65</v>
      </c>
      <c r="L222" t="s">
        <v>66</v>
      </c>
    </row>
    <row r="223" spans="1:12">
      <c r="A223" s="2" t="n">
        <v>43170</v>
      </c>
      <c r="B223" t="s">
        <v>72</v>
      </c>
      <c r="C223" t="s">
        <v>13</v>
      </c>
      <c r="D223" t="s">
        <v>14</v>
      </c>
      <c r="E223" t="s">
        <v>26</v>
      </c>
      <c r="F223" t="s">
        <v>16</v>
      </c>
      <c r="G223" t="s">
        <v>229</v>
      </c>
      <c r="H223">
        <f>HYPERLINK("https://www.bonque.nl/vacature/medior-big-data-engineer-bij-anchormen-amsterdam", "Link")</f>
        <v/>
      </c>
      <c r="I223" t="s">
        <v>18</v>
      </c>
      <c r="J223" t="s">
        <v>19</v>
      </c>
      <c r="K223" t="s">
        <v>230</v>
      </c>
      <c r="L223" t="s">
        <v>231</v>
      </c>
    </row>
    <row r="224" spans="1:12">
      <c r="A224" s="2" t="n">
        <v>43170</v>
      </c>
      <c r="B224" t="s">
        <v>62</v>
      </c>
      <c r="C224" t="s">
        <v>63</v>
      </c>
      <c r="D224" t="s">
        <v>14</v>
      </c>
      <c r="E224" t="s">
        <v>26</v>
      </c>
      <c r="F224" t="s">
        <v>16</v>
      </c>
      <c r="G224" t="s">
        <v>446</v>
      </c>
      <c r="H224">
        <f>HYPERLINK("https://www.bonque.nl/vacature/medior-java-developer-bij-geckotech", "Link")</f>
        <v/>
      </c>
      <c r="I224" t="s">
        <v>18</v>
      </c>
      <c r="J224" t="s">
        <v>19</v>
      </c>
      <c r="K224" t="s">
        <v>447</v>
      </c>
      <c r="L224" t="s">
        <v>448</v>
      </c>
    </row>
    <row r="225" spans="1:12">
      <c r="A225" s="2" t="n">
        <v>43170</v>
      </c>
      <c r="B225" t="s">
        <v>96</v>
      </c>
      <c r="C225" t="s">
        <v>85</v>
      </c>
      <c r="D225" t="s">
        <v>14</v>
      </c>
      <c r="F225" t="s">
        <v>16</v>
      </c>
      <c r="G225" t="s">
        <v>97</v>
      </c>
      <c r="H225">
        <f>HYPERLINK("https://www.bonque.nl/vacature/docentencoach-application-software-engineering-bij-educom-utrecht", "Link")</f>
        <v/>
      </c>
      <c r="I225" t="s">
        <v>18</v>
      </c>
      <c r="J225" t="s">
        <v>19</v>
      </c>
      <c r="K225" t="s">
        <v>98</v>
      </c>
      <c r="L225" t="s">
        <v>99</v>
      </c>
    </row>
    <row r="226" spans="1:12">
      <c r="A226" s="2" t="n">
        <v>43170</v>
      </c>
      <c r="B226" t="s">
        <v>251</v>
      </c>
      <c r="C226" t="s">
        <v>13</v>
      </c>
      <c r="D226" t="s">
        <v>53</v>
      </c>
      <c r="E226" t="s">
        <v>26</v>
      </c>
      <c r="F226" t="s">
        <v>42</v>
      </c>
      <c r="G226" t="s">
        <v>449</v>
      </c>
      <c r="H226">
        <f>HYPERLINK("https://www.bonque.nl/vacature/medior-net-developer-in-amsterdam-bij-icatt-interactive-media", "Link")</f>
        <v/>
      </c>
      <c r="I226" t="s">
        <v>18</v>
      </c>
      <c r="J226" t="s">
        <v>19</v>
      </c>
      <c r="K226" t="s">
        <v>253</v>
      </c>
      <c r="L226" t="s">
        <v>450</v>
      </c>
    </row>
    <row r="227" spans="1:12">
      <c r="A227" s="2" t="n">
        <v>43170</v>
      </c>
      <c r="B227" t="s">
        <v>149</v>
      </c>
      <c r="C227" t="s">
        <v>13</v>
      </c>
      <c r="D227" t="s">
        <v>14</v>
      </c>
      <c r="E227" t="s">
        <v>22</v>
      </c>
      <c r="F227" t="s">
        <v>42</v>
      </c>
      <c r="G227" t="s">
        <v>451</v>
      </c>
      <c r="H227">
        <f>HYPERLINK("https://www.bonque.nl/vacature/senior-software-architect-bij-lobsterink", "Link")</f>
        <v/>
      </c>
      <c r="I227" t="s">
        <v>18</v>
      </c>
      <c r="J227" t="s">
        <v>19</v>
      </c>
      <c r="K227" t="s">
        <v>452</v>
      </c>
      <c r="L227" t="s">
        <v>453</v>
      </c>
    </row>
    <row r="228" spans="1:12">
      <c r="A228" s="2" t="n">
        <v>43170</v>
      </c>
      <c r="B228" t="s">
        <v>12</v>
      </c>
      <c r="C228" t="s">
        <v>13</v>
      </c>
      <c r="D228" t="s">
        <v>14</v>
      </c>
      <c r="E228" t="s">
        <v>22</v>
      </c>
      <c r="F228" t="s">
        <v>16</v>
      </c>
      <c r="G228" t="s">
        <v>454</v>
      </c>
      <c r="H228">
        <f>HYPERLINK("https://www.jouwictvacature.nl/solliciteren?job=senior-machine-learning-developer--java-spring-boot-hibernate-tensorfl", "Link")</f>
        <v/>
      </c>
      <c r="I228" t="s">
        <v>18</v>
      </c>
      <c r="J228" t="s">
        <v>19</v>
      </c>
      <c r="K228" t="s">
        <v>20</v>
      </c>
      <c r="L228" t="s">
        <v>455</v>
      </c>
    </row>
    <row r="229" spans="1:12">
      <c r="A229" s="2" t="n">
        <v>43170</v>
      </c>
      <c r="B229" t="s">
        <v>132</v>
      </c>
      <c r="C229" t="s">
        <v>68</v>
      </c>
      <c r="D229" t="s">
        <v>14</v>
      </c>
      <c r="E229" t="s">
        <v>22</v>
      </c>
      <c r="F229" t="s">
        <v>42</v>
      </c>
      <c r="G229" t="s">
        <v>456</v>
      </c>
      <c r="H229">
        <f>HYPERLINK("https://www.jouwictvacature.nl/solliciteren?job=senior-full-stack-focus-on-front-end-bij-pyton-an-amadeus-company", "Link")</f>
        <v/>
      </c>
      <c r="I229" t="s">
        <v>18</v>
      </c>
      <c r="J229" t="s">
        <v>19</v>
      </c>
      <c r="K229" t="s">
        <v>134</v>
      </c>
      <c r="L229" t="s">
        <v>457</v>
      </c>
    </row>
    <row r="230" spans="1:12">
      <c r="A230" s="2" t="n">
        <v>43170</v>
      </c>
      <c r="B230" t="s">
        <v>57</v>
      </c>
      <c r="C230" t="s">
        <v>13</v>
      </c>
      <c r="D230" t="s">
        <v>14</v>
      </c>
      <c r="E230" t="s">
        <v>26</v>
      </c>
      <c r="F230" t="s">
        <v>49</v>
      </c>
      <c r="G230" t="s">
        <v>210</v>
      </c>
      <c r="H230">
        <f>HYPERLINK("https://www.bonque.nl/vacature/medior-front-end-developer-bij-penna", "Link")</f>
        <v/>
      </c>
      <c r="I230" t="s">
        <v>18</v>
      </c>
      <c r="J230" t="s">
        <v>19</v>
      </c>
      <c r="K230" t="s">
        <v>60</v>
      </c>
      <c r="L230" t="s">
        <v>211</v>
      </c>
    </row>
    <row r="231" spans="1:12">
      <c r="A231" s="2" t="n">
        <v>43170</v>
      </c>
      <c r="B231" t="s">
        <v>62</v>
      </c>
      <c r="C231" t="s">
        <v>63</v>
      </c>
      <c r="D231" t="s">
        <v>14</v>
      </c>
      <c r="E231" t="s">
        <v>26</v>
      </c>
      <c r="F231" t="s">
        <v>49</v>
      </c>
      <c r="G231" t="s">
        <v>458</v>
      </c>
      <c r="H231">
        <f>HYPERLINK("https://www.bonque.nl/vacature/medior-front-end-developer-bij-geckotech", "Link")</f>
        <v/>
      </c>
      <c r="I231" t="s">
        <v>18</v>
      </c>
      <c r="J231" t="s">
        <v>19</v>
      </c>
      <c r="K231" t="s">
        <v>459</v>
      </c>
      <c r="L231" t="s">
        <v>460</v>
      </c>
    </row>
    <row r="232" spans="1:12">
      <c r="A232" s="2" t="n">
        <v>43170</v>
      </c>
      <c r="B232" t="s">
        <v>96</v>
      </c>
      <c r="C232" t="s">
        <v>85</v>
      </c>
      <c r="D232" t="s">
        <v>14</v>
      </c>
      <c r="F232" t="s">
        <v>58</v>
      </c>
      <c r="G232" t="s">
        <v>97</v>
      </c>
      <c r="H232">
        <f>HYPERLINK("https://www.bonque.nl/vacature/docentencoach-application-software-engineering-bij-educom-utrecht", "Link")</f>
        <v/>
      </c>
      <c r="I232" t="s">
        <v>18</v>
      </c>
      <c r="J232" t="s">
        <v>19</v>
      </c>
      <c r="K232" t="s">
        <v>98</v>
      </c>
      <c r="L232" t="s">
        <v>99</v>
      </c>
    </row>
    <row r="233" spans="1:12">
      <c r="A233" s="2" t="n">
        <v>43170</v>
      </c>
      <c r="B233" t="s">
        <v>57</v>
      </c>
      <c r="C233" t="s">
        <v>13</v>
      </c>
      <c r="D233" t="s">
        <v>14</v>
      </c>
      <c r="E233" t="s">
        <v>22</v>
      </c>
      <c r="F233" t="s">
        <v>58</v>
      </c>
      <c r="G233" t="s">
        <v>59</v>
      </c>
      <c r="H233">
        <f>HYPERLINK("https://www.bonque.nl/vacature/senior-javascript-developer-ctonodejs-devops", "Link")</f>
        <v/>
      </c>
      <c r="I233" t="s">
        <v>18</v>
      </c>
      <c r="J233" t="s">
        <v>19</v>
      </c>
      <c r="K233" t="s">
        <v>60</v>
      </c>
      <c r="L233" t="s">
        <v>61</v>
      </c>
    </row>
    <row r="234" spans="1:12">
      <c r="A234" s="2" t="n">
        <v>43170</v>
      </c>
      <c r="B234" t="s">
        <v>62</v>
      </c>
      <c r="C234" t="s">
        <v>63</v>
      </c>
      <c r="D234" t="s">
        <v>14</v>
      </c>
      <c r="E234" t="s">
        <v>26</v>
      </c>
      <c r="F234" t="s">
        <v>16</v>
      </c>
      <c r="G234" t="s">
        <v>446</v>
      </c>
      <c r="H234">
        <f>HYPERLINK("https://www.bonque.nl/vacature/medior-java-developer-bij-geckotech", "Link")</f>
        <v/>
      </c>
      <c r="I234" t="s">
        <v>18</v>
      </c>
      <c r="J234" t="s">
        <v>19</v>
      </c>
      <c r="K234" t="s">
        <v>447</v>
      </c>
      <c r="L234" t="s">
        <v>448</v>
      </c>
    </row>
    <row r="235" spans="1:12">
      <c r="A235" s="2" t="n">
        <v>43170</v>
      </c>
      <c r="B235" t="s">
        <v>62</v>
      </c>
      <c r="C235" t="s">
        <v>63</v>
      </c>
      <c r="D235" t="s">
        <v>14</v>
      </c>
      <c r="E235" t="s">
        <v>22</v>
      </c>
      <c r="F235" t="s">
        <v>16</v>
      </c>
      <c r="G235" t="s">
        <v>64</v>
      </c>
      <c r="H235">
        <f>HYPERLINK("https://www.bonque.nl/vacature/senior-java-developer-bij-geckotech", "Link")</f>
        <v/>
      </c>
      <c r="I235" t="s">
        <v>18</v>
      </c>
      <c r="J235" t="s">
        <v>19</v>
      </c>
      <c r="K235" t="s">
        <v>65</v>
      </c>
      <c r="L235" t="s">
        <v>66</v>
      </c>
    </row>
    <row r="236" spans="1:12">
      <c r="A236" s="2" t="n">
        <v>43170</v>
      </c>
      <c r="B236" t="s">
        <v>142</v>
      </c>
      <c r="C236" t="s">
        <v>36</v>
      </c>
      <c r="D236" t="s">
        <v>14</v>
      </c>
      <c r="E236" t="s">
        <v>26</v>
      </c>
      <c r="F236" t="s">
        <v>16</v>
      </c>
      <c r="G236" t="s">
        <v>143</v>
      </c>
      <c r="H236">
        <f>HYPERLINK("https://www.bonque.nl/vacature/microservices-developer-bij-devoteam", "Link")</f>
        <v/>
      </c>
      <c r="I236" t="s">
        <v>18</v>
      </c>
      <c r="J236" t="s">
        <v>19</v>
      </c>
      <c r="K236" t="s">
        <v>144</v>
      </c>
      <c r="L236" t="s">
        <v>145</v>
      </c>
    </row>
    <row r="237" spans="1:12">
      <c r="A237" s="2" t="n">
        <v>43170</v>
      </c>
      <c r="B237" t="s">
        <v>142</v>
      </c>
      <c r="C237" t="s">
        <v>146</v>
      </c>
      <c r="D237" t="s">
        <v>14</v>
      </c>
      <c r="F237" t="s">
        <v>16</v>
      </c>
      <c r="G237" t="s">
        <v>461</v>
      </c>
      <c r="H237">
        <f>HYPERLINK("https://www.jouwictvacature.nl/solliciteren?job=solution-architect-2", "Link")</f>
        <v/>
      </c>
      <c r="I237" t="s">
        <v>18</v>
      </c>
      <c r="J237" t="s">
        <v>19</v>
      </c>
      <c r="K237" t="s">
        <v>462</v>
      </c>
      <c r="L237" t="s">
        <v>463</v>
      </c>
    </row>
    <row r="238" spans="1:12">
      <c r="A238" s="2" t="n">
        <v>43170</v>
      </c>
      <c r="B238" t="s">
        <v>30</v>
      </c>
      <c r="C238" t="s">
        <v>31</v>
      </c>
      <c r="D238" t="s">
        <v>14</v>
      </c>
      <c r="E238" t="s">
        <v>15</v>
      </c>
      <c r="F238" t="s">
        <v>16</v>
      </c>
      <c r="G238" t="s">
        <v>464</v>
      </c>
      <c r="H238">
        <f>HYPERLINK("https://www.jouwictvacature.nl/solliciteren?job=junior-java-developer-at-msg-life-benelux-bij-msg-life-benelux", "Link")</f>
        <v/>
      </c>
      <c r="I238" t="s">
        <v>18</v>
      </c>
      <c r="J238" t="s">
        <v>19</v>
      </c>
      <c r="K238" t="s">
        <v>156</v>
      </c>
      <c r="L238" t="s">
        <v>465</v>
      </c>
    </row>
    <row r="239" spans="1:12">
      <c r="A239" s="2" t="n">
        <v>43170</v>
      </c>
      <c r="B239" t="s">
        <v>76</v>
      </c>
      <c r="C239" t="s">
        <v>77</v>
      </c>
      <c r="D239" t="s">
        <v>14</v>
      </c>
      <c r="E239" t="s">
        <v>22</v>
      </c>
      <c r="F239" t="s">
        <v>16</v>
      </c>
      <c r="G239" t="s">
        <v>466</v>
      </c>
      <c r="H239">
        <f>HYPERLINK("https://www.jouwictvacature.nl/solliciteren?job=senior-rend-software-developer-at-usoft-bij-usoft", "Link")</f>
        <v/>
      </c>
      <c r="I239" t="s">
        <v>18</v>
      </c>
      <c r="J239" t="s">
        <v>19</v>
      </c>
      <c r="K239" t="s">
        <v>79</v>
      </c>
      <c r="L239" t="s">
        <v>467</v>
      </c>
    </row>
    <row r="240" spans="1:12">
      <c r="A240" s="2" t="n">
        <v>43170</v>
      </c>
      <c r="B240" t="s">
        <v>326</v>
      </c>
      <c r="C240" t="s">
        <v>13</v>
      </c>
      <c r="D240" t="s">
        <v>14</v>
      </c>
      <c r="E240" t="s">
        <v>22</v>
      </c>
      <c r="F240" t="s">
        <v>16</v>
      </c>
      <c r="G240" t="s">
        <v>401</v>
      </c>
      <c r="H240">
        <f>HYPERLINK("https://www.jouwictvacature.nl/solliciteren?job=senior-java-developer-at-metafactory-in-amsterdam", "Link")</f>
        <v/>
      </c>
      <c r="I240" t="s">
        <v>18</v>
      </c>
      <c r="J240" t="s">
        <v>19</v>
      </c>
      <c r="K240" t="s">
        <v>402</v>
      </c>
      <c r="L240" t="s">
        <v>403</v>
      </c>
    </row>
    <row r="241" spans="1:12">
      <c r="A241" s="2" t="n">
        <v>43170</v>
      </c>
      <c r="B241" t="s">
        <v>35</v>
      </c>
      <c r="C241" t="s">
        <v>36</v>
      </c>
      <c r="D241" t="s">
        <v>14</v>
      </c>
      <c r="E241" t="s">
        <v>22</v>
      </c>
      <c r="F241" t="s">
        <v>16</v>
      </c>
      <c r="G241" t="s">
        <v>468</v>
      </c>
      <c r="H241">
        <f>HYPERLINK("https://www.jouwictvacature.nl/solliciteren?job=senior-java-developer-at-findwhere-bij-findwhere", "Link")</f>
        <v/>
      </c>
      <c r="I241" t="s">
        <v>18</v>
      </c>
      <c r="J241" t="s">
        <v>19</v>
      </c>
      <c r="K241" t="s">
        <v>82</v>
      </c>
      <c r="L241" t="s">
        <v>469</v>
      </c>
    </row>
    <row r="242" spans="1:12">
      <c r="A242" s="2" t="n">
        <v>43170</v>
      </c>
      <c r="B242" t="s">
        <v>306</v>
      </c>
      <c r="C242" t="s">
        <v>307</v>
      </c>
      <c r="D242" t="s">
        <v>14</v>
      </c>
      <c r="F242" t="s">
        <v>49</v>
      </c>
      <c r="G242" t="s">
        <v>306</v>
      </c>
      <c r="H242">
        <f>HYPERLINK("https://www.jouwictvacature.nl/solliciteren?job=senior-developer-superbuddy-mean-stack", "Link")</f>
        <v/>
      </c>
      <c r="I242" t="s">
        <v>18</v>
      </c>
      <c r="J242" t="s">
        <v>19</v>
      </c>
      <c r="K242" t="s">
        <v>308</v>
      </c>
      <c r="L242" t="s">
        <v>470</v>
      </c>
    </row>
    <row r="243" spans="1:12">
      <c r="A243" s="2" t="n">
        <v>43170</v>
      </c>
      <c r="B243" t="s">
        <v>167</v>
      </c>
      <c r="C243" t="s">
        <v>168</v>
      </c>
      <c r="D243" t="s">
        <v>14</v>
      </c>
      <c r="E243" t="s">
        <v>26</v>
      </c>
      <c r="F243" t="s">
        <v>49</v>
      </c>
      <c r="G243" t="s">
        <v>372</v>
      </c>
      <c r="H243">
        <f>HYPERLINK("https://www.jouwictvacature.nl/solliciteren?job=medior-front-end-developer--6", "Link")</f>
        <v/>
      </c>
      <c r="I243" t="s">
        <v>18</v>
      </c>
      <c r="J243" t="s">
        <v>19</v>
      </c>
      <c r="K243" t="s">
        <v>170</v>
      </c>
      <c r="L243" t="s">
        <v>373</v>
      </c>
    </row>
    <row r="244" spans="1:12">
      <c r="A244" s="2" t="n">
        <v>43170</v>
      </c>
      <c r="B244" t="s">
        <v>172</v>
      </c>
      <c r="C244" t="s">
        <v>173</v>
      </c>
      <c r="D244" t="s">
        <v>14</v>
      </c>
      <c r="E244" t="s">
        <v>26</v>
      </c>
      <c r="F244" t="s">
        <v>49</v>
      </c>
      <c r="G244" t="s">
        <v>471</v>
      </c>
      <c r="H244">
        <f>HYPERLINK("https://www.jouwictvacature.nl/solliciteren?job=senior-front-end-developer--3", "Link")</f>
        <v/>
      </c>
      <c r="I244" t="s">
        <v>18</v>
      </c>
      <c r="J244" t="s">
        <v>19</v>
      </c>
      <c r="K244" t="s">
        <v>175</v>
      </c>
      <c r="L244" t="s">
        <v>472</v>
      </c>
    </row>
    <row r="245" spans="1:12">
      <c r="A245" s="2" t="n">
        <v>43170</v>
      </c>
      <c r="B245" t="s">
        <v>88</v>
      </c>
      <c r="C245" t="s">
        <v>89</v>
      </c>
      <c r="D245" t="s">
        <v>14</v>
      </c>
      <c r="E245" t="s">
        <v>26</v>
      </c>
      <c r="F245" t="s">
        <v>49</v>
      </c>
      <c r="G245" t="s">
        <v>90</v>
      </c>
      <c r="H245">
        <f>HYPERLINK("https://www.bonque.nl/vacature/medior-front-end-engineer-bij-crowdynews", "Link")</f>
        <v/>
      </c>
      <c r="I245" t="s">
        <v>18</v>
      </c>
      <c r="J245" t="s">
        <v>19</v>
      </c>
      <c r="K245" t="s">
        <v>91</v>
      </c>
      <c r="L245" t="s">
        <v>92</v>
      </c>
    </row>
    <row r="246" spans="1:12">
      <c r="A246" s="2" t="n">
        <v>43170</v>
      </c>
      <c r="B246" t="s">
        <v>149</v>
      </c>
      <c r="C246" t="s">
        <v>13</v>
      </c>
      <c r="D246" t="s">
        <v>14</v>
      </c>
      <c r="E246" t="s">
        <v>26</v>
      </c>
      <c r="F246" t="s">
        <v>49</v>
      </c>
      <c r="G246" t="s">
        <v>310</v>
      </c>
      <c r="H246">
        <f>HYPERLINK("https://www.bonque.nl/vacature/medior-developer-front-end-bij-lobsterink", "Link")</f>
        <v/>
      </c>
      <c r="I246" t="s">
        <v>18</v>
      </c>
      <c r="J246" t="s">
        <v>19</v>
      </c>
      <c r="K246" t="s">
        <v>311</v>
      </c>
      <c r="L246" t="s">
        <v>312</v>
      </c>
    </row>
    <row r="247" spans="1:12">
      <c r="A247" s="2" t="n">
        <v>43170</v>
      </c>
      <c r="B247" t="s">
        <v>140</v>
      </c>
      <c r="C247" t="s">
        <v>47</v>
      </c>
      <c r="D247" t="s">
        <v>14</v>
      </c>
      <c r="E247" t="s">
        <v>26</v>
      </c>
      <c r="F247" t="s">
        <v>49</v>
      </c>
      <c r="G247" t="s">
        <v>140</v>
      </c>
      <c r="H247">
        <f>HYPERLINK("https://www.bonque.nl/vacature/medior-front-end-developer-bij-ke-works-2", "Link")</f>
        <v/>
      </c>
      <c r="I247" t="s">
        <v>18</v>
      </c>
      <c r="J247" t="s">
        <v>19</v>
      </c>
      <c r="K247" t="s">
        <v>94</v>
      </c>
      <c r="L247" t="s">
        <v>141</v>
      </c>
    </row>
    <row r="248" spans="1:12">
      <c r="A248" s="2" t="n">
        <v>43170</v>
      </c>
      <c r="B248" t="s">
        <v>196</v>
      </c>
      <c r="C248" t="s">
        <v>47</v>
      </c>
      <c r="D248" t="s">
        <v>14</v>
      </c>
      <c r="E248" t="s">
        <v>15</v>
      </c>
      <c r="F248" t="s">
        <v>49</v>
      </c>
      <c r="G248" t="s">
        <v>196</v>
      </c>
      <c r="H248">
        <f>HYPERLINK("https://www.bonque.nl/vacature/junior-javascript-angularreact-developer-at-ke-works", "Link")</f>
        <v/>
      </c>
      <c r="I248" t="s">
        <v>18</v>
      </c>
      <c r="J248" t="s">
        <v>19</v>
      </c>
      <c r="K248" t="s">
        <v>94</v>
      </c>
      <c r="L248" t="s">
        <v>197</v>
      </c>
    </row>
    <row r="249" spans="1:12">
      <c r="A249" s="2" t="n">
        <v>43170</v>
      </c>
      <c r="B249" t="s">
        <v>100</v>
      </c>
      <c r="C249" t="s">
        <v>101</v>
      </c>
      <c r="D249" t="s">
        <v>14</v>
      </c>
      <c r="E249" t="s">
        <v>26</v>
      </c>
      <c r="F249" t="s">
        <v>58</v>
      </c>
      <c r="G249" t="s">
        <v>473</v>
      </c>
      <c r="H249">
        <f>HYPERLINK("https://www.bonque.nl/vacature/medior-full-stack-php-developer-bij-sensys-gatso-group", "Link")</f>
        <v/>
      </c>
      <c r="I249" t="s">
        <v>18</v>
      </c>
      <c r="J249" t="s">
        <v>19</v>
      </c>
      <c r="K249" t="s">
        <v>103</v>
      </c>
      <c r="L249" t="s">
        <v>474</v>
      </c>
    </row>
    <row r="250" spans="1:12">
      <c r="A250" s="2" t="n">
        <v>43170</v>
      </c>
      <c r="B250" t="s">
        <v>96</v>
      </c>
      <c r="C250" t="s">
        <v>85</v>
      </c>
      <c r="D250" t="s">
        <v>14</v>
      </c>
      <c r="F250" t="s">
        <v>16</v>
      </c>
      <c r="G250" t="s">
        <v>97</v>
      </c>
      <c r="H250">
        <f>HYPERLINK("https://www.bonque.nl/vacature/docentencoach-application-software-engineering-bij-educom-utrecht", "Link")</f>
        <v/>
      </c>
      <c r="I250" t="s">
        <v>18</v>
      </c>
      <c r="J250" t="s">
        <v>19</v>
      </c>
      <c r="K250" t="s">
        <v>98</v>
      </c>
      <c r="L250" t="s">
        <v>99</v>
      </c>
    </row>
    <row r="251" spans="1:12">
      <c r="A251" s="2" t="n">
        <v>43170</v>
      </c>
      <c r="B251" t="s">
        <v>100</v>
      </c>
      <c r="C251" t="s">
        <v>101</v>
      </c>
      <c r="D251" t="s">
        <v>14</v>
      </c>
      <c r="E251" t="s">
        <v>22</v>
      </c>
      <c r="F251" t="s">
        <v>16</v>
      </c>
      <c r="G251" t="s">
        <v>435</v>
      </c>
      <c r="H251">
        <f>HYPERLINK("https://www.bonque.nl/vacature/senior-embedded-c-software-engineer-bij-sensys-gatso-group", "Link")</f>
        <v/>
      </c>
      <c r="I251" t="s">
        <v>18</v>
      </c>
      <c r="J251" t="s">
        <v>19</v>
      </c>
      <c r="K251" t="s">
        <v>436</v>
      </c>
      <c r="L251" t="s">
        <v>437</v>
      </c>
    </row>
    <row r="252" spans="1:12">
      <c r="A252" s="2" t="n">
        <v>43170</v>
      </c>
      <c r="B252" t="s">
        <v>72</v>
      </c>
      <c r="C252" t="s">
        <v>13</v>
      </c>
      <c r="D252" t="s">
        <v>14</v>
      </c>
      <c r="E252" t="s">
        <v>26</v>
      </c>
      <c r="F252" t="s">
        <v>16</v>
      </c>
      <c r="G252" t="s">
        <v>278</v>
      </c>
      <c r="H252">
        <f>HYPERLINK("https://www.bonque.nl/vacature/scala-developer-bij-anchormen", "Link")</f>
        <v/>
      </c>
      <c r="I252" t="s">
        <v>18</v>
      </c>
      <c r="J252" t="s">
        <v>19</v>
      </c>
      <c r="K252" t="s">
        <v>279</v>
      </c>
      <c r="L252" t="s">
        <v>280</v>
      </c>
    </row>
    <row r="253" spans="1:12">
      <c r="A253" s="2" t="n">
        <v>43170</v>
      </c>
      <c r="B253" t="s">
        <v>149</v>
      </c>
      <c r="C253" t="s">
        <v>13</v>
      </c>
      <c r="D253" t="s">
        <v>14</v>
      </c>
      <c r="E253" t="s">
        <v>15</v>
      </c>
      <c r="F253" t="s">
        <v>42</v>
      </c>
      <c r="G253" t="s">
        <v>475</v>
      </c>
      <c r="H253">
        <f>HYPERLINK("https://www.bonque.nl/vacature/junior-full-stack-net-developer-bij-lobsterink", "Link")</f>
        <v/>
      </c>
      <c r="I253" t="s">
        <v>18</v>
      </c>
      <c r="J253" t="s">
        <v>19</v>
      </c>
      <c r="K253" t="s">
        <v>151</v>
      </c>
      <c r="L253" t="s">
        <v>476</v>
      </c>
    </row>
    <row r="254" spans="1:12">
      <c r="A254" s="2" t="n">
        <v>43170</v>
      </c>
      <c r="B254" t="s">
        <v>12</v>
      </c>
      <c r="C254" t="s">
        <v>13</v>
      </c>
      <c r="D254" t="s">
        <v>14</v>
      </c>
      <c r="E254" t="s">
        <v>15</v>
      </c>
      <c r="F254" t="s">
        <v>16</v>
      </c>
      <c r="G254" t="s">
        <v>17</v>
      </c>
      <c r="H254">
        <f>HYPERLINK("https://www.jouwictvacature.nl/solliciteren?job=junior-machine-learning-developer-at-trifork-in-amsterdam-bij-trifork", "Link")</f>
        <v/>
      </c>
      <c r="I254" t="s">
        <v>18</v>
      </c>
      <c r="J254" t="s">
        <v>19</v>
      </c>
      <c r="K254" t="s">
        <v>20</v>
      </c>
      <c r="L254" t="s">
        <v>21</v>
      </c>
    </row>
    <row r="255" spans="1:12">
      <c r="A255" s="2" t="n">
        <v>43170</v>
      </c>
      <c r="B255" t="s">
        <v>12</v>
      </c>
      <c r="C255" t="s">
        <v>13</v>
      </c>
      <c r="D255" t="s">
        <v>14</v>
      </c>
      <c r="F255" t="s">
        <v>16</v>
      </c>
      <c r="G255" t="s">
        <v>422</v>
      </c>
      <c r="H255">
        <f>HYPERLINK("https://www.jouwictvacature.nl/solliciteren?job=machine-learning-developer--java-spring-boot-hibernate-tensorflow-bij-", "Link")</f>
        <v/>
      </c>
      <c r="I255" t="s">
        <v>18</v>
      </c>
      <c r="J255" t="s">
        <v>19</v>
      </c>
      <c r="K255" t="s">
        <v>20</v>
      </c>
      <c r="L255" t="s">
        <v>423</v>
      </c>
    </row>
    <row r="256" spans="1:12">
      <c r="A256" s="2" t="n">
        <v>43170</v>
      </c>
      <c r="B256" t="s">
        <v>12</v>
      </c>
      <c r="C256" t="s">
        <v>13</v>
      </c>
      <c r="D256" t="s">
        <v>14</v>
      </c>
      <c r="E256" t="s">
        <v>15</v>
      </c>
      <c r="F256" t="s">
        <v>16</v>
      </c>
      <c r="G256" t="s">
        <v>477</v>
      </c>
      <c r="H256">
        <f>HYPERLINK("https://www.jouwictvacature.nl/solliciteren?job=junior-machine-learning-developer--java-spring-boot-hibernate-tensorfl", "Link")</f>
        <v/>
      </c>
      <c r="I256" t="s">
        <v>18</v>
      </c>
      <c r="J256" t="s">
        <v>19</v>
      </c>
      <c r="K256" t="s">
        <v>20</v>
      </c>
      <c r="L256" t="s">
        <v>478</v>
      </c>
    </row>
    <row r="257" spans="1:12">
      <c r="A257" s="2" t="n">
        <v>43170</v>
      </c>
      <c r="B257" t="s">
        <v>142</v>
      </c>
      <c r="C257" t="s">
        <v>146</v>
      </c>
      <c r="D257" t="s">
        <v>14</v>
      </c>
      <c r="F257" t="s">
        <v>16</v>
      </c>
      <c r="G257" t="s">
        <v>461</v>
      </c>
      <c r="H257">
        <f>HYPERLINK("https://www.jouwictvacature.nl/solliciteren?job=solution-architect", "Link")</f>
        <v/>
      </c>
      <c r="I257" t="s">
        <v>18</v>
      </c>
      <c r="J257" t="s">
        <v>19</v>
      </c>
      <c r="K257" t="s">
        <v>462</v>
      </c>
      <c r="L257" t="s">
        <v>479</v>
      </c>
    </row>
    <row r="258" spans="1:12">
      <c r="A258" s="2" t="n">
        <v>43170</v>
      </c>
      <c r="B258" t="s">
        <v>40</v>
      </c>
      <c r="C258" t="s">
        <v>41</v>
      </c>
      <c r="D258" t="s">
        <v>14</v>
      </c>
      <c r="E258" t="s">
        <v>22</v>
      </c>
      <c r="F258" t="s">
        <v>42</v>
      </c>
      <c r="G258" t="s">
        <v>424</v>
      </c>
      <c r="H258">
        <f>HYPERLINK("https://www.jouwictvacature.nl/solliciteren?job=senior-cc-engineer-at-mps-multi-pilot-simulations", "Link")</f>
        <v/>
      </c>
      <c r="I258" t="s">
        <v>18</v>
      </c>
      <c r="J258" t="s">
        <v>19</v>
      </c>
      <c r="K258" t="s">
        <v>44</v>
      </c>
      <c r="L258" t="s">
        <v>425</v>
      </c>
    </row>
    <row r="259" spans="1:12">
      <c r="A259" s="2" t="n">
        <v>43170</v>
      </c>
      <c r="B259" t="s">
        <v>132</v>
      </c>
      <c r="C259" t="s">
        <v>68</v>
      </c>
      <c r="D259" t="s">
        <v>14</v>
      </c>
      <c r="E259" t="s">
        <v>22</v>
      </c>
      <c r="F259" t="s">
        <v>42</v>
      </c>
      <c r="G259" t="s">
        <v>409</v>
      </c>
      <c r="H259">
        <f>HYPERLINK("https://www.jouwictvacature.nl/solliciteren?job=senior-front-end-developer-bij-pyton-an-amadeus-company", "Link")</f>
        <v/>
      </c>
      <c r="I259" t="s">
        <v>18</v>
      </c>
      <c r="J259" t="s">
        <v>19</v>
      </c>
      <c r="K259" t="s">
        <v>410</v>
      </c>
      <c r="L259" t="s">
        <v>411</v>
      </c>
    </row>
    <row r="260" spans="1:12">
      <c r="A260" s="2" t="n">
        <v>43170</v>
      </c>
      <c r="B260" t="s">
        <v>132</v>
      </c>
      <c r="C260" t="s">
        <v>68</v>
      </c>
      <c r="D260" t="s">
        <v>14</v>
      </c>
      <c r="E260" t="s">
        <v>22</v>
      </c>
      <c r="F260" t="s">
        <v>42</v>
      </c>
      <c r="G260" t="s">
        <v>133</v>
      </c>
      <c r="H260">
        <f>HYPERLINK("https://www.jouwictvacature.nl/solliciteren?job=senior-software-engineer-focus-on-front-end", "Link")</f>
        <v/>
      </c>
      <c r="I260" t="s">
        <v>18</v>
      </c>
      <c r="J260" t="s">
        <v>19</v>
      </c>
      <c r="K260" t="s">
        <v>134</v>
      </c>
      <c r="L260" t="s">
        <v>135</v>
      </c>
    </row>
    <row r="261" spans="1:12">
      <c r="A261" s="2" t="n">
        <v>43170</v>
      </c>
      <c r="B261" t="s">
        <v>206</v>
      </c>
      <c r="C261" t="s">
        <v>13</v>
      </c>
      <c r="D261" t="s">
        <v>14</v>
      </c>
      <c r="E261" t="s">
        <v>26</v>
      </c>
      <c r="F261" t="s">
        <v>58</v>
      </c>
      <c r="G261" t="s">
        <v>207</v>
      </c>
      <c r="H261">
        <f>HYPERLINK("https://www.jouwictvacature.nl/solliciteren?job=mediorphp-developer-bij-lightspeed-bij-lightspeed", "Link")</f>
        <v/>
      </c>
      <c r="I261" t="s">
        <v>18</v>
      </c>
      <c r="J261" t="s">
        <v>19</v>
      </c>
      <c r="K261" t="s">
        <v>208</v>
      </c>
      <c r="L261" t="s">
        <v>209</v>
      </c>
    </row>
    <row r="262" spans="1:12">
      <c r="A262" s="2" t="n">
        <v>43170</v>
      </c>
      <c r="B262" t="s">
        <v>167</v>
      </c>
      <c r="C262" t="s">
        <v>168</v>
      </c>
      <c r="D262" t="s">
        <v>14</v>
      </c>
      <c r="E262" t="s">
        <v>26</v>
      </c>
      <c r="F262" t="s">
        <v>58</v>
      </c>
      <c r="G262" t="s">
        <v>372</v>
      </c>
      <c r="H262">
        <f>HYPERLINK("https://www.jouwictvacature.nl/solliciteren?job=medior-front-end-developer--6", "Link")</f>
        <v/>
      </c>
      <c r="I262" t="s">
        <v>18</v>
      </c>
      <c r="J262" t="s">
        <v>19</v>
      </c>
      <c r="K262" t="s">
        <v>170</v>
      </c>
      <c r="L262" t="s">
        <v>373</v>
      </c>
    </row>
    <row r="263" spans="1:12">
      <c r="A263" s="2" t="n">
        <v>43170</v>
      </c>
      <c r="B263" t="s">
        <v>167</v>
      </c>
      <c r="C263" t="s">
        <v>168</v>
      </c>
      <c r="D263" t="s">
        <v>14</v>
      </c>
      <c r="E263" t="s">
        <v>26</v>
      </c>
      <c r="F263" t="s">
        <v>58</v>
      </c>
      <c r="G263" t="s">
        <v>302</v>
      </c>
      <c r="H263">
        <f>HYPERLINK("https://www.jouwictvacature.nl/solliciteren?job=medior-fullstack-developer-english-bij-the-people-group", "Link")</f>
        <v/>
      </c>
      <c r="I263" t="s">
        <v>18</v>
      </c>
      <c r="J263" t="s">
        <v>19</v>
      </c>
      <c r="K263" t="s">
        <v>170</v>
      </c>
      <c r="L263" t="s">
        <v>303</v>
      </c>
    </row>
    <row r="264" spans="1:12">
      <c r="A264" s="2" t="n">
        <v>43170</v>
      </c>
      <c r="B264" t="s">
        <v>84</v>
      </c>
      <c r="C264" t="s">
        <v>85</v>
      </c>
      <c r="D264" t="s">
        <v>14</v>
      </c>
      <c r="F264" t="s">
        <v>49</v>
      </c>
      <c r="G264" t="s">
        <v>84</v>
      </c>
      <c r="H264">
        <f>HYPERLINK("https://www.jouwictvacature.nl/solliciteren?job=front-end-developer-bij-stackstate", "Link")</f>
        <v/>
      </c>
      <c r="I264" t="s">
        <v>18</v>
      </c>
      <c r="J264" t="s">
        <v>19</v>
      </c>
      <c r="K264" t="s">
        <v>86</v>
      </c>
      <c r="L264" t="s">
        <v>480</v>
      </c>
    </row>
    <row r="265" spans="1:12">
      <c r="A265" s="2" t="n">
        <v>43170</v>
      </c>
      <c r="B265" t="s">
        <v>132</v>
      </c>
      <c r="C265" t="s">
        <v>68</v>
      </c>
      <c r="D265" t="s">
        <v>14</v>
      </c>
      <c r="E265" t="s">
        <v>26</v>
      </c>
      <c r="F265" t="s">
        <v>49</v>
      </c>
      <c r="G265" t="s">
        <v>246</v>
      </c>
      <c r="H265">
        <f>HYPERLINK("https://www.jouwictvacature.nl/solliciteren?job=medior-web-developer-focus-on-front-end-bij-pyton-an-amadeus-company", "Link")</f>
        <v/>
      </c>
      <c r="I265" t="s">
        <v>18</v>
      </c>
      <c r="J265" t="s">
        <v>19</v>
      </c>
      <c r="K265" t="s">
        <v>134</v>
      </c>
      <c r="L265" t="s">
        <v>247</v>
      </c>
    </row>
    <row r="266" spans="1:12">
      <c r="A266" s="2" t="n">
        <v>43170</v>
      </c>
      <c r="B266" t="s">
        <v>481</v>
      </c>
      <c r="C266" t="s">
        <v>482</v>
      </c>
      <c r="D266" t="s">
        <v>14</v>
      </c>
      <c r="E266" t="s">
        <v>22</v>
      </c>
      <c r="F266" t="s">
        <v>49</v>
      </c>
      <c r="G266" t="s">
        <v>483</v>
      </c>
      <c r="H266">
        <f>HYPERLINK("https://www.jouwictvacature.nl/solliciteren?job=senior-ios-developer-bij-webbeat", "Link")</f>
        <v/>
      </c>
      <c r="I266" t="s">
        <v>18</v>
      </c>
      <c r="J266" t="s">
        <v>19</v>
      </c>
      <c r="K266" t="s">
        <v>484</v>
      </c>
      <c r="L266" t="s">
        <v>485</v>
      </c>
    </row>
    <row r="267" spans="1:12">
      <c r="A267" s="2" t="n">
        <v>43170</v>
      </c>
      <c r="B267" t="s">
        <v>100</v>
      </c>
      <c r="C267" t="s">
        <v>101</v>
      </c>
      <c r="D267" t="s">
        <v>14</v>
      </c>
      <c r="E267" t="s">
        <v>22</v>
      </c>
      <c r="F267" t="s">
        <v>49</v>
      </c>
      <c r="G267" t="s">
        <v>212</v>
      </c>
      <c r="H267">
        <f>HYPERLINK("https://www.bonque.nl/vacature/senior-full-stack-php-developer-bij-sensys-gatso-group", "Link")</f>
        <v/>
      </c>
      <c r="I267" t="s">
        <v>18</v>
      </c>
      <c r="J267" t="s">
        <v>19</v>
      </c>
      <c r="K267" t="s">
        <v>103</v>
      </c>
      <c r="L267" t="s">
        <v>213</v>
      </c>
    </row>
    <row r="268" spans="1:12">
      <c r="A268" s="2" t="n">
        <v>43170</v>
      </c>
      <c r="B268" t="s">
        <v>62</v>
      </c>
      <c r="C268" t="s">
        <v>63</v>
      </c>
      <c r="D268" t="s">
        <v>14</v>
      </c>
      <c r="E268" t="s">
        <v>22</v>
      </c>
      <c r="F268" t="s">
        <v>49</v>
      </c>
      <c r="G268" t="s">
        <v>486</v>
      </c>
      <c r="H268">
        <f>HYPERLINK("https://www.bonque.nl/vacature/senior-front-end-developer-bij-geckotech", "Link")</f>
        <v/>
      </c>
      <c r="I268" t="s">
        <v>18</v>
      </c>
      <c r="J268" t="s">
        <v>19</v>
      </c>
      <c r="K268" t="s">
        <v>487</v>
      </c>
      <c r="L268" t="s">
        <v>488</v>
      </c>
    </row>
    <row r="269" spans="1:12">
      <c r="A269" s="2" t="n">
        <v>43170</v>
      </c>
      <c r="B269" t="s">
        <v>57</v>
      </c>
      <c r="C269" t="s">
        <v>13</v>
      </c>
      <c r="D269" t="s">
        <v>14</v>
      </c>
      <c r="E269" t="s">
        <v>22</v>
      </c>
      <c r="F269" t="s">
        <v>49</v>
      </c>
      <c r="G269" t="s">
        <v>59</v>
      </c>
      <c r="H269">
        <f>HYPERLINK("https://www.bonque.nl/vacature/senior-javascript-developer-ctonodejs-devops", "Link")</f>
        <v/>
      </c>
      <c r="I269" t="s">
        <v>18</v>
      </c>
      <c r="J269" t="s">
        <v>19</v>
      </c>
      <c r="K269" t="s">
        <v>60</v>
      </c>
      <c r="L269" t="s">
        <v>61</v>
      </c>
    </row>
    <row r="270" spans="1:12">
      <c r="A270" s="2" t="n">
        <v>43170</v>
      </c>
      <c r="B270" t="s">
        <v>219</v>
      </c>
      <c r="C270" t="s">
        <v>13</v>
      </c>
      <c r="D270" t="s">
        <v>14</v>
      </c>
      <c r="E270" t="s">
        <v>22</v>
      </c>
      <c r="F270" t="s">
        <v>58</v>
      </c>
      <c r="G270" t="s">
        <v>220</v>
      </c>
      <c r="H270">
        <f>HYPERLINK("https://www.bonque.nl/vacature/senior-back-end-developer-bij-codedazur", "Link")</f>
        <v/>
      </c>
      <c r="I270" t="s">
        <v>18</v>
      </c>
      <c r="J270" t="s">
        <v>19</v>
      </c>
      <c r="K270" t="s">
        <v>221</v>
      </c>
      <c r="L270" t="s">
        <v>222</v>
      </c>
    </row>
    <row r="271" spans="1:12">
      <c r="A271" s="2" t="n">
        <v>43170</v>
      </c>
      <c r="B271" t="s">
        <v>105</v>
      </c>
      <c r="C271" t="s">
        <v>68</v>
      </c>
      <c r="D271" t="s">
        <v>14</v>
      </c>
      <c r="F271" t="s">
        <v>16</v>
      </c>
      <c r="G271" t="s">
        <v>106</v>
      </c>
      <c r="H271">
        <f>HYPERLINK("https://www.bonque.nl/vacature/applicationsoftware-engineer-bij-vinotion", "Link")</f>
        <v/>
      </c>
      <c r="I271" t="s">
        <v>18</v>
      </c>
      <c r="J271" t="s">
        <v>19</v>
      </c>
      <c r="K271" t="s">
        <v>107</v>
      </c>
      <c r="L271" t="s">
        <v>108</v>
      </c>
    </row>
    <row r="272" spans="1:12">
      <c r="A272" s="2" t="n">
        <v>43170</v>
      </c>
      <c r="B272" t="s">
        <v>72</v>
      </c>
      <c r="C272" t="s">
        <v>13</v>
      </c>
      <c r="D272" t="s">
        <v>14</v>
      </c>
      <c r="E272" t="s">
        <v>22</v>
      </c>
      <c r="F272" t="s">
        <v>16</v>
      </c>
      <c r="G272" t="s">
        <v>387</v>
      </c>
      <c r="H272">
        <f>HYPERLINK("https://www.bonque.nl/vacature/senior-big-data-engineer-bij-anchormen-amsterdam", "Link")</f>
        <v/>
      </c>
      <c r="I272" t="s">
        <v>18</v>
      </c>
      <c r="J272" t="s">
        <v>19</v>
      </c>
      <c r="K272" t="s">
        <v>230</v>
      </c>
      <c r="L272" t="s">
        <v>388</v>
      </c>
    </row>
    <row r="273" spans="1:12">
      <c r="A273" s="2" t="n">
        <v>43170</v>
      </c>
      <c r="B273" t="s">
        <v>96</v>
      </c>
      <c r="C273" t="s">
        <v>85</v>
      </c>
      <c r="D273" t="s">
        <v>14</v>
      </c>
      <c r="F273" t="s">
        <v>16</v>
      </c>
      <c r="G273" t="s">
        <v>97</v>
      </c>
      <c r="H273">
        <f>HYPERLINK("https://www.bonque.nl/vacature/docentencoach-application-software-engineering-bij-educom-utrecht", "Link")</f>
        <v/>
      </c>
      <c r="I273" t="s">
        <v>18</v>
      </c>
      <c r="J273" t="s">
        <v>19</v>
      </c>
      <c r="K273" t="s">
        <v>98</v>
      </c>
      <c r="L273" t="s">
        <v>99</v>
      </c>
    </row>
    <row r="274" spans="1:12">
      <c r="A274" s="2" t="n">
        <v>43170</v>
      </c>
      <c r="B274" t="s">
        <v>142</v>
      </c>
      <c r="C274" t="s">
        <v>146</v>
      </c>
      <c r="D274" t="s">
        <v>14</v>
      </c>
      <c r="E274" t="s">
        <v>26</v>
      </c>
      <c r="F274" t="s">
        <v>16</v>
      </c>
      <c r="G274" t="s">
        <v>227</v>
      </c>
      <c r="H274">
        <f>HYPERLINK("https://www.bonque.nl/vacature/medior-microservices-developer-bij-devoteam", "Link")</f>
        <v/>
      </c>
      <c r="I274" t="s">
        <v>18</v>
      </c>
      <c r="J274" t="s">
        <v>19</v>
      </c>
      <c r="K274" t="s">
        <v>144</v>
      </c>
      <c r="L274" t="s">
        <v>228</v>
      </c>
    </row>
    <row r="275" spans="1:12">
      <c r="A275" s="2" t="n">
        <v>43170</v>
      </c>
      <c r="B275" t="s">
        <v>354</v>
      </c>
      <c r="C275" t="s">
        <v>489</v>
      </c>
      <c r="D275" t="s">
        <v>14</v>
      </c>
      <c r="F275" t="s">
        <v>42</v>
      </c>
      <c r="G275" t="s">
        <v>354</v>
      </c>
      <c r="H275">
        <f>HYPERLINK("https://www.bonque.nl/vacature/opleiding-bij-educom-detacom", "Link")</f>
        <v/>
      </c>
      <c r="I275" t="s">
        <v>18</v>
      </c>
      <c r="J275" t="s">
        <v>19</v>
      </c>
      <c r="K275" t="s">
        <v>225</v>
      </c>
      <c r="L275" t="s">
        <v>490</v>
      </c>
    </row>
    <row r="276" spans="1:12">
      <c r="A276" s="2" t="n">
        <v>43170</v>
      </c>
      <c r="B276" t="s">
        <v>354</v>
      </c>
      <c r="C276" t="s">
        <v>85</v>
      </c>
      <c r="D276" t="s">
        <v>14</v>
      </c>
      <c r="F276" t="s">
        <v>42</v>
      </c>
      <c r="G276" t="s">
        <v>354</v>
      </c>
      <c r="H276">
        <f>HYPERLINK("https://www.bonque.nl/vacature/traineeship-bij-educom", "Link")</f>
        <v/>
      </c>
      <c r="I276" t="s">
        <v>18</v>
      </c>
      <c r="J276" t="s">
        <v>19</v>
      </c>
      <c r="K276" t="s">
        <v>225</v>
      </c>
      <c r="L276" t="s">
        <v>491</v>
      </c>
    </row>
    <row r="277" spans="1:12">
      <c r="A277" s="2" t="n">
        <v>43171</v>
      </c>
      <c r="B277" t="s">
        <v>35</v>
      </c>
      <c r="C277" t="s">
        <v>36</v>
      </c>
      <c r="D277" t="s">
        <v>14</v>
      </c>
      <c r="E277" t="s">
        <v>26</v>
      </c>
      <c r="F277" t="s">
        <v>16</v>
      </c>
      <c r="G277" t="s">
        <v>492</v>
      </c>
      <c r="H277">
        <f>HYPERLINK("https://www.jouwictvacature.nl/solliciteren?job=medior-full-stack-mobile-developer-at-findwhere", "Link")</f>
        <v/>
      </c>
      <c r="I277" t="s">
        <v>18</v>
      </c>
      <c r="J277" t="s">
        <v>19</v>
      </c>
      <c r="K277" t="s">
        <v>130</v>
      </c>
      <c r="L277" t="s">
        <v>493</v>
      </c>
    </row>
    <row r="278" spans="1:12">
      <c r="A278" s="2" t="n">
        <v>43171</v>
      </c>
      <c r="B278" t="s">
        <v>30</v>
      </c>
      <c r="C278" t="s">
        <v>31</v>
      </c>
      <c r="D278" t="s">
        <v>14</v>
      </c>
      <c r="E278" t="s">
        <v>15</v>
      </c>
      <c r="F278" t="s">
        <v>16</v>
      </c>
      <c r="G278" t="s">
        <v>494</v>
      </c>
      <c r="H278">
        <f>HYPERLINK("https://www.jouwictvacature.nl/solliciteren?job=junior-software-developer--jee-spring-hibernate-maven-jboss-bij-msg-li", "Link")</f>
        <v/>
      </c>
      <c r="I278" t="s">
        <v>18</v>
      </c>
      <c r="J278" t="s">
        <v>19</v>
      </c>
      <c r="K278" t="s">
        <v>33</v>
      </c>
      <c r="L278" t="s">
        <v>495</v>
      </c>
    </row>
    <row r="279" spans="1:12">
      <c r="A279" s="2" t="n">
        <v>43171</v>
      </c>
      <c r="B279" t="s">
        <v>391</v>
      </c>
      <c r="C279" t="s">
        <v>392</v>
      </c>
      <c r="D279" t="s">
        <v>53</v>
      </c>
      <c r="F279" t="s">
        <v>42</v>
      </c>
      <c r="G279" t="s">
        <v>393</v>
      </c>
      <c r="H279">
        <f>HYPERLINK("https://www.jouwictvacature.nl/solliciteren?job=net-customizing-engineer", "Link")</f>
        <v/>
      </c>
      <c r="I279" t="s">
        <v>18</v>
      </c>
      <c r="J279" t="s">
        <v>19</v>
      </c>
      <c r="K279" t="s">
        <v>394</v>
      </c>
      <c r="L279" t="s">
        <v>395</v>
      </c>
    </row>
    <row r="280" spans="1:12">
      <c r="A280" s="2" t="n">
        <v>43171</v>
      </c>
      <c r="B280" t="s">
        <v>167</v>
      </c>
      <c r="C280" t="s">
        <v>168</v>
      </c>
      <c r="D280" t="s">
        <v>14</v>
      </c>
      <c r="E280" t="s">
        <v>22</v>
      </c>
      <c r="F280" t="s">
        <v>58</v>
      </c>
      <c r="G280" t="s">
        <v>169</v>
      </c>
      <c r="H280">
        <f>HYPERLINK("https://www.jouwictvacature.nl/solliciteren?job=senior-fullstack-developer-english-bij-the-people-group", "Link")</f>
        <v/>
      </c>
      <c r="I280" t="s">
        <v>18</v>
      </c>
      <c r="J280" t="s">
        <v>19</v>
      </c>
      <c r="K280" t="s">
        <v>170</v>
      </c>
      <c r="L280" t="s">
        <v>171</v>
      </c>
    </row>
    <row r="281" spans="1:12">
      <c r="A281" s="2" t="n">
        <v>43171</v>
      </c>
      <c r="B281" t="s">
        <v>496</v>
      </c>
      <c r="C281" t="s">
        <v>497</v>
      </c>
      <c r="D281" t="s">
        <v>14</v>
      </c>
      <c r="E281" t="s">
        <v>26</v>
      </c>
      <c r="F281" t="s">
        <v>49</v>
      </c>
      <c r="G281" t="s">
        <v>498</v>
      </c>
      <c r="H281">
        <f>HYPERLINK("https://www.jouwictvacature.nl/solliciteren?job=medior-front-end-developer-at-bizzdesign-bij-bizzdesign", "Link")</f>
        <v/>
      </c>
      <c r="I281" t="s">
        <v>18</v>
      </c>
      <c r="J281" t="s">
        <v>19</v>
      </c>
      <c r="K281" t="s">
        <v>499</v>
      </c>
      <c r="L281" t="s">
        <v>500</v>
      </c>
    </row>
    <row r="282" spans="1:12">
      <c r="A282" s="2" t="n">
        <v>43171</v>
      </c>
      <c r="B282" t="s">
        <v>88</v>
      </c>
      <c r="C282" t="s">
        <v>89</v>
      </c>
      <c r="D282" t="s">
        <v>14</v>
      </c>
      <c r="F282" t="s">
        <v>49</v>
      </c>
      <c r="G282" t="s">
        <v>88</v>
      </c>
      <c r="H282">
        <f>HYPERLINK("https://www.jouwictvacature.nl/solliciteren?job=medior-nodejs-developer-bij-crowdynews", "Link")</f>
        <v/>
      </c>
      <c r="I282" t="s">
        <v>18</v>
      </c>
      <c r="J282" t="s">
        <v>19</v>
      </c>
      <c r="K282" t="s">
        <v>304</v>
      </c>
      <c r="L282" t="s">
        <v>305</v>
      </c>
    </row>
    <row r="283" spans="1:12">
      <c r="A283" s="2" t="n">
        <v>43171</v>
      </c>
      <c r="B283" t="s">
        <v>181</v>
      </c>
      <c r="C283" t="s">
        <v>13</v>
      </c>
      <c r="D283" t="s">
        <v>14</v>
      </c>
      <c r="F283" t="s">
        <v>49</v>
      </c>
      <c r="G283" t="s">
        <v>181</v>
      </c>
      <c r="H283">
        <f>HYPERLINK("https://www.jouwictvacature.nl/solliciteren?job=medior-front-end-developer-bij-codezilla-bij-codezilla", "Link")</f>
        <v/>
      </c>
      <c r="I283" t="s">
        <v>18</v>
      </c>
      <c r="J283" t="s">
        <v>19</v>
      </c>
      <c r="K283" t="s">
        <v>182</v>
      </c>
      <c r="L283" t="s">
        <v>183</v>
      </c>
    </row>
    <row r="284" spans="1:12">
      <c r="A284" s="2" t="n">
        <v>43171</v>
      </c>
      <c r="B284" t="s">
        <v>149</v>
      </c>
      <c r="C284" t="s">
        <v>13</v>
      </c>
      <c r="D284" t="s">
        <v>14</v>
      </c>
      <c r="E284" t="s">
        <v>22</v>
      </c>
      <c r="F284" t="s">
        <v>49</v>
      </c>
      <c r="G284" t="s">
        <v>352</v>
      </c>
      <c r="H284">
        <f>HYPERLINK("https://www.bonque.nl/vacature/medior-developer-front-end-bij-lobsterink-2", "Link")</f>
        <v/>
      </c>
      <c r="I284" t="s">
        <v>18</v>
      </c>
      <c r="J284" t="s">
        <v>19</v>
      </c>
      <c r="K284" t="s">
        <v>311</v>
      </c>
      <c r="L284" t="s">
        <v>353</v>
      </c>
    </row>
    <row r="285" spans="1:12">
      <c r="A285" s="2" t="n">
        <v>43171</v>
      </c>
      <c r="B285" t="s">
        <v>88</v>
      </c>
      <c r="C285" t="s">
        <v>89</v>
      </c>
      <c r="D285" t="s">
        <v>14</v>
      </c>
      <c r="E285" t="s">
        <v>26</v>
      </c>
      <c r="F285" t="s">
        <v>49</v>
      </c>
      <c r="G285" t="s">
        <v>501</v>
      </c>
      <c r="H285">
        <f>HYPERLINK("https://www.bonque.nl/vacature/nodejs-developer-bij-crowdynews-2", "Link")</f>
        <v/>
      </c>
      <c r="I285" t="s">
        <v>18</v>
      </c>
      <c r="J285" t="s">
        <v>19</v>
      </c>
      <c r="K285" t="s">
        <v>502</v>
      </c>
      <c r="L285" t="s">
        <v>503</v>
      </c>
    </row>
    <row r="286" spans="1:12">
      <c r="A286" s="2" t="n">
        <v>43171</v>
      </c>
      <c r="B286" t="s">
        <v>96</v>
      </c>
      <c r="C286" t="s">
        <v>85</v>
      </c>
      <c r="D286" t="s">
        <v>14</v>
      </c>
      <c r="F286" t="s">
        <v>58</v>
      </c>
      <c r="G286" t="s">
        <v>97</v>
      </c>
      <c r="H286">
        <f>HYPERLINK("https://www.bonque.nl/vacature/docentencoach-application-software-engineering-bij-educom-utrecht", "Link")</f>
        <v/>
      </c>
      <c r="I286" t="s">
        <v>18</v>
      </c>
      <c r="J286" t="s">
        <v>19</v>
      </c>
      <c r="K286" t="s">
        <v>98</v>
      </c>
      <c r="L286" t="s">
        <v>99</v>
      </c>
    </row>
    <row r="287" spans="1:12">
      <c r="A287" s="2" t="n">
        <v>43171</v>
      </c>
      <c r="B287" t="s">
        <v>57</v>
      </c>
      <c r="C287" t="s">
        <v>13</v>
      </c>
      <c r="D287" t="s">
        <v>14</v>
      </c>
      <c r="E287" t="s">
        <v>26</v>
      </c>
      <c r="F287" t="s">
        <v>58</v>
      </c>
      <c r="G287" t="s">
        <v>504</v>
      </c>
      <c r="H287">
        <f>HYPERLINK("https://www.bonque.nl/vacature/medior-javascript-developer-ctonodejs-devops", "Link")</f>
        <v/>
      </c>
      <c r="I287" t="s">
        <v>18</v>
      </c>
      <c r="J287" t="s">
        <v>19</v>
      </c>
      <c r="K287" t="s">
        <v>60</v>
      </c>
      <c r="L287" t="s">
        <v>505</v>
      </c>
    </row>
    <row r="288" spans="1:12">
      <c r="A288" s="2" t="n">
        <v>43171</v>
      </c>
      <c r="B288" t="s">
        <v>100</v>
      </c>
      <c r="C288" t="s">
        <v>101</v>
      </c>
      <c r="D288" t="s">
        <v>14</v>
      </c>
      <c r="E288" t="s">
        <v>26</v>
      </c>
      <c r="F288" t="s">
        <v>58</v>
      </c>
      <c r="G288" t="s">
        <v>473</v>
      </c>
      <c r="H288">
        <f>HYPERLINK("https://www.bonque.nl/vacature/medior-full-stack-php-developer-bij-sensys-gatso-group", "Link")</f>
        <v/>
      </c>
      <c r="I288" t="s">
        <v>18</v>
      </c>
      <c r="J288" t="s">
        <v>19</v>
      </c>
      <c r="K288" t="s">
        <v>103</v>
      </c>
      <c r="L288" t="s">
        <v>474</v>
      </c>
    </row>
    <row r="289" spans="1:12">
      <c r="A289" s="2" t="n">
        <v>43171</v>
      </c>
      <c r="B289" t="s">
        <v>72</v>
      </c>
      <c r="C289" t="s">
        <v>13</v>
      </c>
      <c r="D289" t="s">
        <v>14</v>
      </c>
      <c r="E289" t="s">
        <v>26</v>
      </c>
      <c r="F289" t="s">
        <v>16</v>
      </c>
      <c r="G289" t="s">
        <v>278</v>
      </c>
      <c r="H289">
        <f>HYPERLINK("https://www.bonque.nl/vacature/scala-developer-bij-anchormen", "Link")</f>
        <v/>
      </c>
      <c r="I289" t="s">
        <v>18</v>
      </c>
      <c r="J289" t="s">
        <v>19</v>
      </c>
      <c r="K289" t="s">
        <v>279</v>
      </c>
      <c r="L289" t="s">
        <v>280</v>
      </c>
    </row>
    <row r="290" spans="1:12">
      <c r="A290" s="2" t="n">
        <v>43171</v>
      </c>
      <c r="B290" t="s">
        <v>142</v>
      </c>
      <c r="C290" t="s">
        <v>36</v>
      </c>
      <c r="D290" t="s">
        <v>14</v>
      </c>
      <c r="E290" t="s">
        <v>22</v>
      </c>
      <c r="F290" t="s">
        <v>16</v>
      </c>
      <c r="G290" t="s">
        <v>506</v>
      </c>
      <c r="H290">
        <f>HYPERLINK("https://www.bonque.nl/vacature/senior-microservices-developer-bij-devoteam", "Link")</f>
        <v/>
      </c>
      <c r="I290" t="s">
        <v>18</v>
      </c>
      <c r="J290" t="s">
        <v>19</v>
      </c>
      <c r="K290" t="s">
        <v>144</v>
      </c>
      <c r="L290" t="s">
        <v>507</v>
      </c>
    </row>
    <row r="291" spans="1:12">
      <c r="A291" s="2" t="n">
        <v>43171</v>
      </c>
      <c r="B291" t="s">
        <v>223</v>
      </c>
      <c r="C291" t="s">
        <v>224</v>
      </c>
      <c r="D291" t="s">
        <v>14</v>
      </c>
      <c r="F291" t="s">
        <v>16</v>
      </c>
      <c r="G291" t="s">
        <v>223</v>
      </c>
      <c r="H291">
        <f>HYPERLINK("https://www.bonque.nl/vacature/traineeship-bij-educom-5", "Link")</f>
        <v/>
      </c>
      <c r="I291" t="s">
        <v>18</v>
      </c>
      <c r="J291" t="s">
        <v>19</v>
      </c>
      <c r="K291" t="s">
        <v>225</v>
      </c>
      <c r="L291" t="s">
        <v>226</v>
      </c>
    </row>
    <row r="292" spans="1:12">
      <c r="A292" s="2" t="n">
        <v>43171</v>
      </c>
      <c r="B292" t="s">
        <v>149</v>
      </c>
      <c r="C292" t="s">
        <v>13</v>
      </c>
      <c r="D292" t="s">
        <v>14</v>
      </c>
      <c r="E292" t="s">
        <v>26</v>
      </c>
      <c r="F292" t="s">
        <v>42</v>
      </c>
      <c r="G292" t="s">
        <v>508</v>
      </c>
      <c r="H292">
        <f>HYPERLINK("https://www.bonque.nl/vacature/medior-full-stack-developer-for-conversion-optimisation-bij-lobsterink", "Link")</f>
        <v/>
      </c>
      <c r="I292" t="s">
        <v>18</v>
      </c>
      <c r="J292" t="s">
        <v>19</v>
      </c>
      <c r="K292" t="s">
        <v>151</v>
      </c>
      <c r="L292" t="s">
        <v>509</v>
      </c>
    </row>
    <row r="293" spans="1:12">
      <c r="A293" s="2" t="n">
        <v>43171</v>
      </c>
      <c r="B293" t="s">
        <v>149</v>
      </c>
      <c r="C293" t="s">
        <v>13</v>
      </c>
      <c r="D293" t="s">
        <v>14</v>
      </c>
      <c r="E293" t="s">
        <v>26</v>
      </c>
      <c r="F293" t="s">
        <v>42</v>
      </c>
      <c r="G293" t="s">
        <v>358</v>
      </c>
      <c r="H293">
        <f>HYPERLINK("https://www.bonque.nl/vacature/medior-developer-cloud-bij-lobsterink", "Link")</f>
        <v/>
      </c>
      <c r="I293" t="s">
        <v>18</v>
      </c>
      <c r="J293" t="s">
        <v>19</v>
      </c>
      <c r="K293" t="s">
        <v>359</v>
      </c>
      <c r="L293" t="s">
        <v>360</v>
      </c>
    </row>
    <row r="294" spans="1:12">
      <c r="A294" s="2" t="n">
        <v>43171</v>
      </c>
      <c r="B294" t="s">
        <v>35</v>
      </c>
      <c r="C294" t="s">
        <v>36</v>
      </c>
      <c r="D294" t="s">
        <v>14</v>
      </c>
      <c r="F294" t="s">
        <v>16</v>
      </c>
      <c r="G294" t="s">
        <v>204</v>
      </c>
      <c r="H294">
        <f>HYPERLINK("https://www.jouwictvacature.nl/solliciteren?job=looking-for-a-medior-full-stack-mobile-development-job-in-amsterdam-zu", "Link")</f>
        <v/>
      </c>
      <c r="I294" t="s">
        <v>18</v>
      </c>
      <c r="J294" t="s">
        <v>19</v>
      </c>
      <c r="K294" t="s">
        <v>130</v>
      </c>
      <c r="L294" t="s">
        <v>205</v>
      </c>
    </row>
    <row r="295" spans="1:12">
      <c r="A295" s="2" t="n">
        <v>43171</v>
      </c>
      <c r="B295" t="s">
        <v>40</v>
      </c>
      <c r="C295" t="s">
        <v>41</v>
      </c>
      <c r="D295" t="s">
        <v>14</v>
      </c>
      <c r="E295" t="s">
        <v>26</v>
      </c>
      <c r="F295" t="s">
        <v>42</v>
      </c>
      <c r="G295" t="s">
        <v>510</v>
      </c>
      <c r="H295">
        <f>HYPERLINK("https://www.jouwictvacature.nl/solliciteren?job=medior-cc-engineer-at-mps-multi-pilot-simulations", "Link")</f>
        <v/>
      </c>
      <c r="I295" t="s">
        <v>18</v>
      </c>
      <c r="J295" t="s">
        <v>19</v>
      </c>
      <c r="K295" t="s">
        <v>44</v>
      </c>
      <c r="L295" t="s">
        <v>511</v>
      </c>
    </row>
    <row r="296" spans="1:12">
      <c r="A296" s="2" t="n">
        <v>43171</v>
      </c>
      <c r="B296" t="s">
        <v>412</v>
      </c>
      <c r="C296" t="s">
        <v>13</v>
      </c>
      <c r="D296" t="s">
        <v>14</v>
      </c>
      <c r="E296" t="s">
        <v>22</v>
      </c>
      <c r="F296" t="s">
        <v>58</v>
      </c>
      <c r="G296" t="s">
        <v>512</v>
      </c>
      <c r="H296">
        <f>HYPERLINK("https://www.jouwictvacature.nl/solliciteren?job=senior-full-stack-developer-bij-total-active-media-bij-total-active-me", "Link")</f>
        <v/>
      </c>
      <c r="I296" t="s">
        <v>18</v>
      </c>
      <c r="J296" t="s">
        <v>19</v>
      </c>
      <c r="K296" t="s">
        <v>513</v>
      </c>
      <c r="L296" t="s">
        <v>514</v>
      </c>
    </row>
    <row r="297" spans="1:12">
      <c r="A297" s="2" t="n">
        <v>43171</v>
      </c>
      <c r="B297" t="s">
        <v>132</v>
      </c>
      <c r="C297" t="s">
        <v>68</v>
      </c>
      <c r="D297" t="s">
        <v>14</v>
      </c>
      <c r="E297" t="s">
        <v>22</v>
      </c>
      <c r="F297" t="s">
        <v>49</v>
      </c>
      <c r="G297" t="s">
        <v>133</v>
      </c>
      <c r="H297">
        <f>HYPERLINK("https://www.jouwictvacature.nl/solliciteren?job=senior-software-engineer-focus-on-front-end", "Link")</f>
        <v/>
      </c>
      <c r="I297" t="s">
        <v>18</v>
      </c>
      <c r="J297" t="s">
        <v>19</v>
      </c>
      <c r="K297" t="s">
        <v>134</v>
      </c>
      <c r="L297" t="s">
        <v>135</v>
      </c>
    </row>
    <row r="298" spans="1:12">
      <c r="A298" s="2" t="n">
        <v>43171</v>
      </c>
      <c r="B298" t="s">
        <v>132</v>
      </c>
      <c r="C298" t="s">
        <v>68</v>
      </c>
      <c r="D298" t="s">
        <v>14</v>
      </c>
      <c r="E298" t="s">
        <v>22</v>
      </c>
      <c r="F298" t="s">
        <v>49</v>
      </c>
      <c r="G298" t="s">
        <v>515</v>
      </c>
      <c r="H298">
        <f>HYPERLINK("https://www.jouwictvacature.nl/solliciteren?job=senior-web-developer-focus-on-front-end-bij-pyton-an-amadeus-company", "Link")</f>
        <v/>
      </c>
      <c r="I298" t="s">
        <v>18</v>
      </c>
      <c r="J298" t="s">
        <v>19</v>
      </c>
      <c r="K298" t="s">
        <v>134</v>
      </c>
      <c r="L298" t="s">
        <v>516</v>
      </c>
    </row>
    <row r="299" spans="1:12">
      <c r="A299" s="2" t="n">
        <v>43171</v>
      </c>
      <c r="B299" t="s">
        <v>52</v>
      </c>
      <c r="C299" t="s">
        <v>13</v>
      </c>
      <c r="D299" t="s">
        <v>53</v>
      </c>
      <c r="E299" t="s">
        <v>15</v>
      </c>
      <c r="F299" t="s">
        <v>49</v>
      </c>
      <c r="G299" t="s">
        <v>54</v>
      </c>
      <c r="H299">
        <f>HYPERLINK("https://www.bonque.nl/vacature/junior-full-stack-developer-bij-widgr", "Link")</f>
        <v/>
      </c>
      <c r="I299" t="s">
        <v>18</v>
      </c>
      <c r="J299" t="s">
        <v>19</v>
      </c>
      <c r="K299" t="s">
        <v>55</v>
      </c>
      <c r="L299" t="s">
        <v>56</v>
      </c>
    </row>
    <row r="300" spans="1:12">
      <c r="A300" s="2" t="n">
        <v>43171</v>
      </c>
      <c r="B300" t="s">
        <v>88</v>
      </c>
      <c r="C300" t="s">
        <v>89</v>
      </c>
      <c r="D300" t="s">
        <v>14</v>
      </c>
      <c r="E300" t="s">
        <v>22</v>
      </c>
      <c r="F300" t="s">
        <v>49</v>
      </c>
      <c r="G300" t="s">
        <v>336</v>
      </c>
      <c r="H300">
        <f>HYPERLINK("https://www.bonque.nl/vacature/medior-front-end-engineer-bij-crowdynews-2", "Link")</f>
        <v/>
      </c>
      <c r="I300" t="s">
        <v>18</v>
      </c>
      <c r="J300" t="s">
        <v>19</v>
      </c>
      <c r="K300" t="s">
        <v>91</v>
      </c>
      <c r="L300" t="s">
        <v>337</v>
      </c>
    </row>
    <row r="301" spans="1:12">
      <c r="A301" s="2" t="n">
        <v>43171</v>
      </c>
      <c r="B301" t="s">
        <v>140</v>
      </c>
      <c r="C301" t="s">
        <v>47</v>
      </c>
      <c r="D301" t="s">
        <v>14</v>
      </c>
      <c r="E301" t="s">
        <v>26</v>
      </c>
      <c r="F301" t="s">
        <v>49</v>
      </c>
      <c r="G301" t="s">
        <v>140</v>
      </c>
      <c r="H301">
        <f>HYPERLINK("https://www.bonque.nl/vacature/medior-front-end-developer-bij-ke-works-2", "Link")</f>
        <v/>
      </c>
      <c r="I301" t="s">
        <v>18</v>
      </c>
      <c r="J301" t="s">
        <v>19</v>
      </c>
      <c r="K301" t="s">
        <v>94</v>
      </c>
      <c r="L301" t="s">
        <v>141</v>
      </c>
    </row>
    <row r="302" spans="1:12">
      <c r="A302" s="2" t="n">
        <v>43171</v>
      </c>
      <c r="B302" t="s">
        <v>46</v>
      </c>
      <c r="C302" t="s">
        <v>47</v>
      </c>
      <c r="D302" t="s">
        <v>48</v>
      </c>
      <c r="E302" t="s">
        <v>26</v>
      </c>
      <c r="F302" t="s">
        <v>49</v>
      </c>
      <c r="G302" t="s">
        <v>46</v>
      </c>
      <c r="H302">
        <f>HYPERLINK("https://www.bonque.nl/vacature/medior-javascript-angularreact-developer-bij-ke-works", "Link")</f>
        <v/>
      </c>
      <c r="I302" t="s">
        <v>18</v>
      </c>
      <c r="J302" t="s">
        <v>19</v>
      </c>
      <c r="K302" t="s">
        <v>50</v>
      </c>
      <c r="L302" t="s">
        <v>51</v>
      </c>
    </row>
    <row r="303" spans="1:12">
      <c r="A303" s="2" t="n">
        <v>43171</v>
      </c>
      <c r="B303" t="s">
        <v>72</v>
      </c>
      <c r="C303" t="s">
        <v>13</v>
      </c>
      <c r="D303" t="s">
        <v>14</v>
      </c>
      <c r="E303" t="s">
        <v>26</v>
      </c>
      <c r="F303" t="s">
        <v>16</v>
      </c>
      <c r="G303" t="s">
        <v>278</v>
      </c>
      <c r="H303">
        <f>HYPERLINK("https://www.bonque.nl/vacature/scala-developer-bij-anchormen", "Link")</f>
        <v/>
      </c>
      <c r="I303" t="s">
        <v>18</v>
      </c>
      <c r="J303" t="s">
        <v>19</v>
      </c>
      <c r="K303" t="s">
        <v>279</v>
      </c>
      <c r="L303" t="s">
        <v>280</v>
      </c>
    </row>
    <row r="304" spans="1:12">
      <c r="A304" s="2" t="n">
        <v>43171</v>
      </c>
      <c r="B304" t="s">
        <v>142</v>
      </c>
      <c r="C304" t="s">
        <v>146</v>
      </c>
      <c r="D304" t="s">
        <v>14</v>
      </c>
      <c r="E304" t="s">
        <v>22</v>
      </c>
      <c r="F304" t="s">
        <v>16</v>
      </c>
      <c r="G304" t="s">
        <v>147</v>
      </c>
      <c r="H304">
        <f>HYPERLINK("https://www.bonque.nl/vacature/senior-microservices-developer-bij-devoteam-", "Link")</f>
        <v/>
      </c>
      <c r="I304" t="s">
        <v>18</v>
      </c>
      <c r="J304" t="s">
        <v>19</v>
      </c>
      <c r="K304" t="s">
        <v>144</v>
      </c>
      <c r="L304" t="s">
        <v>148</v>
      </c>
    </row>
    <row r="305" spans="1:12">
      <c r="A305" s="2" t="n">
        <v>43171</v>
      </c>
      <c r="B305" t="s">
        <v>62</v>
      </c>
      <c r="C305" t="s">
        <v>63</v>
      </c>
      <c r="D305" t="s">
        <v>14</v>
      </c>
      <c r="E305" t="s">
        <v>22</v>
      </c>
      <c r="F305" t="s">
        <v>16</v>
      </c>
      <c r="G305" t="s">
        <v>64</v>
      </c>
      <c r="H305">
        <f>HYPERLINK("https://www.bonque.nl/vacature/senior-java-developer-bij-geckotech", "Link")</f>
        <v/>
      </c>
      <c r="I305" t="s">
        <v>18</v>
      </c>
      <c r="J305" t="s">
        <v>19</v>
      </c>
      <c r="K305" t="s">
        <v>65</v>
      </c>
      <c r="L305" t="s">
        <v>66</v>
      </c>
    </row>
    <row r="306" spans="1:12">
      <c r="A306" s="2" t="n">
        <v>43171</v>
      </c>
      <c r="B306" t="s">
        <v>517</v>
      </c>
      <c r="C306" t="s">
        <v>518</v>
      </c>
      <c r="D306" t="s">
        <v>14</v>
      </c>
      <c r="F306" t="s">
        <v>16</v>
      </c>
      <c r="G306" t="s">
        <v>519</v>
      </c>
      <c r="H306">
        <f>HYPERLINK("https://www.bonque.nl/vacature/webmobile-software-developer-bij-scanmar-qed", "Link")</f>
        <v/>
      </c>
      <c r="I306" t="s">
        <v>18</v>
      </c>
      <c r="J306" t="s">
        <v>19</v>
      </c>
      <c r="K306" t="s">
        <v>520</v>
      </c>
      <c r="L306" t="s">
        <v>521</v>
      </c>
    </row>
    <row r="307" spans="1:12">
      <c r="A307" s="2" t="n">
        <v>43171</v>
      </c>
      <c r="B307" t="s">
        <v>251</v>
      </c>
      <c r="C307" t="s">
        <v>13</v>
      </c>
      <c r="D307" t="s">
        <v>53</v>
      </c>
      <c r="E307" t="s">
        <v>26</v>
      </c>
      <c r="F307" t="s">
        <v>42</v>
      </c>
      <c r="G307" t="s">
        <v>449</v>
      </c>
      <c r="H307">
        <f>HYPERLINK("https://www.bonque.nl/vacature/medior-net-developer-in-amsterdam-bij-icatt-interactive-media", "Link")</f>
        <v/>
      </c>
      <c r="I307" t="s">
        <v>18</v>
      </c>
      <c r="J307" t="s">
        <v>19</v>
      </c>
      <c r="K307" t="s">
        <v>253</v>
      </c>
      <c r="L307" t="s">
        <v>450</v>
      </c>
    </row>
    <row r="308" spans="1:12">
      <c r="A308" s="2" t="n">
        <v>43171</v>
      </c>
      <c r="B308" t="s">
        <v>35</v>
      </c>
      <c r="C308" t="s">
        <v>36</v>
      </c>
      <c r="D308" t="s">
        <v>14</v>
      </c>
      <c r="F308" t="s">
        <v>16</v>
      </c>
      <c r="G308" t="s">
        <v>522</v>
      </c>
      <c r="H308">
        <f>HYPERLINK("https://www.jouwictvacature.nl/solliciteren?job=looking-for-a-android-app-development-job-in-amsterdam-zuidoost-bij-fi", "Link")</f>
        <v/>
      </c>
      <c r="I308" t="s">
        <v>18</v>
      </c>
      <c r="J308" t="s">
        <v>19</v>
      </c>
      <c r="K308" t="s">
        <v>38</v>
      </c>
      <c r="L308" t="s">
        <v>523</v>
      </c>
    </row>
    <row r="309" spans="1:12">
      <c r="A309" s="2" t="n">
        <v>43171</v>
      </c>
      <c r="B309" t="s">
        <v>167</v>
      </c>
      <c r="C309" t="s">
        <v>168</v>
      </c>
      <c r="D309" t="s">
        <v>14</v>
      </c>
      <c r="E309" t="s">
        <v>22</v>
      </c>
      <c r="F309" t="s">
        <v>58</v>
      </c>
      <c r="G309" t="s">
        <v>169</v>
      </c>
      <c r="H309">
        <f>HYPERLINK("https://www.jouwictvacature.nl/solliciteren?job=senior-fullstack-developer-english-bij-the-people-group", "Link")</f>
        <v/>
      </c>
      <c r="I309" t="s">
        <v>18</v>
      </c>
      <c r="J309" t="s">
        <v>19</v>
      </c>
      <c r="K309" t="s">
        <v>170</v>
      </c>
      <c r="L309" t="s">
        <v>171</v>
      </c>
    </row>
    <row r="310" spans="1:12">
      <c r="A310" s="2" t="n">
        <v>43171</v>
      </c>
      <c r="B310" t="s">
        <v>259</v>
      </c>
      <c r="C310" t="s">
        <v>268</v>
      </c>
      <c r="D310" t="s">
        <v>14</v>
      </c>
      <c r="E310" t="s">
        <v>26</v>
      </c>
      <c r="F310" t="s">
        <v>58</v>
      </c>
      <c r="G310" t="s">
        <v>396</v>
      </c>
      <c r="H310">
        <f>HYPERLINK("https://www.jouwictvacature.nl/solliciteren?job=medior-front-end-developer-met-drupal-ervaring-english-2", "Link")</f>
        <v/>
      </c>
      <c r="I310" t="s">
        <v>18</v>
      </c>
      <c r="J310" t="s">
        <v>19</v>
      </c>
      <c r="K310" t="s">
        <v>270</v>
      </c>
      <c r="L310" t="s">
        <v>397</v>
      </c>
    </row>
    <row r="311" spans="1:12">
      <c r="A311" s="2" t="n">
        <v>43171</v>
      </c>
      <c r="B311" t="s">
        <v>412</v>
      </c>
      <c r="C311" t="s">
        <v>13</v>
      </c>
      <c r="D311" t="s">
        <v>14</v>
      </c>
      <c r="E311" t="s">
        <v>22</v>
      </c>
      <c r="F311" t="s">
        <v>58</v>
      </c>
      <c r="G311" t="s">
        <v>512</v>
      </c>
      <c r="H311">
        <f>HYPERLINK("https://www.jouwictvacature.nl/solliciteren?job=senior-full-stack-developer-bij-total-active-media-bij-total-active-me", "Link")</f>
        <v/>
      </c>
      <c r="I311" t="s">
        <v>18</v>
      </c>
      <c r="J311" t="s">
        <v>19</v>
      </c>
      <c r="K311" t="s">
        <v>513</v>
      </c>
      <c r="L311" t="s">
        <v>514</v>
      </c>
    </row>
    <row r="312" spans="1:12">
      <c r="A312" s="2" t="n">
        <v>43171</v>
      </c>
      <c r="B312" t="s">
        <v>57</v>
      </c>
      <c r="C312" t="s">
        <v>13</v>
      </c>
      <c r="D312" t="s">
        <v>14</v>
      </c>
      <c r="E312" t="s">
        <v>26</v>
      </c>
      <c r="F312" t="s">
        <v>49</v>
      </c>
      <c r="G312" t="s">
        <v>126</v>
      </c>
      <c r="H312">
        <f>HYPERLINK("https://www.bonque.nl/vacature/medior-front-end-developer-bij-horsha-2", "Link")</f>
        <v/>
      </c>
      <c r="I312" t="s">
        <v>18</v>
      </c>
      <c r="J312" t="s">
        <v>19</v>
      </c>
      <c r="K312" t="s">
        <v>127</v>
      </c>
      <c r="L312" t="s">
        <v>128</v>
      </c>
    </row>
    <row r="313" spans="1:12">
      <c r="A313" s="2" t="n">
        <v>43171</v>
      </c>
      <c r="B313" t="s">
        <v>93</v>
      </c>
      <c r="C313" t="s">
        <v>47</v>
      </c>
      <c r="D313" t="s">
        <v>14</v>
      </c>
      <c r="E313" t="s">
        <v>15</v>
      </c>
      <c r="F313" t="s">
        <v>49</v>
      </c>
      <c r="G313" t="s">
        <v>93</v>
      </c>
      <c r="H313">
        <f>HYPERLINK("https://www.bonque.nl/vacature/junior-front-end-developer-at-ke-works", "Link")</f>
        <v/>
      </c>
      <c r="I313" t="s">
        <v>18</v>
      </c>
      <c r="J313" t="s">
        <v>19</v>
      </c>
      <c r="K313" t="s">
        <v>94</v>
      </c>
      <c r="L313" t="s">
        <v>95</v>
      </c>
    </row>
    <row r="314" spans="1:12">
      <c r="A314" s="2" t="n">
        <v>43171</v>
      </c>
      <c r="B314" t="s">
        <v>517</v>
      </c>
      <c r="C314" t="s">
        <v>518</v>
      </c>
      <c r="D314" t="s">
        <v>14</v>
      </c>
      <c r="F314" t="s">
        <v>16</v>
      </c>
      <c r="G314" t="s">
        <v>519</v>
      </c>
      <c r="H314">
        <f>HYPERLINK("https://www.bonque.nl/vacature/webmobile-software-developer-bij-scanmar-qed", "Link")</f>
        <v/>
      </c>
      <c r="I314" t="s">
        <v>18</v>
      </c>
      <c r="J314" t="s">
        <v>19</v>
      </c>
      <c r="K314" t="s">
        <v>520</v>
      </c>
      <c r="L314" t="s">
        <v>521</v>
      </c>
    </row>
    <row r="315" spans="1:12">
      <c r="A315" s="2" t="n">
        <v>43171</v>
      </c>
      <c r="B315" t="s">
        <v>62</v>
      </c>
      <c r="C315" t="s">
        <v>63</v>
      </c>
      <c r="D315" t="s">
        <v>14</v>
      </c>
      <c r="E315" t="s">
        <v>26</v>
      </c>
      <c r="F315" t="s">
        <v>16</v>
      </c>
      <c r="G315" t="s">
        <v>446</v>
      </c>
      <c r="H315">
        <f>HYPERLINK("https://www.bonque.nl/vacature/medior-java-developer-bij-geckotech", "Link")</f>
        <v/>
      </c>
      <c r="I315" t="s">
        <v>18</v>
      </c>
      <c r="J315" t="s">
        <v>19</v>
      </c>
      <c r="K315" t="s">
        <v>447</v>
      </c>
      <c r="L315" t="s">
        <v>448</v>
      </c>
    </row>
    <row r="316" spans="1:12">
      <c r="A316" s="2" t="n">
        <v>43171</v>
      </c>
      <c r="B316" t="s">
        <v>142</v>
      </c>
      <c r="C316" t="s">
        <v>36</v>
      </c>
      <c r="D316" t="s">
        <v>14</v>
      </c>
      <c r="E316" t="s">
        <v>22</v>
      </c>
      <c r="F316" t="s">
        <v>16</v>
      </c>
      <c r="G316" t="s">
        <v>317</v>
      </c>
      <c r="H316">
        <f>HYPERLINK("https://www.bonque.nl/vacature/java-software-engineer-bij-devoteam-2", "Link")</f>
        <v/>
      </c>
      <c r="I316" t="s">
        <v>18</v>
      </c>
      <c r="J316" t="s">
        <v>19</v>
      </c>
      <c r="K316" t="s">
        <v>249</v>
      </c>
      <c r="L316" t="s">
        <v>318</v>
      </c>
    </row>
    <row r="317" spans="1:12">
      <c r="A317" s="2" t="n">
        <v>43171</v>
      </c>
      <c r="B317" t="s">
        <v>67</v>
      </c>
      <c r="C317" t="s">
        <v>68</v>
      </c>
      <c r="D317" t="s">
        <v>53</v>
      </c>
      <c r="E317" t="s">
        <v>15</v>
      </c>
      <c r="F317" t="s">
        <v>16</v>
      </c>
      <c r="G317" t="s">
        <v>356</v>
      </c>
      <c r="H317">
        <f>HYPERLINK("https://www.bonque.nl/vacature/junior-ontwikkelaar-bij-festa-solutions-bv-bij-festa-solutions-bv", "Link")</f>
        <v/>
      </c>
      <c r="I317" t="s">
        <v>18</v>
      </c>
      <c r="J317" t="s">
        <v>19</v>
      </c>
      <c r="K317" t="s">
        <v>70</v>
      </c>
      <c r="L317" t="s">
        <v>357</v>
      </c>
    </row>
    <row r="318" spans="1:12">
      <c r="A318" s="2" t="n">
        <v>43171</v>
      </c>
      <c r="B318" t="s">
        <v>251</v>
      </c>
      <c r="C318" t="s">
        <v>13</v>
      </c>
      <c r="D318" t="s">
        <v>53</v>
      </c>
      <c r="E318" t="s">
        <v>26</v>
      </c>
      <c r="F318" t="s">
        <v>42</v>
      </c>
      <c r="G318" t="s">
        <v>449</v>
      </c>
      <c r="H318">
        <f>HYPERLINK("https://www.bonque.nl/vacature/medior-net-developer-in-amsterdam-bij-icatt-interactive-media", "Link")</f>
        <v/>
      </c>
      <c r="I318" t="s">
        <v>18</v>
      </c>
      <c r="J318" t="s">
        <v>19</v>
      </c>
      <c r="K318" t="s">
        <v>253</v>
      </c>
      <c r="L318" t="s">
        <v>450</v>
      </c>
    </row>
    <row r="319" spans="1:12">
      <c r="A319" s="2" t="n">
        <v>43171</v>
      </c>
      <c r="B319" t="s">
        <v>40</v>
      </c>
      <c r="C319" t="s">
        <v>41</v>
      </c>
      <c r="D319" t="s">
        <v>14</v>
      </c>
      <c r="E319" t="s">
        <v>22</v>
      </c>
      <c r="F319" t="s">
        <v>42</v>
      </c>
      <c r="G319" t="s">
        <v>424</v>
      </c>
      <c r="H319">
        <f>HYPERLINK("https://www.jouwictvacature.nl/solliciteren?job=senior-cc-engineer-at-mps-multi-pilot-simulations", "Link")</f>
        <v/>
      </c>
      <c r="I319" t="s">
        <v>18</v>
      </c>
      <c r="J319" t="s">
        <v>19</v>
      </c>
      <c r="K319" t="s">
        <v>44</v>
      </c>
      <c r="L319" t="s">
        <v>425</v>
      </c>
    </row>
    <row r="320" spans="1:12">
      <c r="A320" s="2" t="n">
        <v>43171</v>
      </c>
      <c r="B320" t="s">
        <v>259</v>
      </c>
      <c r="C320" t="s">
        <v>268</v>
      </c>
      <c r="D320" t="s">
        <v>14</v>
      </c>
      <c r="E320" t="s">
        <v>26</v>
      </c>
      <c r="F320" t="s">
        <v>58</v>
      </c>
      <c r="G320" t="s">
        <v>396</v>
      </c>
      <c r="H320">
        <f>HYPERLINK("https://www.jouwictvacature.nl/solliciteren?job=medior-front-end-developer-met-drupal-ervaring-english-2", "Link")</f>
        <v/>
      </c>
      <c r="I320" t="s">
        <v>18</v>
      </c>
      <c r="J320" t="s">
        <v>19</v>
      </c>
      <c r="K320" t="s">
        <v>270</v>
      </c>
      <c r="L320" t="s">
        <v>397</v>
      </c>
    </row>
    <row r="321" spans="1:12">
      <c r="A321" s="2" t="n">
        <v>43171</v>
      </c>
      <c r="B321" t="s">
        <v>412</v>
      </c>
      <c r="C321" t="s">
        <v>13</v>
      </c>
      <c r="D321" t="s">
        <v>14</v>
      </c>
      <c r="E321" t="s">
        <v>15</v>
      </c>
      <c r="F321" t="s">
        <v>58</v>
      </c>
      <c r="G321" t="s">
        <v>524</v>
      </c>
      <c r="H321">
        <f>HYPERLINK("https://www.jouwictvacature.nl/solliciteren?job=junior-full-stack-developer-bij-total-active-media-bij-total-active-me", "Link")</f>
        <v/>
      </c>
      <c r="I321" t="s">
        <v>18</v>
      </c>
      <c r="J321" t="s">
        <v>19</v>
      </c>
      <c r="K321" t="s">
        <v>513</v>
      </c>
      <c r="L321" t="s">
        <v>525</v>
      </c>
    </row>
    <row r="322" spans="1:12">
      <c r="A322" s="2" t="n">
        <v>43171</v>
      </c>
      <c r="B322" t="s">
        <v>412</v>
      </c>
      <c r="C322" t="s">
        <v>13</v>
      </c>
      <c r="D322" t="s">
        <v>14</v>
      </c>
      <c r="E322" t="s">
        <v>22</v>
      </c>
      <c r="F322" t="s">
        <v>58</v>
      </c>
      <c r="G322" t="s">
        <v>512</v>
      </c>
      <c r="H322">
        <f>HYPERLINK("https://www.jouwictvacature.nl/solliciteren?job=senior-full-stack-developer-bij-total-active-media-bij-total-active-me", "Link")</f>
        <v/>
      </c>
      <c r="I322" t="s">
        <v>18</v>
      </c>
      <c r="J322" t="s">
        <v>19</v>
      </c>
      <c r="K322" t="s">
        <v>513</v>
      </c>
      <c r="L322" t="s">
        <v>514</v>
      </c>
    </row>
    <row r="323" spans="1:12">
      <c r="A323" s="2" t="n">
        <v>43171</v>
      </c>
      <c r="B323" t="s">
        <v>181</v>
      </c>
      <c r="C323" t="s">
        <v>13</v>
      </c>
      <c r="D323" t="s">
        <v>14</v>
      </c>
      <c r="F323" t="s">
        <v>49</v>
      </c>
      <c r="G323" t="s">
        <v>181</v>
      </c>
      <c r="H323">
        <f>HYPERLINK("https://www.jouwictvacature.nl/solliciteren?job=front-end-developer-bij-codezilla", "Link")</f>
        <v/>
      </c>
      <c r="I323" t="s">
        <v>18</v>
      </c>
      <c r="J323" t="s">
        <v>19</v>
      </c>
      <c r="K323" t="s">
        <v>182</v>
      </c>
      <c r="L323" t="s">
        <v>526</v>
      </c>
    </row>
    <row r="324" spans="1:12">
      <c r="A324" s="2" t="n">
        <v>43171</v>
      </c>
      <c r="B324" t="s">
        <v>88</v>
      </c>
      <c r="C324" t="s">
        <v>89</v>
      </c>
      <c r="D324" t="s">
        <v>14</v>
      </c>
      <c r="F324" t="s">
        <v>49</v>
      </c>
      <c r="G324" t="s">
        <v>88</v>
      </c>
      <c r="H324">
        <f>HYPERLINK("https://www.jouwictvacature.nl/solliciteren?job=senior-nodejs-developer-bij-crowdynews", "Link")</f>
        <v/>
      </c>
      <c r="I324" t="s">
        <v>18</v>
      </c>
      <c r="J324" t="s">
        <v>19</v>
      </c>
      <c r="K324" t="s">
        <v>304</v>
      </c>
      <c r="L324" t="s">
        <v>527</v>
      </c>
    </row>
    <row r="325" spans="1:12">
      <c r="A325" s="2" t="n">
        <v>43171</v>
      </c>
      <c r="B325" t="s">
        <v>496</v>
      </c>
      <c r="C325" t="s">
        <v>497</v>
      </c>
      <c r="D325" t="s">
        <v>14</v>
      </c>
      <c r="E325" t="s">
        <v>22</v>
      </c>
      <c r="F325" t="s">
        <v>49</v>
      </c>
      <c r="G325" t="s">
        <v>528</v>
      </c>
      <c r="H325">
        <f>HYPERLINK("https://www.jouwictvacature.nl/solliciteren?job=seniorfront-end-developer-at-bizzdesign-bij-bizzdesign", "Link")</f>
        <v/>
      </c>
      <c r="I325" t="s">
        <v>18</v>
      </c>
      <c r="J325" t="s">
        <v>19</v>
      </c>
      <c r="K325" t="s">
        <v>499</v>
      </c>
      <c r="L325" t="s">
        <v>529</v>
      </c>
    </row>
    <row r="326" spans="1:12">
      <c r="A326" s="2" t="n">
        <v>43171</v>
      </c>
      <c r="B326" t="s">
        <v>306</v>
      </c>
      <c r="C326" t="s">
        <v>307</v>
      </c>
      <c r="D326" t="s">
        <v>14</v>
      </c>
      <c r="F326" t="s">
        <v>49</v>
      </c>
      <c r="G326" t="s">
        <v>306</v>
      </c>
      <c r="H326">
        <f>HYPERLINK("https://www.jouwictvacature.nl/solliciteren?job=senior-back-end-developer-superbuddy-mean-stack", "Link")</f>
        <v/>
      </c>
      <c r="I326" t="s">
        <v>18</v>
      </c>
      <c r="J326" t="s">
        <v>19</v>
      </c>
      <c r="K326" t="s">
        <v>308</v>
      </c>
      <c r="L326" t="s">
        <v>530</v>
      </c>
    </row>
    <row r="327" spans="1:12">
      <c r="A327" s="2" t="n">
        <v>43171</v>
      </c>
      <c r="B327" t="s">
        <v>88</v>
      </c>
      <c r="C327" t="s">
        <v>89</v>
      </c>
      <c r="D327" t="s">
        <v>14</v>
      </c>
      <c r="E327" t="s">
        <v>26</v>
      </c>
      <c r="F327" t="s">
        <v>49</v>
      </c>
      <c r="G327" t="s">
        <v>501</v>
      </c>
      <c r="H327">
        <f>HYPERLINK("https://www.bonque.nl/vacature/nodejs-developer-bij-crowdynews-2", "Link")</f>
        <v/>
      </c>
      <c r="I327" t="s">
        <v>18</v>
      </c>
      <c r="J327" t="s">
        <v>19</v>
      </c>
      <c r="K327" t="s">
        <v>502</v>
      </c>
      <c r="L327" t="s">
        <v>503</v>
      </c>
    </row>
    <row r="328" spans="1:12">
      <c r="A328" s="2" t="n">
        <v>43171</v>
      </c>
      <c r="B328" t="s">
        <v>57</v>
      </c>
      <c r="C328" t="s">
        <v>13</v>
      </c>
      <c r="D328" t="s">
        <v>14</v>
      </c>
      <c r="F328" t="s">
        <v>49</v>
      </c>
      <c r="G328" t="s">
        <v>287</v>
      </c>
      <c r="H328">
        <f>HYPERLINK("https://www.bonque.nl/vacature/front-end-developer-vuejs-bij-gekkota", "Link")</f>
        <v/>
      </c>
      <c r="I328" t="s">
        <v>18</v>
      </c>
      <c r="J328" t="s">
        <v>19</v>
      </c>
      <c r="K328" t="s">
        <v>288</v>
      </c>
      <c r="L328" t="s">
        <v>289</v>
      </c>
    </row>
    <row r="329" spans="1:12">
      <c r="A329" s="2" t="n">
        <v>43171</v>
      </c>
      <c r="B329" t="s">
        <v>57</v>
      </c>
      <c r="C329" t="s">
        <v>13</v>
      </c>
      <c r="D329" t="s">
        <v>14</v>
      </c>
      <c r="E329" t="s">
        <v>22</v>
      </c>
      <c r="F329" t="s">
        <v>49</v>
      </c>
      <c r="G329" t="s">
        <v>59</v>
      </c>
      <c r="H329">
        <f>HYPERLINK("https://www.bonque.nl/vacature/senior-javascript-developer-ctonodejs-devops", "Link")</f>
        <v/>
      </c>
      <c r="I329" t="s">
        <v>18</v>
      </c>
      <c r="J329" t="s">
        <v>19</v>
      </c>
      <c r="K329" t="s">
        <v>60</v>
      </c>
      <c r="L329" t="s">
        <v>61</v>
      </c>
    </row>
    <row r="330" spans="1:12">
      <c r="A330" s="2" t="n">
        <v>43171</v>
      </c>
      <c r="B330" t="s">
        <v>100</v>
      </c>
      <c r="C330" t="s">
        <v>101</v>
      </c>
      <c r="D330" t="s">
        <v>14</v>
      </c>
      <c r="E330" t="s">
        <v>22</v>
      </c>
      <c r="F330" t="s">
        <v>58</v>
      </c>
      <c r="G330" t="s">
        <v>102</v>
      </c>
      <c r="H330">
        <f>HYPERLINK("https://www.bonque.nl/vacature/senior-front-end--php-developer-bij-sensys-gatso-group", "Link")</f>
        <v/>
      </c>
      <c r="I330" t="s">
        <v>18</v>
      </c>
      <c r="J330" t="s">
        <v>19</v>
      </c>
      <c r="K330" t="s">
        <v>103</v>
      </c>
      <c r="L330" t="s">
        <v>104</v>
      </c>
    </row>
    <row r="331" spans="1:12">
      <c r="A331" s="2" t="n">
        <v>43171</v>
      </c>
      <c r="B331" t="s">
        <v>57</v>
      </c>
      <c r="C331" t="s">
        <v>13</v>
      </c>
      <c r="D331" t="s">
        <v>14</v>
      </c>
      <c r="E331" t="s">
        <v>26</v>
      </c>
      <c r="F331" t="s">
        <v>58</v>
      </c>
      <c r="G331" t="s">
        <v>504</v>
      </c>
      <c r="H331">
        <f>HYPERLINK("https://www.bonque.nl/vacature/medior-javascript-developer-ctonodejs-devops", "Link")</f>
        <v/>
      </c>
      <c r="I331" t="s">
        <v>18</v>
      </c>
      <c r="J331" t="s">
        <v>19</v>
      </c>
      <c r="K331" t="s">
        <v>60</v>
      </c>
      <c r="L331" t="s">
        <v>505</v>
      </c>
    </row>
    <row r="332" spans="1:12">
      <c r="A332" s="2" t="n">
        <v>43171</v>
      </c>
      <c r="B332" t="s">
        <v>67</v>
      </c>
      <c r="C332" t="s">
        <v>68</v>
      </c>
      <c r="D332" t="s">
        <v>53</v>
      </c>
      <c r="E332" t="s">
        <v>15</v>
      </c>
      <c r="F332" t="s">
        <v>16</v>
      </c>
      <c r="G332" t="s">
        <v>356</v>
      </c>
      <c r="H332">
        <f>HYPERLINK("https://www.bonque.nl/vacature/junior-ontwikkelaar-bij-festa-solutions-bv-bij-festa-solutions-bv", "Link")</f>
        <v/>
      </c>
      <c r="I332" t="s">
        <v>18</v>
      </c>
      <c r="J332" t="s">
        <v>19</v>
      </c>
      <c r="K332" t="s">
        <v>70</v>
      </c>
      <c r="L332" t="s">
        <v>357</v>
      </c>
    </row>
    <row r="333" spans="1:12">
      <c r="A333" s="2" t="n">
        <v>43171</v>
      </c>
      <c r="B333" t="s">
        <v>142</v>
      </c>
      <c r="C333" t="s">
        <v>36</v>
      </c>
      <c r="D333" t="s">
        <v>14</v>
      </c>
      <c r="E333" t="s">
        <v>22</v>
      </c>
      <c r="F333" t="s">
        <v>16</v>
      </c>
      <c r="G333" t="s">
        <v>506</v>
      </c>
      <c r="H333">
        <f>HYPERLINK("https://www.bonque.nl/vacature/senior-microservices-developer-bij-devoteam", "Link")</f>
        <v/>
      </c>
      <c r="I333" t="s">
        <v>18</v>
      </c>
      <c r="J333" t="s">
        <v>19</v>
      </c>
      <c r="K333" t="s">
        <v>144</v>
      </c>
      <c r="L333" t="s">
        <v>507</v>
      </c>
    </row>
    <row r="334" spans="1:12">
      <c r="A334" s="2" t="n">
        <v>43171</v>
      </c>
      <c r="B334" t="s">
        <v>72</v>
      </c>
      <c r="C334" t="s">
        <v>13</v>
      </c>
      <c r="D334" t="s">
        <v>14</v>
      </c>
      <c r="E334" t="s">
        <v>22</v>
      </c>
      <c r="F334" t="s">
        <v>16</v>
      </c>
      <c r="G334" t="s">
        <v>109</v>
      </c>
      <c r="H334">
        <f>HYPERLINK("https://www.bonque.nl/vacature/java-developer-bij-anchormen", "Link")</f>
        <v/>
      </c>
      <c r="I334" t="s">
        <v>18</v>
      </c>
      <c r="J334" t="s">
        <v>19</v>
      </c>
      <c r="K334" t="s">
        <v>110</v>
      </c>
      <c r="L334" t="s">
        <v>111</v>
      </c>
    </row>
    <row r="335" spans="1:12">
      <c r="A335" s="2" t="n">
        <v>43172</v>
      </c>
      <c r="B335" t="s">
        <v>12</v>
      </c>
      <c r="C335" t="s">
        <v>13</v>
      </c>
      <c r="D335" t="s">
        <v>14</v>
      </c>
      <c r="E335" t="s">
        <v>22</v>
      </c>
      <c r="F335" t="s">
        <v>16</v>
      </c>
      <c r="G335" t="s">
        <v>531</v>
      </c>
      <c r="H335">
        <f>HYPERLINK("https://www.jouwictvacature.nl/solliciteren?job=senior-machine-learning-developer-at-trifork-in-amsterdam", "Link")</f>
        <v/>
      </c>
      <c r="I335" t="s">
        <v>18</v>
      </c>
      <c r="J335" t="s">
        <v>19</v>
      </c>
      <c r="K335" t="s">
        <v>20</v>
      </c>
      <c r="L335" t="s">
        <v>532</v>
      </c>
    </row>
    <row r="336" spans="1:12">
      <c r="A336" s="2" t="n">
        <v>43172</v>
      </c>
      <c r="B336" t="s">
        <v>12</v>
      </c>
      <c r="C336" t="s">
        <v>13</v>
      </c>
      <c r="D336" t="s">
        <v>14</v>
      </c>
      <c r="E336" t="s">
        <v>15</v>
      </c>
      <c r="F336" t="s">
        <v>16</v>
      </c>
      <c r="G336" t="s">
        <v>533</v>
      </c>
      <c r="H336">
        <f>HYPERLINK("https://www.jouwictvacature.nl/solliciteren?job=junior-backend-software-engineer--java-net-groovy-python-mongo-docker-", "Link")</f>
        <v/>
      </c>
      <c r="I336" t="s">
        <v>18</v>
      </c>
      <c r="J336" t="s">
        <v>19</v>
      </c>
      <c r="K336" t="s">
        <v>534</v>
      </c>
      <c r="L336" t="s">
        <v>535</v>
      </c>
    </row>
    <row r="337" spans="1:12">
      <c r="A337" s="2" t="n">
        <v>43172</v>
      </c>
      <c r="B337" t="s">
        <v>30</v>
      </c>
      <c r="C337" t="s">
        <v>31</v>
      </c>
      <c r="D337" t="s">
        <v>14</v>
      </c>
      <c r="E337" t="s">
        <v>15</v>
      </c>
      <c r="F337" t="s">
        <v>16</v>
      </c>
      <c r="G337" t="s">
        <v>536</v>
      </c>
      <c r="H337">
        <f>HYPERLINK("https://www.jouwictvacature.nl/solliciteren?job=junior-java-developer--spring-hibernate-maven-jboss-en-websphere-bij-m", "Link")</f>
        <v/>
      </c>
      <c r="I337" t="s">
        <v>18</v>
      </c>
      <c r="J337" t="s">
        <v>19</v>
      </c>
      <c r="K337" t="s">
        <v>156</v>
      </c>
      <c r="L337" t="s">
        <v>537</v>
      </c>
    </row>
    <row r="338" spans="1:12">
      <c r="A338" s="2" t="n">
        <v>43172</v>
      </c>
      <c r="B338" t="s">
        <v>100</v>
      </c>
      <c r="C338" t="s">
        <v>101</v>
      </c>
      <c r="D338" t="s">
        <v>14</v>
      </c>
      <c r="E338" t="s">
        <v>26</v>
      </c>
      <c r="F338" t="s">
        <v>49</v>
      </c>
      <c r="G338" t="s">
        <v>138</v>
      </c>
      <c r="H338">
        <f>HYPERLINK("https://www.bonque.nl/vacature/front-end--php-developer-bij-sensys-gatso-group", "Link")</f>
        <v/>
      </c>
      <c r="I338" t="s">
        <v>18</v>
      </c>
      <c r="J338" t="s">
        <v>19</v>
      </c>
      <c r="K338" t="s">
        <v>103</v>
      </c>
      <c r="L338" t="s">
        <v>139</v>
      </c>
    </row>
    <row r="339" spans="1:12">
      <c r="A339" s="2" t="n">
        <v>43172</v>
      </c>
      <c r="B339" t="s">
        <v>272</v>
      </c>
      <c r="C339" t="s">
        <v>47</v>
      </c>
      <c r="D339" t="s">
        <v>14</v>
      </c>
      <c r="E339" t="s">
        <v>26</v>
      </c>
      <c r="F339" t="s">
        <v>49</v>
      </c>
      <c r="G339" t="s">
        <v>538</v>
      </c>
      <c r="H339">
        <f>HYPERLINK("https://www.bonque.nl/vacature/medior-front-end-developer-bij-viktor", "Link")</f>
        <v/>
      </c>
      <c r="I339" t="s">
        <v>18</v>
      </c>
      <c r="J339" t="s">
        <v>19</v>
      </c>
      <c r="K339" t="s">
        <v>274</v>
      </c>
      <c r="L339" t="s">
        <v>539</v>
      </c>
    </row>
    <row r="340" spans="1:12">
      <c r="A340" s="2" t="n">
        <v>43172</v>
      </c>
      <c r="B340" t="s">
        <v>100</v>
      </c>
      <c r="C340" t="s">
        <v>101</v>
      </c>
      <c r="D340" t="s">
        <v>14</v>
      </c>
      <c r="E340" t="s">
        <v>22</v>
      </c>
      <c r="F340" t="s">
        <v>49</v>
      </c>
      <c r="G340" t="s">
        <v>102</v>
      </c>
      <c r="H340">
        <f>HYPERLINK("https://www.bonque.nl/vacature/senior-front-end--php-developer-bij-sensys-gatso-group", "Link")</f>
        <v/>
      </c>
      <c r="I340" t="s">
        <v>18</v>
      </c>
      <c r="J340" t="s">
        <v>19</v>
      </c>
      <c r="K340" t="s">
        <v>103</v>
      </c>
      <c r="L340" t="s">
        <v>104</v>
      </c>
    </row>
    <row r="341" spans="1:12">
      <c r="A341" s="2" t="n">
        <v>43172</v>
      </c>
      <c r="B341" t="s">
        <v>100</v>
      </c>
      <c r="C341" t="s">
        <v>101</v>
      </c>
      <c r="D341" t="s">
        <v>14</v>
      </c>
      <c r="E341" t="s">
        <v>22</v>
      </c>
      <c r="F341" t="s">
        <v>49</v>
      </c>
      <c r="G341" t="s">
        <v>212</v>
      </c>
      <c r="H341">
        <f>HYPERLINK("https://www.bonque.nl/vacature/senior-full-stack-php-developer-bij-sensys-gatso-group", "Link")</f>
        <v/>
      </c>
      <c r="I341" t="s">
        <v>18</v>
      </c>
      <c r="J341" t="s">
        <v>19</v>
      </c>
      <c r="K341" t="s">
        <v>103</v>
      </c>
      <c r="L341" t="s">
        <v>213</v>
      </c>
    </row>
    <row r="342" spans="1:12">
      <c r="A342" s="2" t="n">
        <v>43172</v>
      </c>
      <c r="B342" t="s">
        <v>198</v>
      </c>
      <c r="C342" t="s">
        <v>13</v>
      </c>
      <c r="D342" t="s">
        <v>14</v>
      </c>
      <c r="E342" t="s">
        <v>15</v>
      </c>
      <c r="F342" t="s">
        <v>58</v>
      </c>
      <c r="G342" t="s">
        <v>540</v>
      </c>
      <c r="H342">
        <f>HYPERLINK("https://www.bonque.nl/vacature/junior-php-developer-at-gocustomized", "Link")</f>
        <v/>
      </c>
      <c r="I342" t="s">
        <v>18</v>
      </c>
      <c r="J342" t="s">
        <v>19</v>
      </c>
      <c r="K342" t="s">
        <v>541</v>
      </c>
      <c r="L342" t="s">
        <v>542</v>
      </c>
    </row>
    <row r="343" spans="1:12">
      <c r="A343" s="2" t="n">
        <v>43172</v>
      </c>
      <c r="B343" t="s">
        <v>142</v>
      </c>
      <c r="C343" t="s">
        <v>36</v>
      </c>
      <c r="D343" t="s">
        <v>14</v>
      </c>
      <c r="E343" t="s">
        <v>26</v>
      </c>
      <c r="F343" t="s">
        <v>16</v>
      </c>
      <c r="G343" t="s">
        <v>248</v>
      </c>
      <c r="H343">
        <f>HYPERLINK("https://www.bonque.nl/vacature/java-software-engineer-bij-devoteam", "Link")</f>
        <v/>
      </c>
      <c r="I343" t="s">
        <v>18</v>
      </c>
      <c r="J343" t="s">
        <v>19</v>
      </c>
      <c r="K343" t="s">
        <v>249</v>
      </c>
      <c r="L343" t="s">
        <v>250</v>
      </c>
    </row>
    <row r="344" spans="1:12">
      <c r="A344" s="2" t="n">
        <v>43172</v>
      </c>
      <c r="B344" t="s">
        <v>232</v>
      </c>
      <c r="C344" t="s">
        <v>13</v>
      </c>
      <c r="D344" t="s">
        <v>14</v>
      </c>
      <c r="E344" t="s">
        <v>22</v>
      </c>
      <c r="F344" t="s">
        <v>16</v>
      </c>
      <c r="G344" t="s">
        <v>543</v>
      </c>
      <c r="H344">
        <f>HYPERLINK("https://www.bonque.nl/vacature/senior-full-stack-developer-java--angular-at-servoy-bij-servoy", "Link")</f>
        <v/>
      </c>
      <c r="I344" t="s">
        <v>18</v>
      </c>
      <c r="J344" t="s">
        <v>19</v>
      </c>
      <c r="K344" t="s">
        <v>234</v>
      </c>
      <c r="L344" t="s">
        <v>544</v>
      </c>
    </row>
    <row r="345" spans="1:12">
      <c r="A345" s="2" t="n">
        <v>43172</v>
      </c>
      <c r="B345" t="s">
        <v>149</v>
      </c>
      <c r="C345" t="s">
        <v>13</v>
      </c>
      <c r="D345" t="s">
        <v>14</v>
      </c>
      <c r="E345" t="s">
        <v>22</v>
      </c>
      <c r="F345" t="s">
        <v>42</v>
      </c>
      <c r="G345" t="s">
        <v>341</v>
      </c>
      <c r="H345">
        <f>HYPERLINK("https://www.bonque.nl/vacature/senior-developer-cloud-bij-lobsterink", "Link")</f>
        <v/>
      </c>
      <c r="I345" t="s">
        <v>18</v>
      </c>
      <c r="J345" t="s">
        <v>19</v>
      </c>
      <c r="K345" t="s">
        <v>342</v>
      </c>
      <c r="L345" t="s">
        <v>343</v>
      </c>
    </row>
    <row r="346" spans="1:12">
      <c r="A346" s="2" t="n">
        <v>43172</v>
      </c>
      <c r="B346" t="s">
        <v>251</v>
      </c>
      <c r="C346" t="s">
        <v>13</v>
      </c>
      <c r="D346" t="s">
        <v>53</v>
      </c>
      <c r="E346" t="s">
        <v>26</v>
      </c>
      <c r="F346" t="s">
        <v>42</v>
      </c>
      <c r="G346" t="s">
        <v>449</v>
      </c>
      <c r="H346">
        <f>HYPERLINK("https://www.bonque.nl/vacature/medior-net-developer-in-amsterdam-bij-icatt-interactive-media", "Link")</f>
        <v/>
      </c>
      <c r="I346" t="s">
        <v>18</v>
      </c>
      <c r="J346" t="s">
        <v>19</v>
      </c>
      <c r="K346" t="s">
        <v>253</v>
      </c>
      <c r="L346" t="s">
        <v>450</v>
      </c>
    </row>
    <row r="347" spans="1:12">
      <c r="A347" s="2" t="n">
        <v>43172</v>
      </c>
      <c r="B347" t="s">
        <v>259</v>
      </c>
      <c r="C347" t="s">
        <v>268</v>
      </c>
      <c r="D347" t="s">
        <v>14</v>
      </c>
      <c r="E347" t="s">
        <v>26</v>
      </c>
      <c r="F347" t="s">
        <v>58</v>
      </c>
      <c r="G347" t="s">
        <v>396</v>
      </c>
      <c r="H347">
        <f>HYPERLINK("https://www.jouwictvacature.nl/solliciteren?job=medior-front-end-developer-met-drupal-ervaring-english-2", "Link")</f>
        <v/>
      </c>
      <c r="I347" t="s">
        <v>18</v>
      </c>
      <c r="J347" t="s">
        <v>19</v>
      </c>
      <c r="K347" t="s">
        <v>270</v>
      </c>
      <c r="L347" t="s">
        <v>397</v>
      </c>
    </row>
    <row r="348" spans="1:12">
      <c r="A348" s="2" t="n">
        <v>43172</v>
      </c>
      <c r="B348" t="s">
        <v>545</v>
      </c>
      <c r="C348" t="s">
        <v>173</v>
      </c>
      <c r="D348" t="s">
        <v>14</v>
      </c>
      <c r="E348" t="s">
        <v>22</v>
      </c>
      <c r="F348" t="s">
        <v>49</v>
      </c>
      <c r="G348" t="s">
        <v>546</v>
      </c>
      <c r="H348">
        <f>HYPERLINK("https://www.bonque.nl/vacature/senior-front-end-engineer-bij-beequip", "Link")</f>
        <v/>
      </c>
      <c r="I348" t="s">
        <v>18</v>
      </c>
      <c r="J348" t="s">
        <v>19</v>
      </c>
      <c r="K348" t="s">
        <v>547</v>
      </c>
      <c r="L348" t="s">
        <v>548</v>
      </c>
    </row>
    <row r="349" spans="1:12">
      <c r="A349" s="2" t="n">
        <v>43172</v>
      </c>
      <c r="B349" t="s">
        <v>57</v>
      </c>
      <c r="C349" t="s">
        <v>13</v>
      </c>
      <c r="D349" t="s">
        <v>14</v>
      </c>
      <c r="E349" t="s">
        <v>26</v>
      </c>
      <c r="F349" t="s">
        <v>49</v>
      </c>
      <c r="G349" t="s">
        <v>126</v>
      </c>
      <c r="H349">
        <f>HYPERLINK("https://www.bonque.nl/vacature/medior-front-end-developer-bij-horsha-2", "Link")</f>
        <v/>
      </c>
      <c r="I349" t="s">
        <v>18</v>
      </c>
      <c r="J349" t="s">
        <v>19</v>
      </c>
      <c r="K349" t="s">
        <v>127</v>
      </c>
      <c r="L349" t="s">
        <v>128</v>
      </c>
    </row>
    <row r="350" spans="1:12">
      <c r="A350" s="2" t="n">
        <v>43172</v>
      </c>
      <c r="B350" t="s">
        <v>52</v>
      </c>
      <c r="C350" t="s">
        <v>13</v>
      </c>
      <c r="D350" t="s">
        <v>53</v>
      </c>
      <c r="E350" t="s">
        <v>15</v>
      </c>
      <c r="F350" t="s">
        <v>49</v>
      </c>
      <c r="G350" t="s">
        <v>54</v>
      </c>
      <c r="H350">
        <f>HYPERLINK("https://www.bonque.nl/vacature/junior-full-stack-developer-bij-widgr", "Link")</f>
        <v/>
      </c>
      <c r="I350" t="s">
        <v>18</v>
      </c>
      <c r="J350" t="s">
        <v>19</v>
      </c>
      <c r="K350" t="s">
        <v>55</v>
      </c>
      <c r="L350" t="s">
        <v>56</v>
      </c>
    </row>
    <row r="351" spans="1:12">
      <c r="A351" s="2" t="n">
        <v>43172</v>
      </c>
      <c r="B351" t="s">
        <v>549</v>
      </c>
      <c r="C351" t="s">
        <v>47</v>
      </c>
      <c r="D351" t="s">
        <v>14</v>
      </c>
      <c r="E351" t="s">
        <v>22</v>
      </c>
      <c r="F351" t="s">
        <v>49</v>
      </c>
      <c r="G351" t="s">
        <v>549</v>
      </c>
      <c r="H351">
        <f>HYPERLINK("https://www.bonque.nl/vacature/senior-javascript-angularreact-developer-at-ke-works", "Link")</f>
        <v/>
      </c>
      <c r="I351" t="s">
        <v>18</v>
      </c>
      <c r="J351" t="s">
        <v>19</v>
      </c>
      <c r="K351" t="s">
        <v>94</v>
      </c>
      <c r="L351" t="s">
        <v>550</v>
      </c>
    </row>
    <row r="352" spans="1:12">
      <c r="A352" s="2" t="n">
        <v>43172</v>
      </c>
      <c r="B352" t="s">
        <v>189</v>
      </c>
      <c r="C352" t="s">
        <v>13</v>
      </c>
      <c r="D352" t="s">
        <v>14</v>
      </c>
      <c r="E352" t="s">
        <v>22</v>
      </c>
      <c r="F352" t="s">
        <v>49</v>
      </c>
      <c r="G352" t="s">
        <v>377</v>
      </c>
      <c r="H352">
        <f>HYPERLINK("https://www.bonque.nl/vacature/senior-reactjs-developer-at-realworks", "Link")</f>
        <v/>
      </c>
      <c r="I352" t="s">
        <v>18</v>
      </c>
      <c r="J352" t="s">
        <v>19</v>
      </c>
      <c r="K352" t="s">
        <v>191</v>
      </c>
      <c r="L352" t="s">
        <v>378</v>
      </c>
    </row>
    <row r="353" spans="1:12">
      <c r="A353" s="2" t="n">
        <v>43172</v>
      </c>
      <c r="B353" t="s">
        <v>122</v>
      </c>
      <c r="C353" t="s">
        <v>13</v>
      </c>
      <c r="D353" t="s">
        <v>14</v>
      </c>
      <c r="F353" t="s">
        <v>58</v>
      </c>
      <c r="G353" t="s">
        <v>333</v>
      </c>
      <c r="H353">
        <f>HYPERLINK("https://www.bonque.nl/vacature/full-stack-senior-lead-developer-amsterdam--php-reactjs-react-native--", "Link")</f>
        <v/>
      </c>
      <c r="I353" t="s">
        <v>18</v>
      </c>
      <c r="J353" t="s">
        <v>19</v>
      </c>
      <c r="K353" t="s">
        <v>334</v>
      </c>
      <c r="L353" t="s">
        <v>335</v>
      </c>
    </row>
    <row r="354" spans="1:12">
      <c r="A354" s="2" t="n">
        <v>43172</v>
      </c>
      <c r="B354" t="s">
        <v>142</v>
      </c>
      <c r="C354" t="s">
        <v>36</v>
      </c>
      <c r="D354" t="s">
        <v>14</v>
      </c>
      <c r="E354" t="s">
        <v>26</v>
      </c>
      <c r="F354" t="s">
        <v>16</v>
      </c>
      <c r="G354" t="s">
        <v>143</v>
      </c>
      <c r="H354">
        <f>HYPERLINK("https://www.bonque.nl/vacature/microservices-developer-bij-devoteam", "Link")</f>
        <v/>
      </c>
      <c r="I354" t="s">
        <v>18</v>
      </c>
      <c r="J354" t="s">
        <v>19</v>
      </c>
      <c r="K354" t="s">
        <v>144</v>
      </c>
      <c r="L354" t="s">
        <v>145</v>
      </c>
    </row>
    <row r="355" spans="1:12">
      <c r="A355" s="2" t="n">
        <v>43172</v>
      </c>
      <c r="B355" t="s">
        <v>72</v>
      </c>
      <c r="C355" t="s">
        <v>13</v>
      </c>
      <c r="D355" t="s">
        <v>14</v>
      </c>
      <c r="E355" t="s">
        <v>26</v>
      </c>
      <c r="F355" t="s">
        <v>16</v>
      </c>
      <c r="G355" t="s">
        <v>276</v>
      </c>
      <c r="H355">
        <f>HYPERLINK("https://www.bonque.nl/vacature/java-developer-bij-anchormen-2", "Link")</f>
        <v/>
      </c>
      <c r="I355" t="s">
        <v>18</v>
      </c>
      <c r="J355" t="s">
        <v>19</v>
      </c>
      <c r="K355" t="s">
        <v>110</v>
      </c>
      <c r="L355" t="s">
        <v>277</v>
      </c>
    </row>
    <row r="356" spans="1:12">
      <c r="A356" s="2" t="n">
        <v>43172</v>
      </c>
      <c r="B356" t="s">
        <v>232</v>
      </c>
      <c r="C356" t="s">
        <v>13</v>
      </c>
      <c r="D356" t="s">
        <v>14</v>
      </c>
      <c r="E356" t="s">
        <v>22</v>
      </c>
      <c r="F356" t="s">
        <v>16</v>
      </c>
      <c r="G356" t="s">
        <v>543</v>
      </c>
      <c r="H356">
        <f>HYPERLINK("https://www.bonque.nl/vacature/senior-full-stack-developer-java--angular-at-servoy-bij-servoy", "Link")</f>
        <v/>
      </c>
      <c r="I356" t="s">
        <v>18</v>
      </c>
      <c r="J356" t="s">
        <v>19</v>
      </c>
      <c r="K356" t="s">
        <v>234</v>
      </c>
      <c r="L356" t="s">
        <v>544</v>
      </c>
    </row>
    <row r="357" spans="1:12">
      <c r="A357" s="2" t="n">
        <v>43172</v>
      </c>
      <c r="B357" t="s">
        <v>149</v>
      </c>
      <c r="C357" t="s">
        <v>13</v>
      </c>
      <c r="D357" t="s">
        <v>14</v>
      </c>
      <c r="E357" t="s">
        <v>26</v>
      </c>
      <c r="F357" t="s">
        <v>42</v>
      </c>
      <c r="G357" t="s">
        <v>358</v>
      </c>
      <c r="H357">
        <f>HYPERLINK("https://www.bonque.nl/vacature/medior-developer-cloud-bij-lobsterink", "Link")</f>
        <v/>
      </c>
      <c r="I357" t="s">
        <v>18</v>
      </c>
      <c r="J357" t="s">
        <v>19</v>
      </c>
      <c r="K357" t="s">
        <v>359</v>
      </c>
      <c r="L357" t="s">
        <v>360</v>
      </c>
    </row>
    <row r="358" spans="1:12">
      <c r="A358" s="2" t="n">
        <v>43172</v>
      </c>
      <c r="B358" t="s">
        <v>96</v>
      </c>
      <c r="C358" t="s">
        <v>85</v>
      </c>
      <c r="D358" t="s">
        <v>14</v>
      </c>
      <c r="F358" t="s">
        <v>58</v>
      </c>
      <c r="G358" t="s">
        <v>96</v>
      </c>
      <c r="H358">
        <f>HYPERLINK("https://www.jouwictvacature.nl/solliciteren?job=traineeship-bij-educom-bij-educom", "Link")</f>
        <v/>
      </c>
      <c r="I358" t="s">
        <v>18</v>
      </c>
      <c r="J358" t="s">
        <v>19</v>
      </c>
      <c r="K358" t="s">
        <v>165</v>
      </c>
      <c r="L358" t="s">
        <v>166</v>
      </c>
    </row>
    <row r="359" spans="1:12">
      <c r="A359" s="2" t="n">
        <v>43172</v>
      </c>
      <c r="B359" t="s">
        <v>259</v>
      </c>
      <c r="C359" t="s">
        <v>268</v>
      </c>
      <c r="D359" t="s">
        <v>14</v>
      </c>
      <c r="E359" t="s">
        <v>26</v>
      </c>
      <c r="F359" t="s">
        <v>58</v>
      </c>
      <c r="G359" t="s">
        <v>396</v>
      </c>
      <c r="H359">
        <f>HYPERLINK("https://www.jouwictvacature.nl/solliciteren?job=medior-front-end-developer-met-drupal-ervaring-english-2", "Link")</f>
        <v/>
      </c>
      <c r="I359" t="s">
        <v>18</v>
      </c>
      <c r="J359" t="s">
        <v>19</v>
      </c>
      <c r="K359" t="s">
        <v>270</v>
      </c>
      <c r="L359" t="s">
        <v>397</v>
      </c>
    </row>
    <row r="360" spans="1:12">
      <c r="A360" s="2" t="n">
        <v>43172</v>
      </c>
      <c r="B360" t="s">
        <v>172</v>
      </c>
      <c r="C360" t="s">
        <v>173</v>
      </c>
      <c r="D360" t="s">
        <v>14</v>
      </c>
      <c r="E360" t="s">
        <v>26</v>
      </c>
      <c r="F360" t="s">
        <v>49</v>
      </c>
      <c r="G360" t="s">
        <v>471</v>
      </c>
      <c r="H360">
        <f>HYPERLINK("https://www.jouwictvacature.nl/solliciteren?job=senior-front-end-developer--3", "Link")</f>
        <v/>
      </c>
      <c r="I360" t="s">
        <v>18</v>
      </c>
      <c r="J360" t="s">
        <v>19</v>
      </c>
      <c r="K360" t="s">
        <v>175</v>
      </c>
      <c r="L360" t="s">
        <v>472</v>
      </c>
    </row>
    <row r="361" spans="1:12">
      <c r="A361" s="2" t="n">
        <v>43172</v>
      </c>
      <c r="B361" t="s">
        <v>105</v>
      </c>
      <c r="C361" t="s">
        <v>68</v>
      </c>
      <c r="D361" t="s">
        <v>14</v>
      </c>
      <c r="F361" t="s">
        <v>49</v>
      </c>
      <c r="G361" t="s">
        <v>551</v>
      </c>
      <c r="H361">
        <f>HYPERLINK("https://www.bonque.nl/vacature/front-end-developer-bij-vinotion", "Link")</f>
        <v/>
      </c>
      <c r="I361" t="s">
        <v>18</v>
      </c>
      <c r="J361" t="s">
        <v>19</v>
      </c>
      <c r="K361" t="s">
        <v>107</v>
      </c>
      <c r="L361" t="s">
        <v>552</v>
      </c>
    </row>
    <row r="362" spans="1:12">
      <c r="A362" s="2" t="n">
        <v>43172</v>
      </c>
      <c r="B362" t="s">
        <v>545</v>
      </c>
      <c r="C362" t="s">
        <v>173</v>
      </c>
      <c r="D362" t="s">
        <v>14</v>
      </c>
      <c r="E362" t="s">
        <v>26</v>
      </c>
      <c r="F362" t="s">
        <v>49</v>
      </c>
      <c r="G362" t="s">
        <v>553</v>
      </c>
      <c r="H362">
        <f>HYPERLINK("https://www.bonque.nl/vacature/medior-front-end-engineer-bij-beequip", "Link")</f>
        <v/>
      </c>
      <c r="I362" t="s">
        <v>18</v>
      </c>
      <c r="J362" t="s">
        <v>19</v>
      </c>
      <c r="K362" t="s">
        <v>547</v>
      </c>
      <c r="L362" t="s">
        <v>554</v>
      </c>
    </row>
    <row r="363" spans="1:12">
      <c r="A363" s="2" t="n">
        <v>43172</v>
      </c>
      <c r="B363" t="s">
        <v>57</v>
      </c>
      <c r="C363" t="s">
        <v>13</v>
      </c>
      <c r="D363" t="s">
        <v>14</v>
      </c>
      <c r="E363" t="s">
        <v>15</v>
      </c>
      <c r="F363" t="s">
        <v>49</v>
      </c>
      <c r="G363" t="s">
        <v>555</v>
      </c>
      <c r="H363">
        <f>HYPERLINK("https://www.bonque.nl/vacature/junior-react-native-developer-bij-horsha", "Link")</f>
        <v/>
      </c>
      <c r="I363" t="s">
        <v>18</v>
      </c>
      <c r="J363" t="s">
        <v>19</v>
      </c>
      <c r="K363" t="s">
        <v>127</v>
      </c>
      <c r="L363" t="s">
        <v>556</v>
      </c>
    </row>
    <row r="364" spans="1:12">
      <c r="A364" s="2" t="n">
        <v>43172</v>
      </c>
      <c r="B364" t="s">
        <v>93</v>
      </c>
      <c r="C364" t="s">
        <v>47</v>
      </c>
      <c r="D364" t="s">
        <v>14</v>
      </c>
      <c r="E364" t="s">
        <v>15</v>
      </c>
      <c r="F364" t="s">
        <v>49</v>
      </c>
      <c r="G364" t="s">
        <v>93</v>
      </c>
      <c r="H364">
        <f>HYPERLINK("https://www.bonque.nl/vacature/junior-front-end-developer-at-ke-works", "Link")</f>
        <v/>
      </c>
      <c r="I364" t="s">
        <v>18</v>
      </c>
      <c r="J364" t="s">
        <v>19</v>
      </c>
      <c r="K364" t="s">
        <v>94</v>
      </c>
      <c r="L364" t="s">
        <v>95</v>
      </c>
    </row>
    <row r="365" spans="1:12">
      <c r="A365" s="2" t="n">
        <v>43172</v>
      </c>
      <c r="B365" t="s">
        <v>72</v>
      </c>
      <c r="C365" t="s">
        <v>13</v>
      </c>
      <c r="D365" t="s">
        <v>14</v>
      </c>
      <c r="E365" t="s">
        <v>22</v>
      </c>
      <c r="F365" t="s">
        <v>16</v>
      </c>
      <c r="G365" t="s">
        <v>557</v>
      </c>
      <c r="H365">
        <f>HYPERLINK("https://www.bonque.nl/vacature/scala-developer-bij-anchormen-2", "Link")</f>
        <v/>
      </c>
      <c r="I365" t="s">
        <v>18</v>
      </c>
      <c r="J365" t="s">
        <v>19</v>
      </c>
      <c r="K365" t="s">
        <v>279</v>
      </c>
      <c r="L365" t="s">
        <v>558</v>
      </c>
    </row>
    <row r="366" spans="1:12">
      <c r="A366" s="2" t="n">
        <v>43172</v>
      </c>
      <c r="B366" t="s">
        <v>142</v>
      </c>
      <c r="C366" t="s">
        <v>36</v>
      </c>
      <c r="D366" t="s">
        <v>14</v>
      </c>
      <c r="E366" t="s">
        <v>22</v>
      </c>
      <c r="F366" t="s">
        <v>16</v>
      </c>
      <c r="G366" t="s">
        <v>506</v>
      </c>
      <c r="H366">
        <f>HYPERLINK("https://www.bonque.nl/vacature/senior-microservices-developer-bij-devoteam", "Link")</f>
        <v/>
      </c>
      <c r="I366" t="s">
        <v>18</v>
      </c>
      <c r="J366" t="s">
        <v>19</v>
      </c>
      <c r="K366" t="s">
        <v>144</v>
      </c>
      <c r="L366" t="s">
        <v>507</v>
      </c>
    </row>
    <row r="367" spans="1:12">
      <c r="A367" s="2" t="n">
        <v>43172</v>
      </c>
      <c r="B367" t="s">
        <v>142</v>
      </c>
      <c r="C367" t="s">
        <v>146</v>
      </c>
      <c r="D367" t="s">
        <v>14</v>
      </c>
      <c r="E367" t="s">
        <v>26</v>
      </c>
      <c r="F367" t="s">
        <v>16</v>
      </c>
      <c r="G367" t="s">
        <v>227</v>
      </c>
      <c r="H367">
        <f>HYPERLINK("https://www.bonque.nl/vacature/medior-microservices-developer-bij-devoteam", "Link")</f>
        <v/>
      </c>
      <c r="I367" t="s">
        <v>18</v>
      </c>
      <c r="J367" t="s">
        <v>19</v>
      </c>
      <c r="K367" t="s">
        <v>144</v>
      </c>
      <c r="L367" t="s">
        <v>228</v>
      </c>
    </row>
    <row r="368" spans="1:12">
      <c r="A368" s="2" t="n">
        <v>43172</v>
      </c>
      <c r="B368" t="s">
        <v>223</v>
      </c>
      <c r="C368" t="s">
        <v>224</v>
      </c>
      <c r="D368" t="s">
        <v>14</v>
      </c>
      <c r="F368" t="s">
        <v>16</v>
      </c>
      <c r="G368" t="s">
        <v>223</v>
      </c>
      <c r="H368">
        <f>HYPERLINK("https://www.bonque.nl/vacature/traineeship-bij-educom-5", "Link")</f>
        <v/>
      </c>
      <c r="I368" t="s">
        <v>18</v>
      </c>
      <c r="J368" t="s">
        <v>19</v>
      </c>
      <c r="K368" t="s">
        <v>225</v>
      </c>
      <c r="L368" t="s">
        <v>226</v>
      </c>
    </row>
    <row r="369" spans="1:12">
      <c r="A369" s="2" t="n">
        <v>43172</v>
      </c>
      <c r="B369" t="s">
        <v>149</v>
      </c>
      <c r="C369" t="s">
        <v>13</v>
      </c>
      <c r="D369" t="s">
        <v>14</v>
      </c>
      <c r="E369" t="s">
        <v>22</v>
      </c>
      <c r="F369" t="s">
        <v>42</v>
      </c>
      <c r="G369" t="s">
        <v>150</v>
      </c>
      <c r="H369">
        <f>HYPERLINK("https://www.bonque.nl/vacature/senior-full-stack-net-developer-bij-lobsterink", "Link")</f>
        <v/>
      </c>
      <c r="I369" t="s">
        <v>18</v>
      </c>
      <c r="J369" t="s">
        <v>19</v>
      </c>
      <c r="K369" t="s">
        <v>151</v>
      </c>
      <c r="L369" t="s">
        <v>152</v>
      </c>
    </row>
    <row r="370" spans="1:12">
      <c r="A370" s="2" t="n">
        <v>43172</v>
      </c>
      <c r="B370" t="s">
        <v>35</v>
      </c>
      <c r="C370" t="s">
        <v>36</v>
      </c>
      <c r="D370" t="s">
        <v>14</v>
      </c>
      <c r="E370" t="s">
        <v>26</v>
      </c>
      <c r="F370" t="s">
        <v>16</v>
      </c>
      <c r="G370" t="s">
        <v>153</v>
      </c>
      <c r="H370">
        <f>HYPERLINK("https://www.jouwictvacature.nl/solliciteren?job=medior-developer-in-amsterdam--java-rdbms-postgresql-jboss-hibernate-b", "Link")</f>
        <v/>
      </c>
      <c r="I370" t="s">
        <v>18</v>
      </c>
      <c r="J370" t="s">
        <v>19</v>
      </c>
      <c r="K370" t="s">
        <v>82</v>
      </c>
      <c r="L370" t="s">
        <v>154</v>
      </c>
    </row>
    <row r="371" spans="1:12">
      <c r="A371" s="2" t="n">
        <v>43172</v>
      </c>
      <c r="B371" t="s">
        <v>412</v>
      </c>
      <c r="C371" t="s">
        <v>13</v>
      </c>
      <c r="D371" t="s">
        <v>14</v>
      </c>
      <c r="E371" t="s">
        <v>22</v>
      </c>
      <c r="F371" t="s">
        <v>58</v>
      </c>
      <c r="G371" t="s">
        <v>512</v>
      </c>
      <c r="H371">
        <f>HYPERLINK("https://www.jouwictvacature.nl/solliciteren?job=senior-full-stack-developer-bij-total-active-media-bij-total-active-me", "Link")</f>
        <v/>
      </c>
      <c r="I371" t="s">
        <v>18</v>
      </c>
      <c r="J371" t="s">
        <v>19</v>
      </c>
      <c r="K371" t="s">
        <v>513</v>
      </c>
      <c r="L371" t="s">
        <v>514</v>
      </c>
    </row>
    <row r="372" spans="1:12">
      <c r="A372" s="2" t="n">
        <v>43172</v>
      </c>
      <c r="B372" t="s">
        <v>206</v>
      </c>
      <c r="C372" t="s">
        <v>13</v>
      </c>
      <c r="D372" t="s">
        <v>14</v>
      </c>
      <c r="E372" t="s">
        <v>22</v>
      </c>
      <c r="F372" t="s">
        <v>58</v>
      </c>
      <c r="G372" t="s">
        <v>559</v>
      </c>
      <c r="H372">
        <f>HYPERLINK("https://www.jouwictvacature.nl/solliciteren?job=senior-php-developer-bij-lightspeed", "Link")</f>
        <v/>
      </c>
      <c r="I372" t="s">
        <v>18</v>
      </c>
      <c r="J372" t="s">
        <v>19</v>
      </c>
      <c r="K372" t="s">
        <v>208</v>
      </c>
      <c r="L372" t="s">
        <v>560</v>
      </c>
    </row>
    <row r="373" spans="1:12">
      <c r="A373" s="2" t="n">
        <v>43172</v>
      </c>
      <c r="B373" t="s">
        <v>259</v>
      </c>
      <c r="C373" t="s">
        <v>260</v>
      </c>
      <c r="D373" t="s">
        <v>14</v>
      </c>
      <c r="E373" t="s">
        <v>22</v>
      </c>
      <c r="F373" t="s">
        <v>49</v>
      </c>
      <c r="G373" t="s">
        <v>561</v>
      </c>
      <c r="H373">
        <f>HYPERLINK("https://www.jouwictvacature.nl/solliciteren?job=senior-front-end-developer-met-reactjs-english-", "Link")</f>
        <v/>
      </c>
      <c r="I373" t="s">
        <v>18</v>
      </c>
      <c r="J373" t="s">
        <v>19</v>
      </c>
      <c r="K373" t="s">
        <v>262</v>
      </c>
      <c r="L373" t="s">
        <v>562</v>
      </c>
    </row>
    <row r="374" spans="1:12">
      <c r="A374" s="2" t="n">
        <v>43172</v>
      </c>
      <c r="B374" t="s">
        <v>306</v>
      </c>
      <c r="C374" t="s">
        <v>307</v>
      </c>
      <c r="D374" t="s">
        <v>14</v>
      </c>
      <c r="F374" t="s">
        <v>49</v>
      </c>
      <c r="G374" t="s">
        <v>306</v>
      </c>
      <c r="H374">
        <f>HYPERLINK("https://www.jouwictvacature.nl/solliciteren?job=medior-back-end-developer-superbuddy-mean-stack", "Link")</f>
        <v/>
      </c>
      <c r="I374" t="s">
        <v>18</v>
      </c>
      <c r="J374" t="s">
        <v>19</v>
      </c>
      <c r="K374" t="s">
        <v>308</v>
      </c>
      <c r="L374" t="s">
        <v>563</v>
      </c>
    </row>
    <row r="375" spans="1:12">
      <c r="A375" s="2" t="n">
        <v>43172</v>
      </c>
      <c r="B375" t="s">
        <v>172</v>
      </c>
      <c r="C375" t="s">
        <v>173</v>
      </c>
      <c r="D375" t="s">
        <v>14</v>
      </c>
      <c r="E375" t="s">
        <v>26</v>
      </c>
      <c r="F375" t="s">
        <v>49</v>
      </c>
      <c r="G375" t="s">
        <v>564</v>
      </c>
      <c r="H375">
        <f>HYPERLINK("https://www.jouwictvacature.nl/solliciteren?job=mediorjavascript-developer-bij-hello-print-2", "Link")</f>
        <v/>
      </c>
      <c r="I375" t="s">
        <v>18</v>
      </c>
      <c r="J375" t="s">
        <v>19</v>
      </c>
      <c r="K375" t="s">
        <v>175</v>
      </c>
      <c r="L375" t="s">
        <v>565</v>
      </c>
    </row>
    <row r="376" spans="1:12">
      <c r="A376" s="2" t="n">
        <v>43172</v>
      </c>
      <c r="B376" t="s">
        <v>57</v>
      </c>
      <c r="C376" t="s">
        <v>13</v>
      </c>
      <c r="D376" t="s">
        <v>14</v>
      </c>
      <c r="E376" t="s">
        <v>26</v>
      </c>
      <c r="F376" t="s">
        <v>49</v>
      </c>
      <c r="G376" t="s">
        <v>290</v>
      </c>
      <c r="H376">
        <f>HYPERLINK("https://www.bonque.nl/vacature/medior-front-end-developer-bij-horsha", "Link")</f>
        <v/>
      </c>
      <c r="I376" t="s">
        <v>18</v>
      </c>
      <c r="J376" t="s">
        <v>19</v>
      </c>
      <c r="K376" t="s">
        <v>127</v>
      </c>
      <c r="L376" t="s">
        <v>291</v>
      </c>
    </row>
    <row r="377" spans="1:12">
      <c r="A377" s="2" t="n">
        <v>43172</v>
      </c>
      <c r="B377" t="s">
        <v>88</v>
      </c>
      <c r="C377" t="s">
        <v>89</v>
      </c>
      <c r="D377" t="s">
        <v>14</v>
      </c>
      <c r="E377" t="s">
        <v>26</v>
      </c>
      <c r="F377" t="s">
        <v>49</v>
      </c>
      <c r="G377" t="s">
        <v>501</v>
      </c>
      <c r="H377">
        <f>HYPERLINK("https://www.bonque.nl/vacature/nodejs-developer-bij-crowdynews-2", "Link")</f>
        <v/>
      </c>
      <c r="I377" t="s">
        <v>18</v>
      </c>
      <c r="J377" t="s">
        <v>19</v>
      </c>
      <c r="K377" t="s">
        <v>502</v>
      </c>
      <c r="L377" t="s">
        <v>503</v>
      </c>
    </row>
    <row r="378" spans="1:12">
      <c r="A378" s="2" t="n">
        <v>43172</v>
      </c>
      <c r="B378" t="s">
        <v>57</v>
      </c>
      <c r="C378" t="s">
        <v>13</v>
      </c>
      <c r="D378" t="s">
        <v>14</v>
      </c>
      <c r="E378" t="s">
        <v>15</v>
      </c>
      <c r="F378" t="s">
        <v>49</v>
      </c>
      <c r="G378" t="s">
        <v>330</v>
      </c>
      <c r="H378">
        <f>HYPERLINK("https://www.bonque.nl/vacature/junior-front-end--web-developer-bij-gekkota", "Link")</f>
        <v/>
      </c>
      <c r="I378" t="s">
        <v>18</v>
      </c>
      <c r="J378" t="s">
        <v>19</v>
      </c>
      <c r="K378" t="s">
        <v>331</v>
      </c>
      <c r="L378" t="s">
        <v>332</v>
      </c>
    </row>
    <row r="379" spans="1:12">
      <c r="A379" s="2" t="n">
        <v>43172</v>
      </c>
      <c r="B379" t="s">
        <v>100</v>
      </c>
      <c r="C379" t="s">
        <v>101</v>
      </c>
      <c r="D379" t="s">
        <v>14</v>
      </c>
      <c r="E379" t="s">
        <v>26</v>
      </c>
      <c r="F379" t="s">
        <v>49</v>
      </c>
      <c r="G379" t="s">
        <v>138</v>
      </c>
      <c r="H379">
        <f>HYPERLINK("https://www.bonque.nl/vacature/front-end--php-developer-bij-sensys-gatso-group", "Link")</f>
        <v/>
      </c>
      <c r="I379" t="s">
        <v>18</v>
      </c>
      <c r="J379" t="s">
        <v>19</v>
      </c>
      <c r="K379" t="s">
        <v>103</v>
      </c>
      <c r="L379" t="s">
        <v>139</v>
      </c>
    </row>
    <row r="380" spans="1:12">
      <c r="A380" s="2" t="n">
        <v>43172</v>
      </c>
      <c r="B380" t="s">
        <v>100</v>
      </c>
      <c r="C380" t="s">
        <v>101</v>
      </c>
      <c r="D380" t="s">
        <v>14</v>
      </c>
      <c r="E380" t="s">
        <v>22</v>
      </c>
      <c r="F380" t="s">
        <v>58</v>
      </c>
      <c r="G380" t="s">
        <v>102</v>
      </c>
      <c r="H380">
        <f>HYPERLINK("https://www.bonque.nl/vacature/senior-front-end--php-developer-bij-sensys-gatso-group", "Link")</f>
        <v/>
      </c>
      <c r="I380" t="s">
        <v>18</v>
      </c>
      <c r="J380" t="s">
        <v>19</v>
      </c>
      <c r="K380" t="s">
        <v>103</v>
      </c>
      <c r="L380" t="s">
        <v>104</v>
      </c>
    </row>
    <row r="381" spans="1:12">
      <c r="A381" s="2" t="n">
        <v>43172</v>
      </c>
      <c r="B381" t="s">
        <v>100</v>
      </c>
      <c r="C381" t="s">
        <v>101</v>
      </c>
      <c r="D381" t="s">
        <v>14</v>
      </c>
      <c r="E381" t="s">
        <v>22</v>
      </c>
      <c r="F381" t="s">
        <v>16</v>
      </c>
      <c r="G381" t="s">
        <v>435</v>
      </c>
      <c r="H381">
        <f>HYPERLINK("https://www.bonque.nl/vacature/senior-embedded-c-software-engineer-bij-sensys-gatso-group", "Link")</f>
        <v/>
      </c>
      <c r="I381" t="s">
        <v>18</v>
      </c>
      <c r="J381" t="s">
        <v>19</v>
      </c>
      <c r="K381" t="s">
        <v>436</v>
      </c>
      <c r="L381" t="s">
        <v>437</v>
      </c>
    </row>
    <row r="382" spans="1:12">
      <c r="A382" s="2" t="n">
        <v>43172</v>
      </c>
      <c r="B382" t="s">
        <v>142</v>
      </c>
      <c r="C382" t="s">
        <v>36</v>
      </c>
      <c r="D382" t="s">
        <v>14</v>
      </c>
      <c r="E382" t="s">
        <v>22</v>
      </c>
      <c r="F382" t="s">
        <v>16</v>
      </c>
      <c r="G382" t="s">
        <v>506</v>
      </c>
      <c r="H382">
        <f>HYPERLINK("https://www.bonque.nl/vacature/senior-microservices-developer-bij-devoteam", "Link")</f>
        <v/>
      </c>
      <c r="I382" t="s">
        <v>18</v>
      </c>
      <c r="J382" t="s">
        <v>19</v>
      </c>
      <c r="K382" t="s">
        <v>144</v>
      </c>
      <c r="L382" t="s">
        <v>507</v>
      </c>
    </row>
    <row r="383" spans="1:12">
      <c r="A383" s="2" t="n">
        <v>43172</v>
      </c>
      <c r="B383" t="s">
        <v>72</v>
      </c>
      <c r="C383" t="s">
        <v>13</v>
      </c>
      <c r="D383" t="s">
        <v>14</v>
      </c>
      <c r="E383" t="s">
        <v>22</v>
      </c>
      <c r="F383" t="s">
        <v>16</v>
      </c>
      <c r="G383" t="s">
        <v>557</v>
      </c>
      <c r="H383">
        <f>HYPERLINK("https://www.bonque.nl/vacature/scala-developer-bij-anchormen-2", "Link")</f>
        <v/>
      </c>
      <c r="I383" t="s">
        <v>18</v>
      </c>
      <c r="J383" t="s">
        <v>19</v>
      </c>
      <c r="K383" t="s">
        <v>279</v>
      </c>
      <c r="L383" t="s">
        <v>558</v>
      </c>
    </row>
    <row r="384" spans="1:12">
      <c r="A384" s="2" t="n">
        <v>43172</v>
      </c>
      <c r="B384" t="s">
        <v>149</v>
      </c>
      <c r="C384" t="s">
        <v>13</v>
      </c>
      <c r="D384" t="s">
        <v>14</v>
      </c>
      <c r="E384" t="s">
        <v>26</v>
      </c>
      <c r="F384" t="s">
        <v>42</v>
      </c>
      <c r="G384" t="s">
        <v>508</v>
      </c>
      <c r="H384">
        <f>HYPERLINK("https://www.bonque.nl/vacature/medior-full-stack-developer-for-conversion-optimisation-bij-lobsterink", "Link")</f>
        <v/>
      </c>
      <c r="I384" t="s">
        <v>18</v>
      </c>
      <c r="J384" t="s">
        <v>19</v>
      </c>
      <c r="K384" t="s">
        <v>151</v>
      </c>
      <c r="L384" t="s">
        <v>509</v>
      </c>
    </row>
    <row r="385" spans="1:12">
      <c r="A385" s="2" t="n">
        <v>43172</v>
      </c>
      <c r="B385" t="s">
        <v>96</v>
      </c>
      <c r="C385" t="s">
        <v>85</v>
      </c>
      <c r="D385" t="s">
        <v>14</v>
      </c>
      <c r="F385" t="s">
        <v>42</v>
      </c>
      <c r="G385" t="s">
        <v>97</v>
      </c>
      <c r="H385">
        <f>HYPERLINK("https://www.bonque.nl/vacature/docentencoach-application-software-engineering-bij-educom-utrecht", "Link")</f>
        <v/>
      </c>
      <c r="I385" t="s">
        <v>18</v>
      </c>
      <c r="J385" t="s">
        <v>19</v>
      </c>
      <c r="K385" t="s">
        <v>98</v>
      </c>
      <c r="L385" t="s">
        <v>99</v>
      </c>
    </row>
    <row r="386" spans="1:12">
      <c r="A386" s="2" t="n">
        <v>43172</v>
      </c>
      <c r="B386" t="s">
        <v>30</v>
      </c>
      <c r="C386" t="s">
        <v>31</v>
      </c>
      <c r="D386" t="s">
        <v>14</v>
      </c>
      <c r="E386" t="s">
        <v>26</v>
      </c>
      <c r="F386" t="s">
        <v>16</v>
      </c>
      <c r="G386" t="s">
        <v>566</v>
      </c>
      <c r="H386">
        <f>HYPERLINK("https://www.jouwictvacature.nl/solliciteren?job=medior-software-developer-at-msg-life-benelux-bij-msg-life-benelux", "Link")</f>
        <v/>
      </c>
      <c r="I386" t="s">
        <v>18</v>
      </c>
      <c r="J386" t="s">
        <v>19</v>
      </c>
      <c r="K386" t="s">
        <v>33</v>
      </c>
      <c r="L386" t="s">
        <v>567</v>
      </c>
    </row>
    <row r="387" spans="1:12">
      <c r="A387" s="2" t="n">
        <v>43172</v>
      </c>
      <c r="B387" t="s">
        <v>35</v>
      </c>
      <c r="C387" t="s">
        <v>36</v>
      </c>
      <c r="D387" t="s">
        <v>14</v>
      </c>
      <c r="F387" t="s">
        <v>16</v>
      </c>
      <c r="G387" t="s">
        <v>568</v>
      </c>
      <c r="H387">
        <f>HYPERLINK("https://www.jouwictvacature.nl/solliciteren?job=experienced-full-stack-mobile-developer-at-findwhere-bij-findwhere", "Link")</f>
        <v/>
      </c>
      <c r="I387" t="s">
        <v>18</v>
      </c>
      <c r="J387" t="s">
        <v>19</v>
      </c>
      <c r="K387" t="s">
        <v>130</v>
      </c>
      <c r="L387" t="s">
        <v>569</v>
      </c>
    </row>
    <row r="388" spans="1:12">
      <c r="A388" s="2" t="n">
        <v>43172</v>
      </c>
      <c r="B388" t="s">
        <v>412</v>
      </c>
      <c r="C388" t="s">
        <v>13</v>
      </c>
      <c r="D388" t="s">
        <v>14</v>
      </c>
      <c r="E388" t="s">
        <v>15</v>
      </c>
      <c r="F388" t="s">
        <v>58</v>
      </c>
      <c r="G388" t="s">
        <v>570</v>
      </c>
      <c r="H388">
        <f>HYPERLINK("https://www.jouwictvacature.nl/solliciteren?job=junior-wordpress-developer-bij-total-active-media-bij-total-active-med", "Link")</f>
        <v/>
      </c>
      <c r="I388" t="s">
        <v>18</v>
      </c>
      <c r="J388" t="s">
        <v>19</v>
      </c>
      <c r="K388" t="s">
        <v>414</v>
      </c>
      <c r="L388" t="s">
        <v>571</v>
      </c>
    </row>
    <row r="389" spans="1:12">
      <c r="A389" s="2" t="n">
        <v>43172</v>
      </c>
      <c r="B389" t="s">
        <v>412</v>
      </c>
      <c r="C389" t="s">
        <v>13</v>
      </c>
      <c r="D389" t="s">
        <v>14</v>
      </c>
      <c r="E389" t="s">
        <v>26</v>
      </c>
      <c r="F389" t="s">
        <v>58</v>
      </c>
      <c r="G389" t="s">
        <v>572</v>
      </c>
      <c r="H389">
        <f>HYPERLINK("https://www.jouwictvacature.nl/solliciteren?job=medior-full-stack-developer-bij-total-active-media", "Link")</f>
        <v/>
      </c>
      <c r="I389" t="s">
        <v>18</v>
      </c>
      <c r="J389" t="s">
        <v>19</v>
      </c>
      <c r="K389" t="s">
        <v>513</v>
      </c>
      <c r="L389" t="s">
        <v>573</v>
      </c>
    </row>
    <row r="390" spans="1:12">
      <c r="A390" s="2" t="n">
        <v>43172</v>
      </c>
      <c r="B390" t="s">
        <v>88</v>
      </c>
      <c r="C390" t="s">
        <v>89</v>
      </c>
      <c r="D390" t="s">
        <v>14</v>
      </c>
      <c r="E390" t="s">
        <v>26</v>
      </c>
      <c r="F390" t="s">
        <v>49</v>
      </c>
      <c r="G390" t="s">
        <v>90</v>
      </c>
      <c r="H390">
        <f>HYPERLINK("https://www.bonque.nl/vacature/medior-front-end-engineer-bij-crowdynews", "Link")</f>
        <v/>
      </c>
      <c r="I390" t="s">
        <v>18</v>
      </c>
      <c r="J390" t="s">
        <v>19</v>
      </c>
      <c r="K390" t="s">
        <v>91</v>
      </c>
      <c r="L390" t="s">
        <v>92</v>
      </c>
    </row>
    <row r="391" spans="1:12">
      <c r="A391" s="2" t="n">
        <v>43172</v>
      </c>
      <c r="B391" t="s">
        <v>574</v>
      </c>
      <c r="C391" t="s">
        <v>89</v>
      </c>
      <c r="D391" t="s">
        <v>14</v>
      </c>
      <c r="F391" t="s">
        <v>49</v>
      </c>
      <c r="G391" t="s">
        <v>575</v>
      </c>
      <c r="H391">
        <f>HYPERLINK("https://www.bonque.nl/vacature/full-stack-pythonnodejs-programmer-bij-yourapi-", "Link")</f>
        <v/>
      </c>
      <c r="I391" t="s">
        <v>18</v>
      </c>
      <c r="J391" t="s">
        <v>19</v>
      </c>
      <c r="K391" t="s">
        <v>576</v>
      </c>
      <c r="L391" t="s">
        <v>577</v>
      </c>
    </row>
    <row r="392" spans="1:12">
      <c r="A392" s="2" t="n">
        <v>43172</v>
      </c>
      <c r="B392" t="s">
        <v>122</v>
      </c>
      <c r="C392" t="s">
        <v>13</v>
      </c>
      <c r="D392" t="s">
        <v>14</v>
      </c>
      <c r="F392" t="s">
        <v>58</v>
      </c>
      <c r="G392" t="s">
        <v>333</v>
      </c>
      <c r="H392">
        <f>HYPERLINK("https://www.bonque.nl/vacature/full-stack-senior-lead-developer-amsterdam--php-reactjs-react-native--", "Link")</f>
        <v/>
      </c>
      <c r="I392" t="s">
        <v>18</v>
      </c>
      <c r="J392" t="s">
        <v>19</v>
      </c>
      <c r="K392" t="s">
        <v>334</v>
      </c>
      <c r="L392" t="s">
        <v>335</v>
      </c>
    </row>
    <row r="393" spans="1:12">
      <c r="A393" s="2" t="n">
        <v>43172</v>
      </c>
      <c r="B393" t="s">
        <v>72</v>
      </c>
      <c r="C393" t="s">
        <v>13</v>
      </c>
      <c r="D393" t="s">
        <v>14</v>
      </c>
      <c r="E393" t="s">
        <v>22</v>
      </c>
      <c r="F393" t="s">
        <v>16</v>
      </c>
      <c r="G393" t="s">
        <v>387</v>
      </c>
      <c r="H393">
        <f>HYPERLINK("https://www.bonque.nl/vacature/senior-big-data-engineer-bij-anchormen-amsterdam", "Link")</f>
        <v/>
      </c>
      <c r="I393" t="s">
        <v>18</v>
      </c>
      <c r="J393" t="s">
        <v>19</v>
      </c>
      <c r="K393" t="s">
        <v>230</v>
      </c>
      <c r="L393" t="s">
        <v>388</v>
      </c>
    </row>
    <row r="394" spans="1:12">
      <c r="A394" s="2" t="n">
        <v>43172</v>
      </c>
      <c r="B394" t="s">
        <v>142</v>
      </c>
      <c r="C394" t="s">
        <v>36</v>
      </c>
      <c r="D394" t="s">
        <v>14</v>
      </c>
      <c r="E394" t="s">
        <v>22</v>
      </c>
      <c r="F394" t="s">
        <v>16</v>
      </c>
      <c r="G394" t="s">
        <v>506</v>
      </c>
      <c r="H394">
        <f>HYPERLINK("https://www.bonque.nl/vacature/senior-microservices-developer-bij-devoteam", "Link")</f>
        <v/>
      </c>
      <c r="I394" t="s">
        <v>18</v>
      </c>
      <c r="J394" t="s">
        <v>19</v>
      </c>
      <c r="K394" t="s">
        <v>144</v>
      </c>
      <c r="L394" t="s">
        <v>507</v>
      </c>
    </row>
    <row r="395" spans="1:12">
      <c r="A395" s="2" t="n">
        <v>43172</v>
      </c>
      <c r="B395" t="s">
        <v>72</v>
      </c>
      <c r="C395" t="s">
        <v>13</v>
      </c>
      <c r="D395" t="s">
        <v>14</v>
      </c>
      <c r="E395" t="s">
        <v>22</v>
      </c>
      <c r="F395" t="s">
        <v>16</v>
      </c>
      <c r="G395" t="s">
        <v>578</v>
      </c>
      <c r="H395">
        <f>HYPERLINK("https://www.bonque.nl/vacature/senior-java-developer-met-interesse-in-big-data", "Link")</f>
        <v/>
      </c>
      <c r="I395" t="s">
        <v>18</v>
      </c>
      <c r="J395" t="s">
        <v>19</v>
      </c>
      <c r="K395" t="s">
        <v>420</v>
      </c>
      <c r="L395" t="s">
        <v>579</v>
      </c>
    </row>
    <row r="396" spans="1:12">
      <c r="A396" s="2" t="n">
        <v>43172</v>
      </c>
      <c r="B396" t="s">
        <v>67</v>
      </c>
      <c r="C396" t="s">
        <v>68</v>
      </c>
      <c r="D396" t="s">
        <v>53</v>
      </c>
      <c r="E396" t="s">
        <v>26</v>
      </c>
      <c r="F396" t="s">
        <v>16</v>
      </c>
      <c r="G396" t="s">
        <v>69</v>
      </c>
      <c r="H396">
        <f>HYPERLINK("https://www.bonque.nl/vacature/junior-ontwikkelaar-bij-festa-solutions-bv-", "Link")</f>
        <v/>
      </c>
      <c r="I396" t="s">
        <v>18</v>
      </c>
      <c r="J396" t="s">
        <v>19</v>
      </c>
      <c r="K396" t="s">
        <v>70</v>
      </c>
      <c r="L396" t="s">
        <v>71</v>
      </c>
    </row>
    <row r="397" spans="1:12">
      <c r="A397" s="2" t="n">
        <v>43172</v>
      </c>
      <c r="B397" t="s">
        <v>149</v>
      </c>
      <c r="C397" t="s">
        <v>13</v>
      </c>
      <c r="D397" t="s">
        <v>14</v>
      </c>
      <c r="E397" t="s">
        <v>26</v>
      </c>
      <c r="F397" t="s">
        <v>42</v>
      </c>
      <c r="G397" t="s">
        <v>344</v>
      </c>
      <c r="H397">
        <f>HYPERLINK("https://www.bonque.nl/vacature/medior-full-stack-net-developer-for-conversion-optimisation-bij-lobste", "Link")</f>
        <v/>
      </c>
      <c r="I397" t="s">
        <v>18</v>
      </c>
      <c r="J397" t="s">
        <v>19</v>
      </c>
      <c r="K397" t="s">
        <v>151</v>
      </c>
      <c r="L397" t="s">
        <v>345</v>
      </c>
    </row>
    <row r="398" spans="1:12">
      <c r="A398" s="2" t="n">
        <v>43172</v>
      </c>
      <c r="B398" t="s">
        <v>251</v>
      </c>
      <c r="C398" t="s">
        <v>13</v>
      </c>
      <c r="D398" t="s">
        <v>53</v>
      </c>
      <c r="F398" t="s">
        <v>42</v>
      </c>
      <c r="G398" t="s">
        <v>252</v>
      </c>
      <c r="H398">
        <f>HYPERLINK("https://www.bonque.nl/vacature/senior-net-developer-in-amsterdam-bij-icatt-interactive-media", "Link")</f>
        <v/>
      </c>
      <c r="I398" t="s">
        <v>18</v>
      </c>
      <c r="J398" t="s">
        <v>19</v>
      </c>
      <c r="K398" t="s">
        <v>253</v>
      </c>
      <c r="L398" t="s">
        <v>254</v>
      </c>
    </row>
    <row r="399" spans="1:12">
      <c r="A399" s="2" t="n">
        <v>43172</v>
      </c>
      <c r="B399" t="s">
        <v>35</v>
      </c>
      <c r="C399" t="s">
        <v>36</v>
      </c>
      <c r="D399" t="s">
        <v>14</v>
      </c>
      <c r="E399" t="s">
        <v>26</v>
      </c>
      <c r="F399" t="s">
        <v>16</v>
      </c>
      <c r="G399" t="s">
        <v>580</v>
      </c>
      <c r="H399">
        <f>HYPERLINK("https://www.jouwictvacature.nl/solliciteren?job=medior-java-developer-at-findwhere", "Link")</f>
        <v/>
      </c>
      <c r="I399" t="s">
        <v>18</v>
      </c>
      <c r="J399" t="s">
        <v>19</v>
      </c>
      <c r="K399" t="s">
        <v>82</v>
      </c>
      <c r="L399" t="s">
        <v>581</v>
      </c>
    </row>
    <row r="400" spans="1:12">
      <c r="A400" s="2" t="n">
        <v>43172</v>
      </c>
      <c r="B400" t="s">
        <v>30</v>
      </c>
      <c r="C400" t="s">
        <v>31</v>
      </c>
      <c r="D400" t="s">
        <v>14</v>
      </c>
      <c r="E400" t="s">
        <v>22</v>
      </c>
      <c r="F400" t="s">
        <v>16</v>
      </c>
      <c r="G400" t="s">
        <v>32</v>
      </c>
      <c r="H400">
        <f>HYPERLINK("https://www.jouwictvacature.nl/solliciteren?job=senior-software-developer-at-msg-life-benelux-bij-msg-life-benelux", "Link")</f>
        <v/>
      </c>
      <c r="I400" t="s">
        <v>18</v>
      </c>
      <c r="J400" t="s">
        <v>19</v>
      </c>
      <c r="K400" t="s">
        <v>33</v>
      </c>
      <c r="L400" t="s">
        <v>34</v>
      </c>
    </row>
    <row r="401" spans="1:12">
      <c r="A401" s="2" t="n">
        <v>43172</v>
      </c>
      <c r="B401" t="s">
        <v>206</v>
      </c>
      <c r="C401" t="s">
        <v>13</v>
      </c>
      <c r="D401" t="s">
        <v>14</v>
      </c>
      <c r="E401" t="s">
        <v>26</v>
      </c>
      <c r="F401" t="s">
        <v>58</v>
      </c>
      <c r="G401" t="s">
        <v>207</v>
      </c>
      <c r="H401">
        <f>HYPERLINK("https://www.jouwictvacature.nl/solliciteren?job=mediorphp-developer-bij-lightspeed-bij-lightspeed", "Link")</f>
        <v/>
      </c>
      <c r="I401" t="s">
        <v>18</v>
      </c>
      <c r="J401" t="s">
        <v>19</v>
      </c>
      <c r="K401" t="s">
        <v>208</v>
      </c>
      <c r="L401" t="s">
        <v>209</v>
      </c>
    </row>
    <row r="402" spans="1:12">
      <c r="A402" s="2" t="n">
        <v>43172</v>
      </c>
      <c r="B402" t="s">
        <v>172</v>
      </c>
      <c r="C402" t="s">
        <v>173</v>
      </c>
      <c r="D402" t="s">
        <v>14</v>
      </c>
      <c r="E402" t="s">
        <v>22</v>
      </c>
      <c r="F402" t="s">
        <v>49</v>
      </c>
      <c r="G402" t="s">
        <v>174</v>
      </c>
      <c r="H402">
        <f>HYPERLINK("https://www.jouwictvacature.nl/solliciteren?job=senior-fullstack-developer-bij-hello-print", "Link")</f>
        <v/>
      </c>
      <c r="I402" t="s">
        <v>18</v>
      </c>
      <c r="J402" t="s">
        <v>19</v>
      </c>
      <c r="K402" t="s">
        <v>175</v>
      </c>
      <c r="L402" t="s">
        <v>176</v>
      </c>
    </row>
    <row r="403" spans="1:12">
      <c r="A403" s="2" t="n">
        <v>43172</v>
      </c>
      <c r="B403" t="s">
        <v>57</v>
      </c>
      <c r="C403" t="s">
        <v>13</v>
      </c>
      <c r="D403" t="s">
        <v>14</v>
      </c>
      <c r="E403" t="s">
        <v>26</v>
      </c>
      <c r="F403" t="s">
        <v>49</v>
      </c>
      <c r="G403" t="s">
        <v>582</v>
      </c>
      <c r="H403">
        <f>HYPERLINK("https://www.bonque.nl/vacature/medior-front-end--web-developer-bij-gekkota", "Link")</f>
        <v/>
      </c>
      <c r="I403" t="s">
        <v>18</v>
      </c>
      <c r="J403" t="s">
        <v>19</v>
      </c>
      <c r="K403" t="s">
        <v>583</v>
      </c>
      <c r="L403" t="s">
        <v>584</v>
      </c>
    </row>
    <row r="404" spans="1:12">
      <c r="A404" s="2" t="n">
        <v>43172</v>
      </c>
      <c r="B404" t="s">
        <v>62</v>
      </c>
      <c r="C404" t="s">
        <v>63</v>
      </c>
      <c r="D404" t="s">
        <v>14</v>
      </c>
      <c r="E404" t="s">
        <v>22</v>
      </c>
      <c r="F404" t="s">
        <v>49</v>
      </c>
      <c r="G404" t="s">
        <v>486</v>
      </c>
      <c r="H404">
        <f>HYPERLINK("https://www.bonque.nl/vacature/senior-front-end-developer-bij-geckotech", "Link")</f>
        <v/>
      </c>
      <c r="I404" t="s">
        <v>18</v>
      </c>
      <c r="J404" t="s">
        <v>19</v>
      </c>
      <c r="K404" t="s">
        <v>487</v>
      </c>
      <c r="L404" t="s">
        <v>488</v>
      </c>
    </row>
    <row r="405" spans="1:12">
      <c r="A405" s="2" t="n">
        <v>43172</v>
      </c>
      <c r="B405" t="s">
        <v>232</v>
      </c>
      <c r="C405" t="s">
        <v>13</v>
      </c>
      <c r="D405" t="s">
        <v>14</v>
      </c>
      <c r="E405" t="s">
        <v>22</v>
      </c>
      <c r="F405" t="s">
        <v>16</v>
      </c>
      <c r="G405" t="s">
        <v>543</v>
      </c>
      <c r="H405">
        <f>HYPERLINK("https://www.bonque.nl/vacature/senior-full-stack-developer-java--angular-at-servoy-bij-servoy", "Link")</f>
        <v/>
      </c>
      <c r="I405" t="s">
        <v>18</v>
      </c>
      <c r="J405" t="s">
        <v>19</v>
      </c>
      <c r="K405" t="s">
        <v>234</v>
      </c>
      <c r="L405" t="s">
        <v>544</v>
      </c>
    </row>
    <row r="406" spans="1:12">
      <c r="A406" s="2" t="n">
        <v>43172</v>
      </c>
      <c r="B406" t="s">
        <v>112</v>
      </c>
      <c r="C406" t="s">
        <v>13</v>
      </c>
      <c r="D406" t="s">
        <v>14</v>
      </c>
      <c r="E406" t="s">
        <v>26</v>
      </c>
      <c r="F406" t="s">
        <v>16</v>
      </c>
      <c r="G406" t="s">
        <v>338</v>
      </c>
      <c r="H406">
        <f>HYPERLINK("https://www.bonque.nl/vacature/medior-java-engineer", "Link")</f>
        <v/>
      </c>
      <c r="I406" t="s">
        <v>18</v>
      </c>
      <c r="J406" t="s">
        <v>19</v>
      </c>
      <c r="K406" t="s">
        <v>339</v>
      </c>
      <c r="L406" t="s">
        <v>340</v>
      </c>
    </row>
    <row r="407" spans="1:12">
      <c r="A407" s="2" t="n">
        <v>43172</v>
      </c>
      <c r="B407" t="s">
        <v>72</v>
      </c>
      <c r="C407" t="s">
        <v>13</v>
      </c>
      <c r="D407" t="s">
        <v>14</v>
      </c>
      <c r="E407" t="s">
        <v>26</v>
      </c>
      <c r="F407" t="s">
        <v>16</v>
      </c>
      <c r="G407" t="s">
        <v>276</v>
      </c>
      <c r="H407">
        <f>HYPERLINK("https://www.bonque.nl/vacature/java-developer-bij-anchormen-2", "Link")</f>
        <v/>
      </c>
      <c r="I407" t="s">
        <v>18</v>
      </c>
      <c r="J407" t="s">
        <v>19</v>
      </c>
      <c r="K407" t="s">
        <v>110</v>
      </c>
      <c r="L407" t="s">
        <v>277</v>
      </c>
    </row>
    <row r="408" spans="1:12">
      <c r="A408" s="2" t="n">
        <v>43172</v>
      </c>
      <c r="B408" t="s">
        <v>142</v>
      </c>
      <c r="C408" t="s">
        <v>36</v>
      </c>
      <c r="D408" t="s">
        <v>14</v>
      </c>
      <c r="E408" t="s">
        <v>22</v>
      </c>
      <c r="F408" t="s">
        <v>16</v>
      </c>
      <c r="G408" t="s">
        <v>506</v>
      </c>
      <c r="H408">
        <f>HYPERLINK("https://www.bonque.nl/vacature/senior-microservices-developer-bij-devoteam", "Link")</f>
        <v/>
      </c>
      <c r="I408" t="s">
        <v>18</v>
      </c>
      <c r="J408" t="s">
        <v>19</v>
      </c>
      <c r="K408" t="s">
        <v>144</v>
      </c>
      <c r="L408" t="s">
        <v>507</v>
      </c>
    </row>
    <row r="409" spans="1:12">
      <c r="A409" s="3" t="n">
        <v>43172</v>
      </c>
      <c r="B409" t="s">
        <v>35</v>
      </c>
      <c r="C409" t="s">
        <v>36</v>
      </c>
      <c r="D409" t="s">
        <v>14</v>
      </c>
      <c r="F409" t="s">
        <v>16</v>
      </c>
      <c r="G409" t="s">
        <v>585</v>
      </c>
      <c r="H409">
        <f>HYPERLINK("https://www.jouwictvacature.nl/solliciteren?job=looking-for-a-senior-full-stack-mobile-development-job-in-amsterdam-zu", "Link")</f>
        <v/>
      </c>
      <c r="I409" t="s">
        <v>18</v>
      </c>
      <c r="J409" t="s">
        <v>19</v>
      </c>
      <c r="K409" t="s">
        <v>130</v>
      </c>
      <c r="L409" t="s">
        <v>586</v>
      </c>
    </row>
    <row r="410" spans="1:12">
      <c r="A410" s="3" t="n">
        <v>43172</v>
      </c>
      <c r="B410" t="s">
        <v>167</v>
      </c>
      <c r="C410" t="s">
        <v>168</v>
      </c>
      <c r="D410" t="s">
        <v>14</v>
      </c>
      <c r="E410" t="s">
        <v>22</v>
      </c>
      <c r="F410" t="s">
        <v>58</v>
      </c>
      <c r="G410" t="s">
        <v>169</v>
      </c>
      <c r="H410">
        <f>HYPERLINK("https://www.jouwictvacature.nl/solliciteren?job=senior-fullstack-developer-english-bij-the-people-group", "Link")</f>
        <v/>
      </c>
      <c r="I410" t="s">
        <v>18</v>
      </c>
      <c r="J410" t="s">
        <v>19</v>
      </c>
      <c r="K410" t="s">
        <v>170</v>
      </c>
      <c r="L410" t="s">
        <v>171</v>
      </c>
    </row>
    <row r="411" spans="1:12">
      <c r="A411" s="3" t="n">
        <v>43172</v>
      </c>
      <c r="B411" t="s">
        <v>167</v>
      </c>
      <c r="C411" t="s">
        <v>168</v>
      </c>
      <c r="D411" t="s">
        <v>14</v>
      </c>
      <c r="E411" t="s">
        <v>22</v>
      </c>
      <c r="F411" t="s">
        <v>49</v>
      </c>
      <c r="G411" t="s">
        <v>169</v>
      </c>
      <c r="H411">
        <f>HYPERLINK("https://www.jouwictvacature.nl/solliciteren?job=senior-fullstack-developer-english-bij-the-people-group", "Link")</f>
        <v/>
      </c>
      <c r="I411" t="s">
        <v>18</v>
      </c>
      <c r="J411" t="s">
        <v>19</v>
      </c>
      <c r="K411" t="s">
        <v>170</v>
      </c>
      <c r="L411" t="s">
        <v>171</v>
      </c>
    </row>
    <row r="412" spans="1:12">
      <c r="A412" s="3" t="n">
        <v>43172</v>
      </c>
      <c r="B412" t="s">
        <v>259</v>
      </c>
      <c r="C412" t="s">
        <v>260</v>
      </c>
      <c r="D412" t="s">
        <v>14</v>
      </c>
      <c r="E412" t="s">
        <v>22</v>
      </c>
      <c r="F412" t="s">
        <v>49</v>
      </c>
      <c r="G412" t="s">
        <v>561</v>
      </c>
      <c r="H412">
        <f>HYPERLINK("https://www.jouwictvacature.nl/solliciteren?job=senior-front-end-developer-met-reactjs-english-", "Link")</f>
        <v/>
      </c>
      <c r="I412" t="s">
        <v>18</v>
      </c>
      <c r="J412" t="s">
        <v>19</v>
      </c>
      <c r="K412" t="s">
        <v>262</v>
      </c>
      <c r="L412" t="s">
        <v>562</v>
      </c>
    </row>
    <row r="413" spans="1:12">
      <c r="A413" s="3" t="n">
        <v>43172</v>
      </c>
      <c r="B413" t="s">
        <v>306</v>
      </c>
      <c r="C413" t="s">
        <v>307</v>
      </c>
      <c r="D413" t="s">
        <v>14</v>
      </c>
      <c r="F413" t="s">
        <v>49</v>
      </c>
      <c r="G413" t="s">
        <v>306</v>
      </c>
      <c r="H413">
        <f>HYPERLINK("https://www.jouwictvacature.nl/solliciteren?job=senior-back-end-developer-superbuddy-mean-stack", "Link")</f>
        <v/>
      </c>
      <c r="I413" t="s">
        <v>18</v>
      </c>
      <c r="J413" t="s">
        <v>19</v>
      </c>
      <c r="K413" t="s">
        <v>308</v>
      </c>
      <c r="L413" t="s">
        <v>530</v>
      </c>
    </row>
    <row r="414" spans="1:12">
      <c r="A414" s="3" t="n">
        <v>43172</v>
      </c>
      <c r="B414" t="s">
        <v>52</v>
      </c>
      <c r="C414" t="s">
        <v>13</v>
      </c>
      <c r="D414" t="s">
        <v>53</v>
      </c>
      <c r="E414" t="s">
        <v>22</v>
      </c>
      <c r="F414" t="s">
        <v>49</v>
      </c>
      <c r="G414" t="s">
        <v>187</v>
      </c>
      <c r="H414">
        <f>HYPERLINK("https://www.bonque.nl/vacature/senior-full-stack-developer-bij-widgr", "Link")</f>
        <v/>
      </c>
      <c r="I414" t="s">
        <v>18</v>
      </c>
      <c r="J414" t="s">
        <v>19</v>
      </c>
      <c r="K414" t="s">
        <v>55</v>
      </c>
      <c r="L414" t="s">
        <v>188</v>
      </c>
    </row>
    <row r="415" spans="1:12">
      <c r="A415" s="3" t="n">
        <v>43172</v>
      </c>
      <c r="B415" t="s">
        <v>72</v>
      </c>
      <c r="C415" t="s">
        <v>13</v>
      </c>
      <c r="D415" t="s">
        <v>14</v>
      </c>
      <c r="E415" t="s">
        <v>22</v>
      </c>
      <c r="F415" t="s">
        <v>16</v>
      </c>
      <c r="G415" t="s">
        <v>557</v>
      </c>
      <c r="H415">
        <f>HYPERLINK("https://www.bonque.nl/vacature/scala-developer-bij-anchormen-2", "Link")</f>
        <v/>
      </c>
      <c r="I415" t="s">
        <v>18</v>
      </c>
      <c r="J415" t="s">
        <v>19</v>
      </c>
      <c r="K415" t="s">
        <v>279</v>
      </c>
      <c r="L415" t="s">
        <v>558</v>
      </c>
    </row>
    <row r="416" spans="1:12">
      <c r="A416" s="3" t="n">
        <v>43172</v>
      </c>
      <c r="B416" t="s">
        <v>232</v>
      </c>
      <c r="C416" t="s">
        <v>13</v>
      </c>
      <c r="D416" t="s">
        <v>14</v>
      </c>
      <c r="E416" t="s">
        <v>26</v>
      </c>
      <c r="F416" t="s">
        <v>16</v>
      </c>
      <c r="G416" t="s">
        <v>233</v>
      </c>
      <c r="H416">
        <f>HYPERLINK("https://www.bonque.nl/vacature/medior-full-stack-developer-java--angular-at-servoy-bij-servoy", "Link")</f>
        <v/>
      </c>
      <c r="I416" t="s">
        <v>18</v>
      </c>
      <c r="J416" t="s">
        <v>19</v>
      </c>
      <c r="K416" t="s">
        <v>234</v>
      </c>
      <c r="L416" t="s">
        <v>235</v>
      </c>
    </row>
    <row r="417" spans="1:12">
      <c r="A417" s="3" t="n">
        <v>43172</v>
      </c>
      <c r="B417" t="s">
        <v>116</v>
      </c>
      <c r="C417" t="s">
        <v>85</v>
      </c>
      <c r="D417" t="s">
        <v>14</v>
      </c>
      <c r="F417" t="s">
        <v>16</v>
      </c>
      <c r="G417" t="s">
        <v>587</v>
      </c>
      <c r="H417">
        <f>HYPERLINK("https://www.jouwictvacature.nl/solliciteren?job=experienced-software-engineer-at-axual--java-scala-apache-kafka-spring", "Link")</f>
        <v/>
      </c>
      <c r="I417" t="s">
        <v>18</v>
      </c>
      <c r="J417" t="s">
        <v>19</v>
      </c>
      <c r="K417" t="s">
        <v>118</v>
      </c>
      <c r="L417" t="s">
        <v>588</v>
      </c>
    </row>
    <row r="418" spans="1:12">
      <c r="A418" s="3" t="n">
        <v>43172</v>
      </c>
      <c r="B418" t="s">
        <v>412</v>
      </c>
      <c r="C418" t="s">
        <v>13</v>
      </c>
      <c r="D418" t="s">
        <v>14</v>
      </c>
      <c r="E418" t="s">
        <v>15</v>
      </c>
      <c r="F418" t="s">
        <v>58</v>
      </c>
      <c r="G418" t="s">
        <v>570</v>
      </c>
      <c r="H418">
        <f>HYPERLINK("https://www.jouwictvacature.nl/solliciteren?job=junior-wordpress-developer-bij-total-active-media-bij-total-active-med", "Link")</f>
        <v/>
      </c>
      <c r="I418" t="s">
        <v>18</v>
      </c>
      <c r="J418" t="s">
        <v>19</v>
      </c>
      <c r="K418" t="s">
        <v>589</v>
      </c>
      <c r="L418" t="s">
        <v>571</v>
      </c>
    </row>
    <row r="419" spans="1:12">
      <c r="A419" s="3" t="n">
        <v>43172</v>
      </c>
      <c r="B419" t="s">
        <v>259</v>
      </c>
      <c r="C419" t="s">
        <v>268</v>
      </c>
      <c r="D419" t="s">
        <v>14</v>
      </c>
      <c r="E419" t="s">
        <v>26</v>
      </c>
      <c r="F419" t="s">
        <v>58</v>
      </c>
      <c r="G419" t="s">
        <v>396</v>
      </c>
      <c r="H419">
        <f>HYPERLINK("https://www.jouwictvacature.nl/solliciteren?job=medior-front-end-developer-met-drupal-ervaring-english-2", "Link")</f>
        <v/>
      </c>
      <c r="I419" t="s">
        <v>18</v>
      </c>
      <c r="J419" t="s">
        <v>19</v>
      </c>
      <c r="K419" t="s">
        <v>270</v>
      </c>
      <c r="L419" t="s">
        <v>397</v>
      </c>
    </row>
    <row r="420" spans="1:12">
      <c r="A420" s="3" t="n">
        <v>43172</v>
      </c>
      <c r="B420" t="s">
        <v>167</v>
      </c>
      <c r="C420" t="s">
        <v>168</v>
      </c>
      <c r="D420" t="s">
        <v>14</v>
      </c>
      <c r="E420" t="s">
        <v>26</v>
      </c>
      <c r="F420" t="s">
        <v>58</v>
      </c>
      <c r="G420" t="s">
        <v>590</v>
      </c>
      <c r="H420">
        <f>HYPERLINK("https://www.jouwictvacature.nl/solliciteren?job=medior-javascript-developer-bij-the-people-group-2", "Link")</f>
        <v/>
      </c>
      <c r="I420" t="s">
        <v>18</v>
      </c>
      <c r="J420" t="s">
        <v>19</v>
      </c>
      <c r="K420" t="s">
        <v>170</v>
      </c>
      <c r="L420" t="s">
        <v>591</v>
      </c>
    </row>
    <row r="421" spans="1:12">
      <c r="A421" s="3" t="n">
        <v>43172</v>
      </c>
      <c r="B421" t="s">
        <v>545</v>
      </c>
      <c r="C421" t="s">
        <v>173</v>
      </c>
      <c r="D421" t="s">
        <v>14</v>
      </c>
      <c r="E421" t="s">
        <v>22</v>
      </c>
      <c r="F421" t="s">
        <v>49</v>
      </c>
      <c r="G421" t="s">
        <v>592</v>
      </c>
      <c r="H421">
        <f>HYPERLINK("https://www.bonque.nl/vacature/senior-front-end-reactredux-engineer-bij-beequip", "Link")</f>
        <v/>
      </c>
      <c r="I421" t="s">
        <v>18</v>
      </c>
      <c r="J421" t="s">
        <v>19</v>
      </c>
      <c r="K421" t="s">
        <v>547</v>
      </c>
      <c r="L421" t="s">
        <v>593</v>
      </c>
    </row>
    <row r="422" spans="1:12">
      <c r="A422" s="3" t="n">
        <v>43172</v>
      </c>
      <c r="B422" t="s">
        <v>100</v>
      </c>
      <c r="C422" t="s">
        <v>101</v>
      </c>
      <c r="D422" t="s">
        <v>14</v>
      </c>
      <c r="E422" t="s">
        <v>26</v>
      </c>
      <c r="F422" t="s">
        <v>49</v>
      </c>
      <c r="G422" t="s">
        <v>473</v>
      </c>
      <c r="H422">
        <f>HYPERLINK("https://www.bonque.nl/vacature/medior-full-stack-php-developer-bij-sensys-gatso-group", "Link")</f>
        <v/>
      </c>
      <c r="I422" t="s">
        <v>18</v>
      </c>
      <c r="J422" t="s">
        <v>19</v>
      </c>
      <c r="K422" t="s">
        <v>103</v>
      </c>
      <c r="L422" t="s">
        <v>474</v>
      </c>
    </row>
    <row r="423" spans="1:12">
      <c r="A423" s="3" t="n">
        <v>43172</v>
      </c>
      <c r="B423" t="s">
        <v>57</v>
      </c>
      <c r="C423" t="s">
        <v>13</v>
      </c>
      <c r="D423" t="s">
        <v>14</v>
      </c>
      <c r="E423" t="s">
        <v>26</v>
      </c>
      <c r="F423" t="s">
        <v>49</v>
      </c>
      <c r="G423" t="s">
        <v>504</v>
      </c>
      <c r="H423">
        <f>HYPERLINK("https://www.bonque.nl/vacature/medior-javascript-developer-ctonodejs-devops", "Link")</f>
        <v/>
      </c>
      <c r="I423" t="s">
        <v>18</v>
      </c>
      <c r="J423" t="s">
        <v>19</v>
      </c>
      <c r="K423" t="s">
        <v>60</v>
      </c>
      <c r="L423" t="s">
        <v>505</v>
      </c>
    </row>
    <row r="424" spans="1:12">
      <c r="A424" s="3" t="n">
        <v>43172</v>
      </c>
      <c r="B424" t="s">
        <v>57</v>
      </c>
      <c r="C424" t="s">
        <v>13</v>
      </c>
      <c r="D424" t="s">
        <v>14</v>
      </c>
      <c r="E424" t="s">
        <v>26</v>
      </c>
      <c r="F424" t="s">
        <v>49</v>
      </c>
      <c r="G424" t="s">
        <v>210</v>
      </c>
      <c r="H424">
        <f>HYPERLINK("https://www.bonque.nl/vacature/mediorjavascript-developer-nodejsfullstack-bij-penna", "Link")</f>
        <v/>
      </c>
      <c r="I424" t="s">
        <v>18</v>
      </c>
      <c r="J424" t="s">
        <v>19</v>
      </c>
      <c r="K424" t="s">
        <v>60</v>
      </c>
      <c r="L424" t="s">
        <v>379</v>
      </c>
    </row>
    <row r="425" spans="1:12">
      <c r="A425" s="3" t="n">
        <v>43172</v>
      </c>
      <c r="B425" t="s">
        <v>96</v>
      </c>
      <c r="C425" t="s">
        <v>85</v>
      </c>
      <c r="D425" t="s">
        <v>14</v>
      </c>
      <c r="F425" t="s">
        <v>49</v>
      </c>
      <c r="G425" t="s">
        <v>97</v>
      </c>
      <c r="H425">
        <f>HYPERLINK("https://www.bonque.nl/vacature/docentencoach-application-software-engineering-bij-educom-utrecht", "Link")</f>
        <v/>
      </c>
      <c r="I425" t="s">
        <v>18</v>
      </c>
      <c r="J425" t="s">
        <v>19</v>
      </c>
      <c r="K425" t="s">
        <v>98</v>
      </c>
      <c r="L425" t="s">
        <v>99</v>
      </c>
    </row>
    <row r="426" spans="1:12">
      <c r="A426" s="3" t="n">
        <v>43172</v>
      </c>
      <c r="B426" t="s">
        <v>72</v>
      </c>
      <c r="C426" t="s">
        <v>13</v>
      </c>
      <c r="D426" t="s">
        <v>14</v>
      </c>
      <c r="E426" t="s">
        <v>22</v>
      </c>
      <c r="F426" t="s">
        <v>16</v>
      </c>
      <c r="G426" t="s">
        <v>387</v>
      </c>
      <c r="H426">
        <f>HYPERLINK("https://www.bonque.nl/vacature/senior-big-data-engineer-bij-anchormen-amsterdam", "Link")</f>
        <v/>
      </c>
      <c r="I426" t="s">
        <v>18</v>
      </c>
      <c r="J426" t="s">
        <v>19</v>
      </c>
      <c r="K426" t="s">
        <v>230</v>
      </c>
      <c r="L426" t="s">
        <v>388</v>
      </c>
    </row>
    <row r="427" spans="1:12">
      <c r="A427" s="3" t="n">
        <v>43172</v>
      </c>
      <c r="B427" t="s">
        <v>354</v>
      </c>
      <c r="C427" t="s">
        <v>85</v>
      </c>
      <c r="D427" t="s">
        <v>14</v>
      </c>
      <c r="F427" t="s">
        <v>16</v>
      </c>
      <c r="G427" t="s">
        <v>354</v>
      </c>
      <c r="H427">
        <f>HYPERLINK("https://www.bonque.nl/vacature/traineeship-bij-educom-4", "Link")</f>
        <v/>
      </c>
      <c r="I427" t="s">
        <v>18</v>
      </c>
      <c r="J427" t="s">
        <v>19</v>
      </c>
      <c r="K427" t="s">
        <v>225</v>
      </c>
      <c r="L427" t="s">
        <v>355</v>
      </c>
    </row>
    <row r="428" spans="1:12">
      <c r="A428" s="3" t="n">
        <v>43172</v>
      </c>
      <c r="B428" t="s">
        <v>67</v>
      </c>
      <c r="C428" t="s">
        <v>68</v>
      </c>
      <c r="D428" t="s">
        <v>53</v>
      </c>
      <c r="E428" t="s">
        <v>26</v>
      </c>
      <c r="F428" t="s">
        <v>16</v>
      </c>
      <c r="G428" t="s">
        <v>69</v>
      </c>
      <c r="H428">
        <f>HYPERLINK("https://www.bonque.nl/vacature/junior-ontwikkelaar-bij-festa-solutions-bv-", "Link")</f>
        <v/>
      </c>
      <c r="I428" t="s">
        <v>18</v>
      </c>
      <c r="J428" t="s">
        <v>19</v>
      </c>
      <c r="K428" t="s">
        <v>70</v>
      </c>
      <c r="L428" t="s">
        <v>71</v>
      </c>
    </row>
    <row r="429" spans="1:12">
      <c r="A429" s="3" t="n">
        <v>43172</v>
      </c>
      <c r="B429" t="s">
        <v>100</v>
      </c>
      <c r="C429" t="s">
        <v>101</v>
      </c>
      <c r="D429" t="s">
        <v>14</v>
      </c>
      <c r="E429" t="s">
        <v>22</v>
      </c>
      <c r="F429" t="s">
        <v>16</v>
      </c>
      <c r="G429" t="s">
        <v>435</v>
      </c>
      <c r="H429">
        <f>HYPERLINK("https://www.bonque.nl/vacature/senior-embedded-c-software-engineer-bij-sensys-gatso-group", "Link")</f>
        <v/>
      </c>
      <c r="I429" t="s">
        <v>18</v>
      </c>
      <c r="J429" t="s">
        <v>19</v>
      </c>
      <c r="K429" t="s">
        <v>436</v>
      </c>
      <c r="L429" t="s">
        <v>437</v>
      </c>
    </row>
    <row r="430" spans="1:12">
      <c r="A430" s="3" t="n">
        <v>43172</v>
      </c>
      <c r="B430" t="s">
        <v>62</v>
      </c>
      <c r="C430" t="s">
        <v>63</v>
      </c>
      <c r="D430" t="s">
        <v>14</v>
      </c>
      <c r="E430" t="s">
        <v>26</v>
      </c>
      <c r="F430" t="s">
        <v>16</v>
      </c>
      <c r="G430" t="s">
        <v>446</v>
      </c>
      <c r="H430">
        <f>HYPERLINK("https://www.bonque.nl/vacature/medior-java-developer-bij-geckotech", "Link")</f>
        <v/>
      </c>
      <c r="I430" t="s">
        <v>18</v>
      </c>
      <c r="J430" t="s">
        <v>19</v>
      </c>
      <c r="K430" t="s">
        <v>447</v>
      </c>
      <c r="L430" t="s">
        <v>448</v>
      </c>
    </row>
    <row r="431" spans="1:12">
      <c r="A431" s="3" t="n">
        <v>43172</v>
      </c>
      <c r="B431" t="s">
        <v>105</v>
      </c>
      <c r="C431" t="s">
        <v>68</v>
      </c>
      <c r="D431" t="s">
        <v>14</v>
      </c>
      <c r="F431" t="s">
        <v>16</v>
      </c>
      <c r="G431" t="s">
        <v>106</v>
      </c>
      <c r="H431">
        <f>HYPERLINK("https://www.bonque.nl/vacature/applicationsoftware-engineer-bij-vinotion", "Link")</f>
        <v/>
      </c>
      <c r="I431" t="s">
        <v>18</v>
      </c>
      <c r="J431" t="s">
        <v>19</v>
      </c>
      <c r="K431" t="s">
        <v>107</v>
      </c>
      <c r="L431" t="s">
        <v>108</v>
      </c>
    </row>
    <row r="432" spans="1:12">
      <c r="A432" s="3" t="n">
        <v>43172</v>
      </c>
      <c r="B432" t="s">
        <v>72</v>
      </c>
      <c r="C432" t="s">
        <v>13</v>
      </c>
      <c r="D432" t="s">
        <v>14</v>
      </c>
      <c r="E432" t="s">
        <v>26</v>
      </c>
      <c r="F432" t="s">
        <v>16</v>
      </c>
      <c r="G432" t="s">
        <v>278</v>
      </c>
      <c r="H432">
        <f>HYPERLINK("https://www.bonque.nl/vacature/scala-developer-bij-anchormen", "Link")</f>
        <v/>
      </c>
      <c r="I432" t="s">
        <v>18</v>
      </c>
      <c r="J432" t="s">
        <v>19</v>
      </c>
      <c r="K432" t="s">
        <v>279</v>
      </c>
      <c r="L432" t="s">
        <v>280</v>
      </c>
    </row>
    <row r="433" spans="1:12">
      <c r="A433" s="3" t="n">
        <v>43172</v>
      </c>
      <c r="B433" t="s">
        <v>232</v>
      </c>
      <c r="C433" t="s">
        <v>13</v>
      </c>
      <c r="D433" t="s">
        <v>14</v>
      </c>
      <c r="E433" t="s">
        <v>26</v>
      </c>
      <c r="F433" t="s">
        <v>16</v>
      </c>
      <c r="G433" t="s">
        <v>233</v>
      </c>
      <c r="H433">
        <f>HYPERLINK("https://www.bonque.nl/vacature/medior-full-stack-developer-java--angular-at-servoy-bij-servoy", "Link")</f>
        <v/>
      </c>
      <c r="I433" t="s">
        <v>18</v>
      </c>
      <c r="J433" t="s">
        <v>19</v>
      </c>
      <c r="K433" t="s">
        <v>234</v>
      </c>
      <c r="L433" t="s">
        <v>235</v>
      </c>
    </row>
    <row r="434" spans="1:12">
      <c r="A434" s="3" t="n">
        <v>43172</v>
      </c>
      <c r="B434" t="s">
        <v>96</v>
      </c>
      <c r="C434" t="s">
        <v>85</v>
      </c>
      <c r="D434" t="s">
        <v>14</v>
      </c>
      <c r="F434" t="s">
        <v>42</v>
      </c>
      <c r="G434" t="s">
        <v>97</v>
      </c>
      <c r="H434">
        <f>HYPERLINK("https://www.bonque.nl/vacature/docentencoach-application-software-engineering-bij-educom-utrecht", "Link")</f>
        <v/>
      </c>
      <c r="I434" t="s">
        <v>18</v>
      </c>
      <c r="J434" t="s">
        <v>19</v>
      </c>
      <c r="K434" t="s">
        <v>98</v>
      </c>
      <c r="L434" t="s">
        <v>99</v>
      </c>
    </row>
    <row r="435" spans="1:12">
      <c r="A435" s="3" t="n">
        <v>43172</v>
      </c>
      <c r="B435" t="s">
        <v>116</v>
      </c>
      <c r="C435" t="s">
        <v>85</v>
      </c>
      <c r="D435" t="s">
        <v>14</v>
      </c>
      <c r="E435" t="s">
        <v>26</v>
      </c>
      <c r="F435" t="s">
        <v>16</v>
      </c>
      <c r="G435" t="s">
        <v>594</v>
      </c>
      <c r="H435">
        <f>HYPERLINK("https://www.jouwictvacature.nl/solliciteren?job=medior-software-engineer-at-axual--java-scala-apache-kafka-spring-bij-", "Link")</f>
        <v/>
      </c>
      <c r="I435" t="s">
        <v>18</v>
      </c>
      <c r="J435" t="s">
        <v>19</v>
      </c>
      <c r="K435" t="s">
        <v>118</v>
      </c>
      <c r="L435" t="s">
        <v>595</v>
      </c>
    </row>
    <row r="436" spans="1:12">
      <c r="A436" s="3" t="n">
        <v>43172</v>
      </c>
      <c r="B436" t="s">
        <v>35</v>
      </c>
      <c r="C436" t="s">
        <v>36</v>
      </c>
      <c r="D436" t="s">
        <v>14</v>
      </c>
      <c r="F436" t="s">
        <v>16</v>
      </c>
      <c r="G436" t="s">
        <v>596</v>
      </c>
      <c r="H436">
        <f>HYPERLINK("https://www.jouwictvacature.nl/solliciteren?job=experienced-full-stack-mobile-developer-at-findwhere-bij-findwherelook", "Link")</f>
        <v/>
      </c>
      <c r="I436" t="s">
        <v>18</v>
      </c>
      <c r="J436" t="s">
        <v>19</v>
      </c>
      <c r="K436" t="s">
        <v>130</v>
      </c>
      <c r="L436" t="s">
        <v>597</v>
      </c>
    </row>
    <row r="437" spans="1:12">
      <c r="A437" s="3" t="n">
        <v>43172</v>
      </c>
      <c r="B437" t="s">
        <v>40</v>
      </c>
      <c r="C437" t="s">
        <v>41</v>
      </c>
      <c r="D437" t="s">
        <v>14</v>
      </c>
      <c r="E437" t="s">
        <v>26</v>
      </c>
      <c r="F437" t="s">
        <v>42</v>
      </c>
      <c r="G437" t="s">
        <v>43</v>
      </c>
      <c r="H437">
        <f>HYPERLINK("https://www.jouwictvacature.nl/solliciteren?job=medior-cc-developer-with-affinity-for-aviation", "Link")</f>
        <v/>
      </c>
      <c r="I437" t="s">
        <v>18</v>
      </c>
      <c r="J437" t="s">
        <v>19</v>
      </c>
      <c r="K437" t="s">
        <v>598</v>
      </c>
      <c r="L437" t="s">
        <v>45</v>
      </c>
    </row>
    <row r="438" spans="1:12">
      <c r="A438" s="3" t="n">
        <v>43172</v>
      </c>
      <c r="B438" t="s">
        <v>57</v>
      </c>
      <c r="C438" t="s">
        <v>13</v>
      </c>
      <c r="D438" t="s">
        <v>14</v>
      </c>
      <c r="E438" t="s">
        <v>15</v>
      </c>
      <c r="F438" t="s">
        <v>49</v>
      </c>
      <c r="G438" t="s">
        <v>330</v>
      </c>
      <c r="H438">
        <f>HYPERLINK("https://www.bonque.nl/vacature/junior-front-end--web-developer-bij-gekkota", "Link")</f>
        <v/>
      </c>
      <c r="I438" t="s">
        <v>18</v>
      </c>
      <c r="J438" t="s">
        <v>19</v>
      </c>
      <c r="K438" t="s">
        <v>331</v>
      </c>
      <c r="L438" t="s">
        <v>332</v>
      </c>
    </row>
    <row r="439" spans="1:12">
      <c r="A439" s="3" t="n">
        <v>43172</v>
      </c>
      <c r="B439" t="s">
        <v>545</v>
      </c>
      <c r="C439" t="s">
        <v>173</v>
      </c>
      <c r="D439" t="s">
        <v>14</v>
      </c>
      <c r="E439" t="s">
        <v>15</v>
      </c>
      <c r="F439" t="s">
        <v>49</v>
      </c>
      <c r="G439" t="s">
        <v>599</v>
      </c>
      <c r="H439">
        <f>HYPERLINK("https://www.bonque.nl/vacature/junior-front-end-reactredux-engineer-bij-beequip", "Link")</f>
        <v/>
      </c>
      <c r="I439" t="s">
        <v>18</v>
      </c>
      <c r="J439" t="s">
        <v>19</v>
      </c>
      <c r="K439" t="s">
        <v>547</v>
      </c>
      <c r="L439" t="s">
        <v>600</v>
      </c>
    </row>
    <row r="440" spans="1:12">
      <c r="A440" s="3" t="n">
        <v>43172</v>
      </c>
      <c r="B440" t="s">
        <v>348</v>
      </c>
      <c r="C440" t="s">
        <v>47</v>
      </c>
      <c r="D440" t="s">
        <v>14</v>
      </c>
      <c r="E440" t="s">
        <v>26</v>
      </c>
      <c r="F440" t="s">
        <v>49</v>
      </c>
      <c r="G440" t="s">
        <v>348</v>
      </c>
      <c r="H440">
        <f>HYPERLINK("https://www.bonque.nl/vacature/medior-javascript-angularreact-developer-at-ke-works", "Link")</f>
        <v/>
      </c>
      <c r="I440" t="s">
        <v>18</v>
      </c>
      <c r="J440" t="s">
        <v>19</v>
      </c>
      <c r="K440" t="s">
        <v>94</v>
      </c>
      <c r="L440" t="s">
        <v>349</v>
      </c>
    </row>
    <row r="441" spans="1:12">
      <c r="A441" s="3" t="n">
        <v>43172</v>
      </c>
      <c r="B441" t="s">
        <v>52</v>
      </c>
      <c r="C441" t="s">
        <v>13</v>
      </c>
      <c r="D441" t="s">
        <v>53</v>
      </c>
      <c r="E441" t="s">
        <v>15</v>
      </c>
      <c r="F441" t="s">
        <v>49</v>
      </c>
      <c r="G441" t="s">
        <v>54</v>
      </c>
      <c r="H441">
        <f>HYPERLINK("https://www.bonque.nl/vacature/junior-full-stack-developer-bij-widgr", "Link")</f>
        <v/>
      </c>
      <c r="I441" t="s">
        <v>18</v>
      </c>
      <c r="J441" t="s">
        <v>19</v>
      </c>
      <c r="K441" t="s">
        <v>55</v>
      </c>
      <c r="L441" t="s">
        <v>56</v>
      </c>
    </row>
    <row r="442" spans="1:12">
      <c r="A442" s="3" t="n">
        <v>43172</v>
      </c>
      <c r="B442" t="s">
        <v>232</v>
      </c>
      <c r="C442" t="s">
        <v>601</v>
      </c>
      <c r="D442" t="s">
        <v>14</v>
      </c>
      <c r="E442" t="s">
        <v>22</v>
      </c>
      <c r="F442" t="s">
        <v>16</v>
      </c>
      <c r="G442" t="s">
        <v>602</v>
      </c>
      <c r="H442">
        <f>HYPERLINK("https://www.bonque.nl/vacature/senior-full-stack-developer-java--angular-at-servoy-bij-servoy-2", "Link")</f>
        <v/>
      </c>
      <c r="I442" t="s">
        <v>18</v>
      </c>
      <c r="J442" t="s">
        <v>19</v>
      </c>
      <c r="K442" t="s">
        <v>234</v>
      </c>
      <c r="L442" t="s">
        <v>603</v>
      </c>
    </row>
    <row r="443" spans="1:12">
      <c r="A443" s="3" t="n">
        <v>43172</v>
      </c>
      <c r="B443" t="s">
        <v>72</v>
      </c>
      <c r="C443" t="s">
        <v>13</v>
      </c>
      <c r="D443" t="s">
        <v>14</v>
      </c>
      <c r="E443" t="s">
        <v>26</v>
      </c>
      <c r="F443" t="s">
        <v>16</v>
      </c>
      <c r="G443" t="s">
        <v>278</v>
      </c>
      <c r="H443">
        <f>HYPERLINK("https://www.bonque.nl/vacature/scala-developer-bij-anchormen", "Link")</f>
        <v/>
      </c>
      <c r="I443" t="s">
        <v>18</v>
      </c>
      <c r="J443" t="s">
        <v>19</v>
      </c>
      <c r="K443" t="s">
        <v>279</v>
      </c>
      <c r="L443" t="s">
        <v>280</v>
      </c>
    </row>
    <row r="444" spans="1:12">
      <c r="A444" s="3" t="n">
        <v>43172</v>
      </c>
      <c r="B444" t="s">
        <v>72</v>
      </c>
      <c r="C444" t="s">
        <v>13</v>
      </c>
      <c r="D444" t="s">
        <v>14</v>
      </c>
      <c r="E444" t="s">
        <v>26</v>
      </c>
      <c r="F444" t="s">
        <v>16</v>
      </c>
      <c r="G444" t="s">
        <v>276</v>
      </c>
      <c r="H444">
        <f>HYPERLINK("https://www.bonque.nl/vacature/java-developer-bij-anchormen-2", "Link")</f>
        <v/>
      </c>
      <c r="I444" t="s">
        <v>18</v>
      </c>
      <c r="J444" t="s">
        <v>19</v>
      </c>
      <c r="K444" t="s">
        <v>110</v>
      </c>
      <c r="L444" t="s">
        <v>277</v>
      </c>
    </row>
    <row r="445" spans="1:12">
      <c r="A445" s="3" t="n">
        <v>43172</v>
      </c>
      <c r="B445" t="s">
        <v>223</v>
      </c>
      <c r="C445" t="s">
        <v>224</v>
      </c>
      <c r="D445" t="s">
        <v>14</v>
      </c>
      <c r="F445" t="s">
        <v>16</v>
      </c>
      <c r="G445" t="s">
        <v>223</v>
      </c>
      <c r="H445">
        <f>HYPERLINK("https://www.bonque.nl/vacature/traineeship-bij-educom-5", "Link")</f>
        <v/>
      </c>
      <c r="I445" t="s">
        <v>18</v>
      </c>
      <c r="J445" t="s">
        <v>19</v>
      </c>
      <c r="K445" t="s">
        <v>225</v>
      </c>
      <c r="L445" t="s">
        <v>226</v>
      </c>
    </row>
    <row r="446" spans="1:12">
      <c r="A446" s="3" t="n">
        <v>43172</v>
      </c>
      <c r="B446" t="s">
        <v>112</v>
      </c>
      <c r="C446" t="s">
        <v>13</v>
      </c>
      <c r="D446" t="s">
        <v>14</v>
      </c>
      <c r="E446" t="s">
        <v>26</v>
      </c>
      <c r="F446" t="s">
        <v>16</v>
      </c>
      <c r="G446" t="s">
        <v>338</v>
      </c>
      <c r="H446">
        <f>HYPERLINK("https://www.bonque.nl/vacature/medior-java-engineer", "Link")</f>
        <v/>
      </c>
      <c r="I446" t="s">
        <v>18</v>
      </c>
      <c r="J446" t="s">
        <v>19</v>
      </c>
      <c r="K446" t="s">
        <v>339</v>
      </c>
      <c r="L446" t="s">
        <v>340</v>
      </c>
    </row>
    <row r="447" spans="1:12">
      <c r="A447" s="3" t="n">
        <v>43172</v>
      </c>
      <c r="B447" t="s">
        <v>149</v>
      </c>
      <c r="C447" t="s">
        <v>13</v>
      </c>
      <c r="D447" t="s">
        <v>14</v>
      </c>
      <c r="F447" t="s">
        <v>42</v>
      </c>
      <c r="G447" t="s">
        <v>319</v>
      </c>
      <c r="H447">
        <f>HYPERLINK("https://www.bonque.nl/vacature/lead-full-stack-net-developer-bij-lobsterink", "Link")</f>
        <v/>
      </c>
      <c r="I447" t="s">
        <v>18</v>
      </c>
      <c r="J447" t="s">
        <v>19</v>
      </c>
      <c r="K447" t="s">
        <v>151</v>
      </c>
      <c r="L447" t="s">
        <v>320</v>
      </c>
    </row>
    <row r="448" spans="1:12">
      <c r="A448" s="3" t="n">
        <v>43172</v>
      </c>
      <c r="B448" t="s">
        <v>149</v>
      </c>
      <c r="C448" t="s">
        <v>13</v>
      </c>
      <c r="D448" t="s">
        <v>14</v>
      </c>
      <c r="E448" t="s">
        <v>15</v>
      </c>
      <c r="F448" t="s">
        <v>42</v>
      </c>
      <c r="G448" t="s">
        <v>475</v>
      </c>
      <c r="H448">
        <f>HYPERLINK("https://www.bonque.nl/vacature/junior-full-stack-net-developer-bij-lobsterink", "Link")</f>
        <v/>
      </c>
      <c r="I448" t="s">
        <v>18</v>
      </c>
      <c r="J448" t="s">
        <v>19</v>
      </c>
      <c r="K448" t="s">
        <v>151</v>
      </c>
      <c r="L448" t="s">
        <v>476</v>
      </c>
    </row>
    <row r="449" spans="1:12">
      <c r="A449" s="3" t="n">
        <v>43172</v>
      </c>
      <c r="B449" t="s">
        <v>354</v>
      </c>
      <c r="C449" t="s">
        <v>68</v>
      </c>
      <c r="D449" t="s">
        <v>14</v>
      </c>
      <c r="F449" t="s">
        <v>42</v>
      </c>
      <c r="G449" t="s">
        <v>354</v>
      </c>
      <c r="H449">
        <f>HYPERLINK("https://www.bonque.nl/vacature/traineeship-bij-educom-2", "Link")</f>
        <v/>
      </c>
      <c r="I449" t="s">
        <v>18</v>
      </c>
      <c r="J449" t="s">
        <v>19</v>
      </c>
      <c r="K449" t="s">
        <v>225</v>
      </c>
      <c r="L449" t="s">
        <v>604</v>
      </c>
    </row>
    <row r="450" spans="1:12">
      <c r="A450" s="3" t="n">
        <v>43172</v>
      </c>
      <c r="B450" t="s">
        <v>149</v>
      </c>
      <c r="C450" t="s">
        <v>13</v>
      </c>
      <c r="D450" t="s">
        <v>14</v>
      </c>
      <c r="E450" t="s">
        <v>26</v>
      </c>
      <c r="F450" t="s">
        <v>42</v>
      </c>
      <c r="G450" t="s">
        <v>358</v>
      </c>
      <c r="H450">
        <f>HYPERLINK("https://www.bonque.nl/vacature/medior-developer-cloud-bij-lobsterink", "Link")</f>
        <v/>
      </c>
      <c r="I450" t="s">
        <v>18</v>
      </c>
      <c r="J450" t="s">
        <v>19</v>
      </c>
      <c r="K450" t="s">
        <v>359</v>
      </c>
      <c r="L450" t="s">
        <v>360</v>
      </c>
    </row>
    <row r="451" spans="1:12">
      <c r="A451" s="3" t="n">
        <v>43172</v>
      </c>
      <c r="B451" t="s">
        <v>76</v>
      </c>
      <c r="C451" t="s">
        <v>77</v>
      </c>
      <c r="D451" t="s">
        <v>14</v>
      </c>
      <c r="E451" t="s">
        <v>26</v>
      </c>
      <c r="F451" t="s">
        <v>16</v>
      </c>
      <c r="G451" t="s">
        <v>605</v>
      </c>
      <c r="H451">
        <f>HYPERLINK("https://www.jouwictvacature.nl/solliciteren?job=medior-technical-consultant-at-usoft-bij-usoft", "Link")</f>
        <v/>
      </c>
      <c r="I451" t="s">
        <v>18</v>
      </c>
      <c r="J451" t="s">
        <v>19</v>
      </c>
      <c r="K451" t="s">
        <v>322</v>
      </c>
      <c r="L451" t="s">
        <v>606</v>
      </c>
    </row>
    <row r="452" spans="1:12">
      <c r="A452" s="3" t="n">
        <v>43172</v>
      </c>
      <c r="B452" t="s">
        <v>35</v>
      </c>
      <c r="C452" t="s">
        <v>36</v>
      </c>
      <c r="D452" t="s">
        <v>14</v>
      </c>
      <c r="F452" t="s">
        <v>16</v>
      </c>
      <c r="G452" t="s">
        <v>522</v>
      </c>
      <c r="H452">
        <f>HYPERLINK("https://www.jouwictvacature.nl/solliciteren?job=looking-for-a-android-app-development-job-in-amsterdam-zuidoost-bij-fi", "Link")</f>
        <v/>
      </c>
      <c r="I452" t="s">
        <v>18</v>
      </c>
      <c r="J452" t="s">
        <v>19</v>
      </c>
      <c r="K452" t="s">
        <v>38</v>
      </c>
      <c r="L452" t="s">
        <v>523</v>
      </c>
    </row>
    <row r="453" spans="1:12">
      <c r="A453" s="3" t="n">
        <v>43172</v>
      </c>
      <c r="B453" t="s">
        <v>132</v>
      </c>
      <c r="C453" t="s">
        <v>68</v>
      </c>
      <c r="D453" t="s">
        <v>14</v>
      </c>
      <c r="E453" t="s">
        <v>26</v>
      </c>
      <c r="F453" t="s">
        <v>42</v>
      </c>
      <c r="G453" t="s">
        <v>246</v>
      </c>
      <c r="H453">
        <f>HYPERLINK("https://www.jouwictvacature.nl/solliciteren?job=medior-web-developer-focus-on-front-end-bij-pyton-an-amadeus-company", "Link")</f>
        <v/>
      </c>
      <c r="I453" t="s">
        <v>18</v>
      </c>
      <c r="J453" t="s">
        <v>19</v>
      </c>
      <c r="K453" t="s">
        <v>134</v>
      </c>
      <c r="L453" t="s">
        <v>247</v>
      </c>
    </row>
    <row r="454" spans="1:12">
      <c r="A454" s="3" t="n">
        <v>43172</v>
      </c>
      <c r="B454" t="s">
        <v>412</v>
      </c>
      <c r="C454" t="s">
        <v>13</v>
      </c>
      <c r="D454" t="s">
        <v>14</v>
      </c>
      <c r="E454" t="s">
        <v>26</v>
      </c>
      <c r="F454" t="s">
        <v>58</v>
      </c>
      <c r="G454" t="s">
        <v>572</v>
      </c>
      <c r="H454">
        <f>HYPERLINK("https://www.jouwictvacature.nl/solliciteren?job=medior-full-stack-developer-bij-total-active-media", "Link")</f>
        <v/>
      </c>
      <c r="I454" t="s">
        <v>18</v>
      </c>
      <c r="J454" t="s">
        <v>19</v>
      </c>
      <c r="K454" t="s">
        <v>607</v>
      </c>
      <c r="L454" t="s">
        <v>573</v>
      </c>
    </row>
    <row r="455" spans="1:12">
      <c r="A455" s="3" t="n">
        <v>43172</v>
      </c>
      <c r="B455" t="s">
        <v>84</v>
      </c>
      <c r="C455" t="s">
        <v>85</v>
      </c>
      <c r="D455" t="s">
        <v>14</v>
      </c>
      <c r="F455" t="s">
        <v>49</v>
      </c>
      <c r="G455" t="s">
        <v>84</v>
      </c>
      <c r="H455">
        <f>HYPERLINK("https://www.jouwictvacature.nl/solliciteren?job=senior-front-end-developer-bij-stackstate", "Link")</f>
        <v/>
      </c>
      <c r="I455" t="s">
        <v>18</v>
      </c>
      <c r="J455" t="s">
        <v>19</v>
      </c>
      <c r="K455" t="s">
        <v>86</v>
      </c>
      <c r="L455" t="s">
        <v>87</v>
      </c>
    </row>
    <row r="456" spans="1:12">
      <c r="A456" s="3" t="n">
        <v>43172</v>
      </c>
      <c r="B456" t="s">
        <v>172</v>
      </c>
      <c r="C456" t="s">
        <v>173</v>
      </c>
      <c r="D456" t="s">
        <v>14</v>
      </c>
      <c r="E456" t="s">
        <v>26</v>
      </c>
      <c r="F456" t="s">
        <v>49</v>
      </c>
      <c r="G456" t="s">
        <v>608</v>
      </c>
      <c r="H456">
        <f>HYPERLINK("https://www.jouwictvacature.nl/solliciteren?job=mediorjavascript-developer-bij-hello-print", "Link")</f>
        <v/>
      </c>
      <c r="I456" t="s">
        <v>18</v>
      </c>
      <c r="J456" t="s">
        <v>19</v>
      </c>
      <c r="K456" t="s">
        <v>175</v>
      </c>
      <c r="L456" t="s">
        <v>609</v>
      </c>
    </row>
    <row r="457" spans="1:12">
      <c r="A457" s="3" t="n">
        <v>43172</v>
      </c>
      <c r="B457" t="s">
        <v>132</v>
      </c>
      <c r="C457" t="s">
        <v>68</v>
      </c>
      <c r="D457" t="s">
        <v>14</v>
      </c>
      <c r="E457" t="s">
        <v>26</v>
      </c>
      <c r="F457" t="s">
        <v>49</v>
      </c>
      <c r="G457" t="s">
        <v>246</v>
      </c>
      <c r="H457">
        <f>HYPERLINK("https://www.jouwictvacature.nl/solliciteren?job=medior-web-developer-focus-on-front-end-bij-pyton-an-amadeus-company", "Link")</f>
        <v/>
      </c>
      <c r="I457" t="s">
        <v>18</v>
      </c>
      <c r="J457" t="s">
        <v>19</v>
      </c>
      <c r="K457" t="s">
        <v>134</v>
      </c>
      <c r="L457" t="s">
        <v>247</v>
      </c>
    </row>
    <row r="458" spans="1:12">
      <c r="A458" s="3" t="n">
        <v>43172</v>
      </c>
      <c r="B458" t="s">
        <v>57</v>
      </c>
      <c r="C458" t="s">
        <v>13</v>
      </c>
      <c r="D458" t="s">
        <v>14</v>
      </c>
      <c r="E458" t="s">
        <v>26</v>
      </c>
      <c r="F458" t="s">
        <v>49</v>
      </c>
      <c r="G458" t="s">
        <v>210</v>
      </c>
      <c r="H458">
        <f>HYPERLINK("https://www.bonque.nl/vacature/mediorjavascript-developer-nodejsfullstack-bij-penna", "Link")</f>
        <v/>
      </c>
      <c r="I458" t="s">
        <v>18</v>
      </c>
      <c r="J458" t="s">
        <v>19</v>
      </c>
      <c r="K458" t="s">
        <v>60</v>
      </c>
      <c r="L458" t="s">
        <v>379</v>
      </c>
    </row>
    <row r="459" spans="1:12">
      <c r="A459" s="3" t="n">
        <v>43172</v>
      </c>
      <c r="B459" t="s">
        <v>57</v>
      </c>
      <c r="C459" t="s">
        <v>13</v>
      </c>
      <c r="D459" t="s">
        <v>14</v>
      </c>
      <c r="E459" t="s">
        <v>26</v>
      </c>
      <c r="F459" t="s">
        <v>49</v>
      </c>
      <c r="G459" t="s">
        <v>290</v>
      </c>
      <c r="H459">
        <f>HYPERLINK("https://www.bonque.nl/vacature/medior-front-end-developer-bij-horsha", "Link")</f>
        <v/>
      </c>
      <c r="I459" t="s">
        <v>18</v>
      </c>
      <c r="J459" t="s">
        <v>19</v>
      </c>
      <c r="K459" t="s">
        <v>127</v>
      </c>
      <c r="L459" t="s">
        <v>291</v>
      </c>
    </row>
    <row r="460" spans="1:12">
      <c r="A460" s="3" t="n">
        <v>43172</v>
      </c>
      <c r="B460" t="s">
        <v>198</v>
      </c>
      <c r="C460" t="s">
        <v>13</v>
      </c>
      <c r="D460" t="s">
        <v>14</v>
      </c>
      <c r="E460" t="s">
        <v>26</v>
      </c>
      <c r="F460" t="s">
        <v>49</v>
      </c>
      <c r="G460" t="s">
        <v>416</v>
      </c>
      <c r="H460">
        <f>HYPERLINK("https://www.bonque.nl/vacature/medior-full-stack-developer-at-gocustomized", "Link")</f>
        <v/>
      </c>
      <c r="I460" t="s">
        <v>18</v>
      </c>
      <c r="J460" t="s">
        <v>19</v>
      </c>
      <c r="K460" t="s">
        <v>417</v>
      </c>
      <c r="L460" t="s">
        <v>418</v>
      </c>
    </row>
    <row r="461" spans="1:12">
      <c r="A461" s="3" t="n">
        <v>43172</v>
      </c>
      <c r="B461" t="s">
        <v>100</v>
      </c>
      <c r="C461" t="s">
        <v>101</v>
      </c>
      <c r="D461" t="s">
        <v>14</v>
      </c>
      <c r="E461" t="s">
        <v>26</v>
      </c>
      <c r="F461" t="s">
        <v>58</v>
      </c>
      <c r="G461" t="s">
        <v>138</v>
      </c>
      <c r="H461">
        <f>HYPERLINK("https://www.bonque.nl/vacature/front-end--php-developer-bij-sensys-gatso-group", "Link")</f>
        <v/>
      </c>
      <c r="I461" t="s">
        <v>18</v>
      </c>
      <c r="J461" t="s">
        <v>19</v>
      </c>
      <c r="K461" t="s">
        <v>103</v>
      </c>
      <c r="L461" t="s">
        <v>139</v>
      </c>
    </row>
    <row r="462" spans="1:12">
      <c r="A462" s="3" t="n">
        <v>43172</v>
      </c>
      <c r="B462" t="s">
        <v>72</v>
      </c>
      <c r="C462" t="s">
        <v>13</v>
      </c>
      <c r="D462" t="s">
        <v>14</v>
      </c>
      <c r="E462" t="s">
        <v>22</v>
      </c>
      <c r="F462" t="s">
        <v>16</v>
      </c>
      <c r="G462" t="s">
        <v>387</v>
      </c>
      <c r="H462">
        <f>HYPERLINK("https://www.bonque.nl/vacature/senior-big-data-engineer-bij-anchormen-amsterdam", "Link")</f>
        <v/>
      </c>
      <c r="I462" t="s">
        <v>18</v>
      </c>
      <c r="J462" t="s">
        <v>19</v>
      </c>
      <c r="K462" t="s">
        <v>230</v>
      </c>
      <c r="L462" t="s">
        <v>388</v>
      </c>
    </row>
    <row r="463" spans="1:12">
      <c r="A463" s="3" t="n">
        <v>43172</v>
      </c>
      <c r="B463" t="s">
        <v>96</v>
      </c>
      <c r="C463" t="s">
        <v>85</v>
      </c>
      <c r="D463" t="s">
        <v>14</v>
      </c>
      <c r="F463" t="s">
        <v>16</v>
      </c>
      <c r="G463" t="s">
        <v>97</v>
      </c>
      <c r="H463">
        <f>HYPERLINK("https://www.bonque.nl/vacature/docentencoach-application-software-engineering-bij-educom-utrecht", "Link")</f>
        <v/>
      </c>
      <c r="I463" t="s">
        <v>18</v>
      </c>
      <c r="J463" t="s">
        <v>19</v>
      </c>
      <c r="K463" t="s">
        <v>98</v>
      </c>
      <c r="L463" t="s">
        <v>99</v>
      </c>
    </row>
    <row r="464" spans="1:12">
      <c r="A464" s="3" t="n">
        <v>43172</v>
      </c>
      <c r="B464" t="s">
        <v>232</v>
      </c>
      <c r="C464" t="s">
        <v>13</v>
      </c>
      <c r="D464" t="s">
        <v>14</v>
      </c>
      <c r="E464" t="s">
        <v>26</v>
      </c>
      <c r="F464" t="s">
        <v>16</v>
      </c>
      <c r="G464" t="s">
        <v>233</v>
      </c>
      <c r="H464">
        <f>HYPERLINK("https://www.bonque.nl/vacature/medior-full-stack-developer-java--angular-at-servoy-bij-servoy", "Link")</f>
        <v/>
      </c>
      <c r="I464" t="s">
        <v>18</v>
      </c>
      <c r="J464" t="s">
        <v>19</v>
      </c>
      <c r="K464" t="s">
        <v>234</v>
      </c>
      <c r="L464" t="s">
        <v>235</v>
      </c>
    </row>
    <row r="465" spans="1:12">
      <c r="A465" s="3" t="n">
        <v>43172</v>
      </c>
      <c r="B465" t="s">
        <v>142</v>
      </c>
      <c r="C465" t="s">
        <v>36</v>
      </c>
      <c r="D465" t="s">
        <v>14</v>
      </c>
      <c r="E465" t="s">
        <v>26</v>
      </c>
      <c r="F465" t="s">
        <v>16</v>
      </c>
      <c r="G465" t="s">
        <v>248</v>
      </c>
      <c r="H465">
        <f>HYPERLINK("https://www.bonque.nl/vacature/java-software-engineer-bij-devoteam", "Link")</f>
        <v/>
      </c>
      <c r="I465" t="s">
        <v>18</v>
      </c>
      <c r="J465" t="s">
        <v>19</v>
      </c>
      <c r="K465" t="s">
        <v>249</v>
      </c>
      <c r="L465" t="s">
        <v>250</v>
      </c>
    </row>
    <row r="466" spans="1:12">
      <c r="A466" s="3" t="n">
        <v>43172</v>
      </c>
      <c r="B466" t="s">
        <v>517</v>
      </c>
      <c r="C466" t="s">
        <v>518</v>
      </c>
      <c r="D466" t="s">
        <v>14</v>
      </c>
      <c r="F466" t="s">
        <v>42</v>
      </c>
      <c r="G466" t="s">
        <v>519</v>
      </c>
      <c r="H466">
        <f>HYPERLINK("https://www.bonque.nl/vacature/webmobile-software-developer-bij-scanmar-qed", "Link")</f>
        <v/>
      </c>
      <c r="I466" t="s">
        <v>18</v>
      </c>
      <c r="J466" t="s">
        <v>19</v>
      </c>
      <c r="K466" t="s">
        <v>520</v>
      </c>
      <c r="L466" t="s">
        <v>521</v>
      </c>
    </row>
    <row r="467" spans="1:12">
      <c r="A467" s="3" t="n">
        <v>43172</v>
      </c>
      <c r="B467" t="s">
        <v>76</v>
      </c>
      <c r="C467" t="s">
        <v>77</v>
      </c>
      <c r="D467" t="s">
        <v>14</v>
      </c>
      <c r="F467" t="s">
        <v>16</v>
      </c>
      <c r="G467" t="s">
        <v>383</v>
      </c>
      <c r="H467">
        <f>HYPERLINK("https://www.jouwictvacature.nl/solliciteren?job=experienced-rend-software-developer-at-usoft-bij-usoft", "Link")</f>
        <v/>
      </c>
      <c r="I467" t="s">
        <v>18</v>
      </c>
      <c r="J467" t="s">
        <v>19</v>
      </c>
      <c r="K467" t="s">
        <v>610</v>
      </c>
      <c r="L467" t="s">
        <v>384</v>
      </c>
    </row>
    <row r="468" spans="1:12">
      <c r="A468" s="3" t="n">
        <v>43172</v>
      </c>
      <c r="B468" t="s">
        <v>132</v>
      </c>
      <c r="C468" t="s">
        <v>68</v>
      </c>
      <c r="D468" t="s">
        <v>14</v>
      </c>
      <c r="E468" t="s">
        <v>22</v>
      </c>
      <c r="F468" t="s">
        <v>42</v>
      </c>
      <c r="G468" t="s">
        <v>456</v>
      </c>
      <c r="H468">
        <f>HYPERLINK("https://www.jouwictvacature.nl/solliciteren?job=senior-full-stack-focus-on-front-end-bij-pyton-an-amadeus-company", "Link")</f>
        <v/>
      </c>
      <c r="I468" t="s">
        <v>18</v>
      </c>
      <c r="J468" t="s">
        <v>19</v>
      </c>
      <c r="K468" t="s">
        <v>134</v>
      </c>
      <c r="L468" t="s">
        <v>457</v>
      </c>
    </row>
    <row r="469" spans="1:12">
      <c r="A469" s="3" t="n">
        <v>43172</v>
      </c>
      <c r="B469" t="s">
        <v>412</v>
      </c>
      <c r="C469" t="s">
        <v>13</v>
      </c>
      <c r="D469" t="s">
        <v>14</v>
      </c>
      <c r="E469" t="s">
        <v>22</v>
      </c>
      <c r="F469" t="s">
        <v>58</v>
      </c>
      <c r="G469" t="s">
        <v>512</v>
      </c>
      <c r="H469">
        <f>HYPERLINK("https://www.jouwictvacature.nl/solliciteren?job=senior-full-stack-developer-bij-total-active-media-bij-total-active-me", "Link")</f>
        <v/>
      </c>
      <c r="I469" t="s">
        <v>18</v>
      </c>
      <c r="J469" t="s">
        <v>19</v>
      </c>
      <c r="K469" t="s">
        <v>607</v>
      </c>
      <c r="L469" t="s">
        <v>514</v>
      </c>
    </row>
    <row r="470" spans="1:12">
      <c r="A470" s="3" t="n">
        <v>43172</v>
      </c>
      <c r="B470" t="s">
        <v>167</v>
      </c>
      <c r="C470" t="s">
        <v>168</v>
      </c>
      <c r="D470" t="s">
        <v>14</v>
      </c>
      <c r="E470" t="s">
        <v>22</v>
      </c>
      <c r="F470" t="s">
        <v>58</v>
      </c>
      <c r="G470" t="s">
        <v>370</v>
      </c>
      <c r="H470">
        <f>HYPERLINK("https://www.jouwictvacature.nl/solliciteren?job=senior-javascript-developer-bij-the-people-group-2", "Link")</f>
        <v/>
      </c>
      <c r="I470" t="s">
        <v>18</v>
      </c>
      <c r="J470" t="s">
        <v>19</v>
      </c>
      <c r="K470" t="s">
        <v>170</v>
      </c>
      <c r="L470" t="s">
        <v>371</v>
      </c>
    </row>
    <row r="471" spans="1:12">
      <c r="A471" s="3" t="n">
        <v>43172</v>
      </c>
      <c r="B471" t="s">
        <v>412</v>
      </c>
      <c r="C471" t="s">
        <v>13</v>
      </c>
      <c r="D471" t="s">
        <v>14</v>
      </c>
      <c r="E471" t="s">
        <v>15</v>
      </c>
      <c r="F471" t="s">
        <v>58</v>
      </c>
      <c r="G471" t="s">
        <v>570</v>
      </c>
      <c r="H471">
        <f>HYPERLINK("https://www.jouwictvacature.nl/solliciteren?job=junior-wordpress-developer-bij-total-active-media-bij-total-active-med", "Link")</f>
        <v/>
      </c>
      <c r="I471" t="s">
        <v>18</v>
      </c>
      <c r="J471" t="s">
        <v>19</v>
      </c>
      <c r="K471" t="s">
        <v>589</v>
      </c>
      <c r="L471" t="s">
        <v>571</v>
      </c>
    </row>
    <row r="472" spans="1:12">
      <c r="A472" s="3" t="n">
        <v>43172</v>
      </c>
      <c r="B472" t="s">
        <v>259</v>
      </c>
      <c r="C472" t="s">
        <v>268</v>
      </c>
      <c r="D472" t="s">
        <v>14</v>
      </c>
      <c r="E472" t="s">
        <v>26</v>
      </c>
      <c r="F472" t="s">
        <v>58</v>
      </c>
      <c r="G472" t="s">
        <v>396</v>
      </c>
      <c r="H472">
        <f>HYPERLINK("https://www.jouwictvacature.nl/solliciteren?job=medior-front-end-developer-met-drupal-ervaring-english-2", "Link")</f>
        <v/>
      </c>
      <c r="I472" t="s">
        <v>18</v>
      </c>
      <c r="J472" t="s">
        <v>19</v>
      </c>
      <c r="K472" t="s">
        <v>270</v>
      </c>
      <c r="L472" t="s">
        <v>397</v>
      </c>
    </row>
    <row r="473" spans="1:12">
      <c r="A473" s="3" t="n">
        <v>43172</v>
      </c>
      <c r="B473" t="s">
        <v>259</v>
      </c>
      <c r="C473" t="s">
        <v>268</v>
      </c>
      <c r="D473" t="s">
        <v>14</v>
      </c>
      <c r="E473" t="s">
        <v>22</v>
      </c>
      <c r="F473" t="s">
        <v>49</v>
      </c>
      <c r="G473" t="s">
        <v>611</v>
      </c>
      <c r="H473">
        <f>HYPERLINK("https://www.jouwictvacature.nl/solliciteren?job=senior-drupal-front-end-ontwikkelaar-english-bij-intrasurance-technolo", "Link")</f>
        <v/>
      </c>
      <c r="I473" t="s">
        <v>18</v>
      </c>
      <c r="J473" t="s">
        <v>19</v>
      </c>
      <c r="K473" t="s">
        <v>270</v>
      </c>
      <c r="L473" t="s">
        <v>612</v>
      </c>
    </row>
    <row r="474" spans="1:12">
      <c r="A474" s="3" t="n">
        <v>43172</v>
      </c>
      <c r="B474" t="s">
        <v>172</v>
      </c>
      <c r="C474" t="s">
        <v>173</v>
      </c>
      <c r="D474" t="s">
        <v>14</v>
      </c>
      <c r="E474" t="s">
        <v>22</v>
      </c>
      <c r="F474" t="s">
        <v>49</v>
      </c>
      <c r="G474" t="s">
        <v>444</v>
      </c>
      <c r="H474">
        <f>HYPERLINK("https://www.jouwictvacature.nl/solliciteren?job=senior-javascript-developer-bij-hello-print", "Link")</f>
        <v/>
      </c>
      <c r="I474" t="s">
        <v>18</v>
      </c>
      <c r="J474" t="s">
        <v>19</v>
      </c>
      <c r="K474" t="s">
        <v>175</v>
      </c>
      <c r="L474" t="s">
        <v>445</v>
      </c>
    </row>
    <row r="475" spans="1:12">
      <c r="A475" s="3" t="n">
        <v>43172</v>
      </c>
      <c r="B475" t="s">
        <v>132</v>
      </c>
      <c r="C475" t="s">
        <v>68</v>
      </c>
      <c r="D475" t="s">
        <v>14</v>
      </c>
      <c r="E475" t="s">
        <v>26</v>
      </c>
      <c r="F475" t="s">
        <v>49</v>
      </c>
      <c r="G475" t="s">
        <v>246</v>
      </c>
      <c r="H475">
        <f>HYPERLINK("https://www.jouwictvacature.nl/solliciteren?job=medior-web-developer-focus-on-front-end-bij-pyton-an-amadeus-company", "Link")</f>
        <v/>
      </c>
      <c r="I475" t="s">
        <v>18</v>
      </c>
      <c r="J475" t="s">
        <v>19</v>
      </c>
      <c r="K475" t="s">
        <v>134</v>
      </c>
      <c r="L475" t="s">
        <v>247</v>
      </c>
    </row>
    <row r="476" spans="1:12">
      <c r="A476" s="3" t="n">
        <v>43172</v>
      </c>
      <c r="B476" t="s">
        <v>177</v>
      </c>
      <c r="C476" t="s">
        <v>173</v>
      </c>
      <c r="D476" t="s">
        <v>14</v>
      </c>
      <c r="E476" t="s">
        <v>26</v>
      </c>
      <c r="F476" t="s">
        <v>49</v>
      </c>
      <c r="G476" t="s">
        <v>178</v>
      </c>
      <c r="H476">
        <f>HYPERLINK("https://www.jouwictvacature.nl/solliciteren?job=medior-full-stack-developer-bij-lequest", "Link")</f>
        <v/>
      </c>
      <c r="I476" t="s">
        <v>18</v>
      </c>
      <c r="J476" t="s">
        <v>19</v>
      </c>
      <c r="K476" t="s">
        <v>179</v>
      </c>
      <c r="L476" t="s">
        <v>180</v>
      </c>
    </row>
    <row r="477" spans="1:12">
      <c r="A477" s="3" t="n">
        <v>43172</v>
      </c>
      <c r="B477" t="s">
        <v>496</v>
      </c>
      <c r="C477" t="s">
        <v>497</v>
      </c>
      <c r="D477" t="s">
        <v>14</v>
      </c>
      <c r="E477" t="s">
        <v>22</v>
      </c>
      <c r="F477" t="s">
        <v>49</v>
      </c>
      <c r="G477" t="s">
        <v>528</v>
      </c>
      <c r="H477">
        <f>HYPERLINK("https://www.jouwictvacature.nl/solliciteren?job=seniorfront-end-developer-at-bizzdesign-bij-bizzdesign", "Link")</f>
        <v/>
      </c>
      <c r="I477" t="s">
        <v>18</v>
      </c>
      <c r="J477" t="s">
        <v>19</v>
      </c>
      <c r="K477" t="s">
        <v>499</v>
      </c>
      <c r="L477" t="s">
        <v>529</v>
      </c>
    </row>
    <row r="478" spans="1:12">
      <c r="A478" s="3" t="n">
        <v>43172</v>
      </c>
      <c r="B478" t="s">
        <v>292</v>
      </c>
      <c r="C478" t="s">
        <v>47</v>
      </c>
      <c r="D478" t="s">
        <v>48</v>
      </c>
      <c r="E478" t="s">
        <v>15</v>
      </c>
      <c r="F478" t="s">
        <v>49</v>
      </c>
      <c r="G478" t="s">
        <v>292</v>
      </c>
      <c r="H478">
        <f>HYPERLINK("https://www.bonque.nl/vacature/junior-javascript-angularreact-developer-bij-ke-works", "Link")</f>
        <v/>
      </c>
      <c r="I478" t="s">
        <v>18</v>
      </c>
      <c r="J478" t="s">
        <v>19</v>
      </c>
      <c r="K478" t="s">
        <v>50</v>
      </c>
      <c r="L478" t="s">
        <v>293</v>
      </c>
    </row>
    <row r="479" spans="1:12">
      <c r="A479" s="3" t="n">
        <v>43172</v>
      </c>
      <c r="B479" t="s">
        <v>93</v>
      </c>
      <c r="C479" t="s">
        <v>47</v>
      </c>
      <c r="D479" t="s">
        <v>14</v>
      </c>
      <c r="E479" t="s">
        <v>15</v>
      </c>
      <c r="F479" t="s">
        <v>49</v>
      </c>
      <c r="G479" t="s">
        <v>93</v>
      </c>
      <c r="H479">
        <f>HYPERLINK("https://www.bonque.nl/vacature/junior-front-end-developer-at-ke-works", "Link")</f>
        <v/>
      </c>
      <c r="I479" t="s">
        <v>18</v>
      </c>
      <c r="J479" t="s">
        <v>19</v>
      </c>
      <c r="K479" t="s">
        <v>94</v>
      </c>
      <c r="L479" t="s">
        <v>95</v>
      </c>
    </row>
    <row r="480" spans="1:12">
      <c r="A480" s="3" t="n">
        <v>43172</v>
      </c>
      <c r="B480" t="s">
        <v>574</v>
      </c>
      <c r="C480" t="s">
        <v>89</v>
      </c>
      <c r="D480" t="s">
        <v>14</v>
      </c>
      <c r="F480" t="s">
        <v>49</v>
      </c>
      <c r="G480" t="s">
        <v>575</v>
      </c>
      <c r="H480">
        <f>HYPERLINK("https://www.bonque.nl/vacature/full-stack-pythonnodejs-programmer-bij-yourapi-", "Link")</f>
        <v/>
      </c>
      <c r="I480" t="s">
        <v>18</v>
      </c>
      <c r="J480" t="s">
        <v>19</v>
      </c>
      <c r="K480" t="s">
        <v>576</v>
      </c>
      <c r="L480" t="s">
        <v>577</v>
      </c>
    </row>
    <row r="481" spans="1:12">
      <c r="A481" s="3" t="n">
        <v>43172</v>
      </c>
      <c r="B481" t="s">
        <v>100</v>
      </c>
      <c r="C481" t="s">
        <v>101</v>
      </c>
      <c r="D481" t="s">
        <v>14</v>
      </c>
      <c r="E481" t="s">
        <v>22</v>
      </c>
      <c r="F481" t="s">
        <v>58</v>
      </c>
      <c r="G481" t="s">
        <v>102</v>
      </c>
      <c r="H481">
        <f>HYPERLINK("https://www.bonque.nl/vacature/senior-front-end--php-developer-bij-sensys-gatso-group", "Link")</f>
        <v/>
      </c>
      <c r="I481" t="s">
        <v>18</v>
      </c>
      <c r="J481" t="s">
        <v>19</v>
      </c>
      <c r="K481" t="s">
        <v>103</v>
      </c>
      <c r="L481" t="s">
        <v>104</v>
      </c>
    </row>
    <row r="482" spans="1:12">
      <c r="A482" s="3" t="n">
        <v>43172</v>
      </c>
      <c r="B482" t="s">
        <v>72</v>
      </c>
      <c r="C482" t="s">
        <v>13</v>
      </c>
      <c r="D482" t="s">
        <v>14</v>
      </c>
      <c r="E482" t="s">
        <v>22</v>
      </c>
      <c r="F482" t="s">
        <v>16</v>
      </c>
      <c r="G482" t="s">
        <v>387</v>
      </c>
      <c r="H482">
        <f>HYPERLINK("https://www.bonque.nl/vacature/senior-big-data-engineer-bij-anchormen-amsterdam", "Link")</f>
        <v/>
      </c>
      <c r="I482" t="s">
        <v>18</v>
      </c>
      <c r="J482" t="s">
        <v>19</v>
      </c>
      <c r="K482" t="s">
        <v>230</v>
      </c>
      <c r="L482" t="s">
        <v>388</v>
      </c>
    </row>
    <row r="483" spans="1:12">
      <c r="A483" s="3" t="n">
        <v>43172</v>
      </c>
      <c r="B483" t="s">
        <v>72</v>
      </c>
      <c r="C483" t="s">
        <v>13</v>
      </c>
      <c r="D483" t="s">
        <v>14</v>
      </c>
      <c r="E483" t="s">
        <v>22</v>
      </c>
      <c r="F483" t="s">
        <v>16</v>
      </c>
      <c r="G483" t="s">
        <v>557</v>
      </c>
      <c r="H483">
        <f>HYPERLINK("https://www.bonque.nl/vacature/scala-developer-bij-anchormen-2", "Link")</f>
        <v/>
      </c>
      <c r="I483" t="s">
        <v>18</v>
      </c>
      <c r="J483" t="s">
        <v>19</v>
      </c>
      <c r="K483" t="s">
        <v>279</v>
      </c>
      <c r="L483" t="s">
        <v>558</v>
      </c>
    </row>
    <row r="484" spans="1:12">
      <c r="A484" s="3" t="n">
        <v>43172</v>
      </c>
      <c r="B484" t="s">
        <v>354</v>
      </c>
      <c r="C484" t="s">
        <v>85</v>
      </c>
      <c r="D484" t="s">
        <v>14</v>
      </c>
      <c r="F484" t="s">
        <v>42</v>
      </c>
      <c r="G484" t="s">
        <v>354</v>
      </c>
      <c r="H484">
        <f>HYPERLINK("https://www.bonque.nl/vacature/traineeship-bij-educom", "Link")</f>
        <v/>
      </c>
      <c r="I484" t="s">
        <v>18</v>
      </c>
      <c r="J484" t="s">
        <v>19</v>
      </c>
      <c r="K484" t="s">
        <v>225</v>
      </c>
      <c r="L484" t="s">
        <v>491</v>
      </c>
    </row>
    <row r="485" spans="1:12">
      <c r="A485" s="3" t="n">
        <v>43172</v>
      </c>
      <c r="B485" t="s">
        <v>259</v>
      </c>
      <c r="C485" t="s">
        <v>268</v>
      </c>
      <c r="D485" t="s">
        <v>14</v>
      </c>
      <c r="E485" t="s">
        <v>22</v>
      </c>
      <c r="F485" t="s">
        <v>58</v>
      </c>
      <c r="G485" t="s">
        <v>611</v>
      </c>
      <c r="H485">
        <f>HYPERLINK("https://www.jouwictvacature.nl/solliciteren?job=senior-drupal-front-end-ontwikkelaar-english-bij-intrasurance-technolo", "Link")</f>
        <v/>
      </c>
      <c r="I485" t="s">
        <v>18</v>
      </c>
      <c r="J485" t="s">
        <v>19</v>
      </c>
      <c r="K485" t="s">
        <v>270</v>
      </c>
      <c r="L485" t="s">
        <v>612</v>
      </c>
    </row>
    <row r="486" spans="1:12">
      <c r="A486" s="3" t="n">
        <v>43172</v>
      </c>
      <c r="B486" t="s">
        <v>259</v>
      </c>
      <c r="C486" t="s">
        <v>268</v>
      </c>
      <c r="D486" t="s">
        <v>14</v>
      </c>
      <c r="E486" t="s">
        <v>26</v>
      </c>
      <c r="F486" t="s">
        <v>58</v>
      </c>
      <c r="G486" t="s">
        <v>396</v>
      </c>
      <c r="H486">
        <f>HYPERLINK("https://www.jouwictvacature.nl/solliciteren?job=medior-front-end-developer-met-drupal-ervaring-english-2", "Link")</f>
        <v/>
      </c>
      <c r="I486" t="s">
        <v>18</v>
      </c>
      <c r="J486" t="s">
        <v>19</v>
      </c>
      <c r="K486" t="s">
        <v>270</v>
      </c>
      <c r="L486" t="s">
        <v>397</v>
      </c>
    </row>
    <row r="487" spans="1:12">
      <c r="A487" s="3" t="n">
        <v>43172</v>
      </c>
      <c r="B487" t="s">
        <v>412</v>
      </c>
      <c r="C487" t="s">
        <v>13</v>
      </c>
      <c r="D487" t="s">
        <v>14</v>
      </c>
      <c r="E487" t="s">
        <v>26</v>
      </c>
      <c r="F487" t="s">
        <v>58</v>
      </c>
      <c r="G487" t="s">
        <v>572</v>
      </c>
      <c r="H487">
        <f>HYPERLINK("https://www.jouwictvacature.nl/solliciteren?job=medior-full-stack-developer-bij-total-active-media", "Link")</f>
        <v/>
      </c>
      <c r="I487" t="s">
        <v>18</v>
      </c>
      <c r="J487" t="s">
        <v>19</v>
      </c>
      <c r="K487" t="s">
        <v>607</v>
      </c>
      <c r="L487" t="s">
        <v>573</v>
      </c>
    </row>
    <row r="488" spans="1:12">
      <c r="A488" s="3" t="n">
        <v>43172</v>
      </c>
      <c r="B488" t="s">
        <v>172</v>
      </c>
      <c r="C488" t="s">
        <v>173</v>
      </c>
      <c r="D488" t="s">
        <v>14</v>
      </c>
      <c r="E488" t="s">
        <v>26</v>
      </c>
      <c r="F488" t="s">
        <v>49</v>
      </c>
      <c r="G488" t="s">
        <v>564</v>
      </c>
      <c r="H488">
        <f>HYPERLINK("https://www.jouwictvacature.nl/solliciteren?job=mediorjavascript-developer-bij-hello-print-2", "Link")</f>
        <v/>
      </c>
      <c r="I488" t="s">
        <v>18</v>
      </c>
      <c r="J488" t="s">
        <v>19</v>
      </c>
      <c r="K488" t="s">
        <v>175</v>
      </c>
      <c r="L488" t="s">
        <v>565</v>
      </c>
    </row>
    <row r="489" spans="1:12">
      <c r="A489" s="3" t="n">
        <v>43172</v>
      </c>
      <c r="B489" t="s">
        <v>84</v>
      </c>
      <c r="C489" t="s">
        <v>85</v>
      </c>
      <c r="D489" t="s">
        <v>14</v>
      </c>
      <c r="F489" t="s">
        <v>49</v>
      </c>
      <c r="G489" t="s">
        <v>84</v>
      </c>
      <c r="H489">
        <f>HYPERLINK("https://www.jouwictvacature.nl/solliciteren?job=senior-front-end-developer-bij-stackstate", "Link")</f>
        <v/>
      </c>
      <c r="I489" t="s">
        <v>18</v>
      </c>
      <c r="J489" t="s">
        <v>19</v>
      </c>
      <c r="K489" t="s">
        <v>86</v>
      </c>
      <c r="L489" t="s">
        <v>87</v>
      </c>
    </row>
    <row r="490" spans="1:12">
      <c r="A490" s="3" t="n">
        <v>43172</v>
      </c>
      <c r="B490" t="s">
        <v>496</v>
      </c>
      <c r="C490" t="s">
        <v>497</v>
      </c>
      <c r="D490" t="s">
        <v>14</v>
      </c>
      <c r="E490" t="s">
        <v>22</v>
      </c>
      <c r="F490" t="s">
        <v>49</v>
      </c>
      <c r="G490" t="s">
        <v>528</v>
      </c>
      <c r="H490">
        <f>HYPERLINK("https://www.jouwictvacature.nl/solliciteren?job=seniorfront-end-developer-at-bizzdesign-bij-bizzdesign", "Link")</f>
        <v/>
      </c>
      <c r="I490" t="s">
        <v>18</v>
      </c>
      <c r="J490" t="s">
        <v>19</v>
      </c>
      <c r="K490" t="s">
        <v>499</v>
      </c>
      <c r="L490" t="s">
        <v>529</v>
      </c>
    </row>
    <row r="491" spans="1:12">
      <c r="A491" s="3" t="n">
        <v>43172</v>
      </c>
      <c r="B491" t="s">
        <v>88</v>
      </c>
      <c r="C491" t="s">
        <v>89</v>
      </c>
      <c r="D491" t="s">
        <v>14</v>
      </c>
      <c r="E491" t="s">
        <v>26</v>
      </c>
      <c r="F491" t="s">
        <v>49</v>
      </c>
      <c r="G491" t="s">
        <v>90</v>
      </c>
      <c r="H491">
        <f>HYPERLINK("https://www.bonque.nl/vacature/medior-front-end-engineer-bij-crowdynews", "Link")</f>
        <v/>
      </c>
      <c r="I491" t="s">
        <v>18</v>
      </c>
      <c r="J491" t="s">
        <v>19</v>
      </c>
      <c r="K491" t="s">
        <v>91</v>
      </c>
      <c r="L491" t="s">
        <v>92</v>
      </c>
    </row>
    <row r="492" spans="1:12">
      <c r="A492" s="3" t="n">
        <v>43172</v>
      </c>
      <c r="B492" t="s">
        <v>185</v>
      </c>
      <c r="C492" t="s">
        <v>47</v>
      </c>
      <c r="D492" t="s">
        <v>48</v>
      </c>
      <c r="E492" t="s">
        <v>15</v>
      </c>
      <c r="F492" t="s">
        <v>49</v>
      </c>
      <c r="G492" t="s">
        <v>185</v>
      </c>
      <c r="H492">
        <f>HYPERLINK("https://www.bonque.nl/vacature/junior-front-end-developer-bij-ke-works", "Link")</f>
        <v/>
      </c>
      <c r="I492" t="s">
        <v>18</v>
      </c>
      <c r="J492" t="s">
        <v>19</v>
      </c>
      <c r="K492" t="s">
        <v>50</v>
      </c>
      <c r="L492" t="s">
        <v>186</v>
      </c>
    </row>
    <row r="493" spans="1:12">
      <c r="A493" s="3" t="n">
        <v>43172</v>
      </c>
      <c r="B493" t="s">
        <v>149</v>
      </c>
      <c r="C493" t="s">
        <v>13</v>
      </c>
      <c r="D493" t="s">
        <v>14</v>
      </c>
      <c r="E493" t="s">
        <v>22</v>
      </c>
      <c r="F493" t="s">
        <v>49</v>
      </c>
      <c r="G493" t="s">
        <v>352</v>
      </c>
      <c r="H493">
        <f>HYPERLINK("https://www.bonque.nl/vacature/medior-developer-front-end-bij-lobsterink-2", "Link")</f>
        <v/>
      </c>
      <c r="I493" t="s">
        <v>18</v>
      </c>
      <c r="J493" t="s">
        <v>19</v>
      </c>
      <c r="K493" t="s">
        <v>311</v>
      </c>
      <c r="L493" t="s">
        <v>353</v>
      </c>
    </row>
    <row r="494" spans="1:12">
      <c r="A494" s="3" t="n">
        <v>43172</v>
      </c>
      <c r="B494" t="s">
        <v>62</v>
      </c>
      <c r="C494" t="s">
        <v>63</v>
      </c>
      <c r="D494" t="s">
        <v>14</v>
      </c>
      <c r="E494" t="s">
        <v>22</v>
      </c>
      <c r="F494" t="s">
        <v>49</v>
      </c>
      <c r="G494" t="s">
        <v>486</v>
      </c>
      <c r="H494">
        <f>HYPERLINK("https://www.bonque.nl/vacature/senior-front-end-developer-bij-geckotech", "Link")</f>
        <v/>
      </c>
      <c r="I494" t="s">
        <v>18</v>
      </c>
      <c r="J494" t="s">
        <v>19</v>
      </c>
      <c r="K494" t="s">
        <v>487</v>
      </c>
      <c r="L494" t="s">
        <v>488</v>
      </c>
    </row>
    <row r="495" spans="1:12">
      <c r="A495" s="3" t="n">
        <v>43172</v>
      </c>
      <c r="B495" t="s">
        <v>545</v>
      </c>
      <c r="C495" t="s">
        <v>173</v>
      </c>
      <c r="D495" t="s">
        <v>14</v>
      </c>
      <c r="E495" t="s">
        <v>22</v>
      </c>
      <c r="F495" t="s">
        <v>49</v>
      </c>
      <c r="G495" t="s">
        <v>546</v>
      </c>
      <c r="H495">
        <f>HYPERLINK("https://www.bonque.nl/vacature/senior-front-end-engineer-bij-beequip", "Link")</f>
        <v/>
      </c>
      <c r="I495" t="s">
        <v>18</v>
      </c>
      <c r="J495" t="s">
        <v>19</v>
      </c>
      <c r="K495" t="s">
        <v>547</v>
      </c>
      <c r="L495" t="s">
        <v>548</v>
      </c>
    </row>
    <row r="496" spans="1:12">
      <c r="A496" s="3" t="n">
        <v>43172</v>
      </c>
      <c r="B496" t="s">
        <v>198</v>
      </c>
      <c r="C496" t="s">
        <v>13</v>
      </c>
      <c r="D496" t="s">
        <v>14</v>
      </c>
      <c r="E496" t="s">
        <v>26</v>
      </c>
      <c r="F496" t="s">
        <v>58</v>
      </c>
      <c r="G496" t="s">
        <v>416</v>
      </c>
      <c r="H496">
        <f>HYPERLINK("https://www.bonque.nl/vacature/medior-full-stack-developer-at-gocustomized", "Link")</f>
        <v/>
      </c>
      <c r="I496" t="s">
        <v>18</v>
      </c>
      <c r="J496" t="s">
        <v>19</v>
      </c>
      <c r="K496" t="s">
        <v>417</v>
      </c>
      <c r="L496" t="s">
        <v>418</v>
      </c>
    </row>
    <row r="497" spans="1:12">
      <c r="A497" s="3" t="n">
        <v>43172</v>
      </c>
      <c r="B497" t="s">
        <v>214</v>
      </c>
      <c r="C497" t="s">
        <v>215</v>
      </c>
      <c r="D497" t="s">
        <v>14</v>
      </c>
      <c r="E497" t="s">
        <v>26</v>
      </c>
      <c r="F497" t="s">
        <v>58</v>
      </c>
      <c r="G497" t="s">
        <v>216</v>
      </c>
      <c r="H497">
        <f>HYPERLINK("https://www.bonque.nl/vacature/medior-php-backend-developer-eu-citizen-bij-magneds", "Link")</f>
        <v/>
      </c>
      <c r="I497" t="s">
        <v>18</v>
      </c>
      <c r="J497" t="s">
        <v>19</v>
      </c>
      <c r="K497" t="s">
        <v>217</v>
      </c>
      <c r="L497" t="s">
        <v>218</v>
      </c>
    </row>
    <row r="498" spans="1:12">
      <c r="A498" s="3" t="n">
        <v>43172</v>
      </c>
      <c r="B498" t="s">
        <v>198</v>
      </c>
      <c r="C498" t="s">
        <v>13</v>
      </c>
      <c r="D498" t="s">
        <v>14</v>
      </c>
      <c r="E498" t="s">
        <v>15</v>
      </c>
      <c r="F498" t="s">
        <v>58</v>
      </c>
      <c r="G498" t="s">
        <v>540</v>
      </c>
      <c r="H498">
        <f>HYPERLINK("https://www.bonque.nl/vacature/junior-php-developer-at-gocustomized", "Link")</f>
        <v/>
      </c>
      <c r="I498" t="s">
        <v>18</v>
      </c>
      <c r="J498" t="s">
        <v>19</v>
      </c>
      <c r="K498" t="s">
        <v>541</v>
      </c>
      <c r="L498" t="s">
        <v>542</v>
      </c>
    </row>
    <row r="499" spans="1:12">
      <c r="A499" s="3" t="n">
        <v>43172</v>
      </c>
      <c r="B499" t="s">
        <v>142</v>
      </c>
      <c r="C499" t="s">
        <v>36</v>
      </c>
      <c r="D499" t="s">
        <v>14</v>
      </c>
      <c r="E499" t="s">
        <v>22</v>
      </c>
      <c r="F499" t="s">
        <v>16</v>
      </c>
      <c r="G499" t="s">
        <v>317</v>
      </c>
      <c r="H499">
        <f>HYPERLINK("https://www.bonque.nl/vacature/java-software-engineer-bij-devoteam-2", "Link")</f>
        <v/>
      </c>
      <c r="I499" t="s">
        <v>18</v>
      </c>
      <c r="J499" t="s">
        <v>19</v>
      </c>
      <c r="K499" t="s">
        <v>249</v>
      </c>
      <c r="L499" t="s">
        <v>318</v>
      </c>
    </row>
    <row r="500" spans="1:12">
      <c r="A500" s="3" t="n">
        <v>43172</v>
      </c>
      <c r="B500" t="s">
        <v>72</v>
      </c>
      <c r="C500" t="s">
        <v>13</v>
      </c>
      <c r="D500" t="s">
        <v>14</v>
      </c>
      <c r="E500" t="s">
        <v>22</v>
      </c>
      <c r="F500" t="s">
        <v>16</v>
      </c>
      <c r="G500" t="s">
        <v>557</v>
      </c>
      <c r="H500">
        <f>HYPERLINK("https://www.bonque.nl/vacature/scala-developer-bij-anchormen-2", "Link")</f>
        <v/>
      </c>
      <c r="I500" t="s">
        <v>18</v>
      </c>
      <c r="J500" t="s">
        <v>19</v>
      </c>
      <c r="K500" t="s">
        <v>279</v>
      </c>
      <c r="L500" t="s">
        <v>558</v>
      </c>
    </row>
    <row r="501" spans="1:12">
      <c r="A501" s="3" t="n">
        <v>43172</v>
      </c>
      <c r="B501" t="s">
        <v>100</v>
      </c>
      <c r="C501" t="s">
        <v>101</v>
      </c>
      <c r="D501" t="s">
        <v>14</v>
      </c>
      <c r="E501" t="s">
        <v>22</v>
      </c>
      <c r="F501" t="s">
        <v>16</v>
      </c>
      <c r="G501" t="s">
        <v>435</v>
      </c>
      <c r="H501">
        <f>HYPERLINK("https://www.bonque.nl/vacature/senior-embedded-c-software-engineer-bij-sensys-gatso-group", "Link")</f>
        <v/>
      </c>
      <c r="I501" t="s">
        <v>18</v>
      </c>
      <c r="J501" t="s">
        <v>19</v>
      </c>
      <c r="K501" t="s">
        <v>436</v>
      </c>
      <c r="L501" t="s">
        <v>437</v>
      </c>
    </row>
    <row r="502" spans="1:12">
      <c r="A502" s="3" t="n">
        <v>43172</v>
      </c>
      <c r="B502" t="s">
        <v>72</v>
      </c>
      <c r="C502" t="s">
        <v>13</v>
      </c>
      <c r="D502" t="s">
        <v>14</v>
      </c>
      <c r="E502" t="s">
        <v>26</v>
      </c>
      <c r="F502" t="s">
        <v>16</v>
      </c>
      <c r="G502" t="s">
        <v>276</v>
      </c>
      <c r="H502">
        <f>HYPERLINK("https://www.bonque.nl/vacature/java-developer-bij-anchormen-2", "Link")</f>
        <v/>
      </c>
      <c r="I502" t="s">
        <v>18</v>
      </c>
      <c r="J502" t="s">
        <v>19</v>
      </c>
      <c r="K502" t="s">
        <v>110</v>
      </c>
      <c r="L502" t="s">
        <v>277</v>
      </c>
    </row>
    <row r="503" spans="1:12">
      <c r="A503" s="3" t="n">
        <v>43172</v>
      </c>
      <c r="B503" t="s">
        <v>132</v>
      </c>
      <c r="C503" t="s">
        <v>68</v>
      </c>
      <c r="D503" t="s">
        <v>14</v>
      </c>
      <c r="E503" t="s">
        <v>22</v>
      </c>
      <c r="F503" t="s">
        <v>42</v>
      </c>
      <c r="G503" t="s">
        <v>133</v>
      </c>
      <c r="H503">
        <f>HYPERLINK("https://www.jouwictvacature.nl/solliciteren?job=senior-software-engineer-focus-on-front-end", "Link")</f>
        <v/>
      </c>
      <c r="I503" t="s">
        <v>18</v>
      </c>
      <c r="J503" t="s">
        <v>19</v>
      </c>
      <c r="K503" t="s">
        <v>134</v>
      </c>
      <c r="L503" t="s">
        <v>135</v>
      </c>
    </row>
    <row r="504" spans="1:12">
      <c r="A504" s="3" t="n">
        <v>43172</v>
      </c>
      <c r="B504" t="s">
        <v>167</v>
      </c>
      <c r="C504" t="s">
        <v>168</v>
      </c>
      <c r="D504" t="s">
        <v>14</v>
      </c>
      <c r="E504" t="s">
        <v>22</v>
      </c>
      <c r="F504" t="s">
        <v>58</v>
      </c>
      <c r="G504" t="s">
        <v>442</v>
      </c>
      <c r="H504">
        <f>HYPERLINK("https://www.jouwictvacature.nl/solliciteren?job=medior-front-end-developer-english", "Link")</f>
        <v/>
      </c>
      <c r="I504" t="s">
        <v>18</v>
      </c>
      <c r="J504" t="s">
        <v>19</v>
      </c>
      <c r="K504" t="s">
        <v>170</v>
      </c>
      <c r="L504" t="s">
        <v>443</v>
      </c>
    </row>
    <row r="505" spans="1:12">
      <c r="A505" s="3" t="n">
        <v>43172</v>
      </c>
      <c r="B505" t="s">
        <v>167</v>
      </c>
      <c r="C505" t="s">
        <v>168</v>
      </c>
      <c r="D505" t="s">
        <v>14</v>
      </c>
      <c r="E505" t="s">
        <v>22</v>
      </c>
      <c r="F505" t="s">
        <v>58</v>
      </c>
      <c r="G505" t="s">
        <v>370</v>
      </c>
      <c r="H505">
        <f>HYPERLINK("https://www.jouwictvacature.nl/solliciteren?job=senior-javascript-developer-bij-the-people-group-2", "Link")</f>
        <v/>
      </c>
      <c r="I505" t="s">
        <v>18</v>
      </c>
      <c r="J505" t="s">
        <v>19</v>
      </c>
      <c r="K505" t="s">
        <v>170</v>
      </c>
      <c r="L505" t="s">
        <v>371</v>
      </c>
    </row>
    <row r="506" spans="1:12">
      <c r="A506" s="3" t="n">
        <v>43172</v>
      </c>
      <c r="B506" t="s">
        <v>96</v>
      </c>
      <c r="C506" t="s">
        <v>85</v>
      </c>
      <c r="D506" t="s">
        <v>14</v>
      </c>
      <c r="F506" t="s">
        <v>58</v>
      </c>
      <c r="G506" t="s">
        <v>96</v>
      </c>
      <c r="H506">
        <f>HYPERLINK("https://www.jouwictvacature.nl/solliciteren?job=traineeship-bij-educom-bij-educom", "Link")</f>
        <v/>
      </c>
      <c r="I506" t="s">
        <v>18</v>
      </c>
      <c r="J506" t="s">
        <v>19</v>
      </c>
      <c r="K506" t="s">
        <v>165</v>
      </c>
      <c r="L506" t="s">
        <v>166</v>
      </c>
    </row>
    <row r="507" spans="1:12">
      <c r="A507" s="3" t="n">
        <v>43172</v>
      </c>
      <c r="B507" t="s">
        <v>46</v>
      </c>
      <c r="C507" t="s">
        <v>47</v>
      </c>
      <c r="D507" t="s">
        <v>48</v>
      </c>
      <c r="E507" t="s">
        <v>26</v>
      </c>
      <c r="F507" t="s">
        <v>49</v>
      </c>
      <c r="G507" t="s">
        <v>46</v>
      </c>
      <c r="H507">
        <f>HYPERLINK("https://www.bonque.nl/vacature/medior-javascript-angularreact-developer-bij-ke-works", "Link")</f>
        <v/>
      </c>
      <c r="I507" t="s">
        <v>18</v>
      </c>
      <c r="J507" t="s">
        <v>19</v>
      </c>
      <c r="K507" t="s">
        <v>50</v>
      </c>
      <c r="L507" t="s">
        <v>51</v>
      </c>
    </row>
    <row r="508" spans="1:12">
      <c r="A508" s="3" t="n">
        <v>43172</v>
      </c>
      <c r="B508" t="s">
        <v>105</v>
      </c>
      <c r="C508" t="s">
        <v>68</v>
      </c>
      <c r="D508" t="s">
        <v>14</v>
      </c>
      <c r="F508" t="s">
        <v>49</v>
      </c>
      <c r="G508" t="s">
        <v>551</v>
      </c>
      <c r="H508">
        <f>HYPERLINK("https://www.bonque.nl/vacature/front-end-developer-bij-vinotion", "Link")</f>
        <v/>
      </c>
      <c r="I508" t="s">
        <v>18</v>
      </c>
      <c r="J508" t="s">
        <v>19</v>
      </c>
      <c r="K508" t="s">
        <v>107</v>
      </c>
      <c r="L508" t="s">
        <v>552</v>
      </c>
    </row>
    <row r="509" spans="1:12">
      <c r="A509" s="3" t="n">
        <v>43172</v>
      </c>
      <c r="B509" t="s">
        <v>57</v>
      </c>
      <c r="C509" t="s">
        <v>13</v>
      </c>
      <c r="D509" t="s">
        <v>14</v>
      </c>
      <c r="E509" t="s">
        <v>26</v>
      </c>
      <c r="F509" t="s">
        <v>49</v>
      </c>
      <c r="G509" t="s">
        <v>582</v>
      </c>
      <c r="H509">
        <f>HYPERLINK("https://www.bonque.nl/vacature/medior-front-end--web-developer-bij-gekkota", "Link")</f>
        <v/>
      </c>
      <c r="I509" t="s">
        <v>18</v>
      </c>
      <c r="J509" t="s">
        <v>19</v>
      </c>
      <c r="K509" t="s">
        <v>583</v>
      </c>
      <c r="L509" t="s">
        <v>584</v>
      </c>
    </row>
    <row r="510" spans="1:12">
      <c r="A510" s="3" t="n">
        <v>43172</v>
      </c>
      <c r="B510" t="s">
        <v>545</v>
      </c>
      <c r="C510" t="s">
        <v>173</v>
      </c>
      <c r="D510" t="s">
        <v>14</v>
      </c>
      <c r="E510" t="s">
        <v>26</v>
      </c>
      <c r="F510" t="s">
        <v>49</v>
      </c>
      <c r="G510" t="s">
        <v>613</v>
      </c>
      <c r="H510">
        <f>HYPERLINK("https://www.bonque.nl/vacature/medior-front-end-reactredux-engineer-bij-beequip", "Link")</f>
        <v/>
      </c>
      <c r="I510" t="s">
        <v>18</v>
      </c>
      <c r="J510" t="s">
        <v>19</v>
      </c>
      <c r="K510" t="s">
        <v>547</v>
      </c>
      <c r="L510" t="s">
        <v>614</v>
      </c>
    </row>
    <row r="511" spans="1:12">
      <c r="A511" s="3" t="n">
        <v>43172</v>
      </c>
      <c r="B511" t="s">
        <v>57</v>
      </c>
      <c r="C511" t="s">
        <v>13</v>
      </c>
      <c r="D511" t="s">
        <v>14</v>
      </c>
      <c r="E511" t="s">
        <v>26</v>
      </c>
      <c r="F511" t="s">
        <v>49</v>
      </c>
      <c r="G511" t="s">
        <v>504</v>
      </c>
      <c r="H511">
        <f>HYPERLINK("https://www.bonque.nl/vacature/medior-javascript-developer-ctonodejs-devops", "Link")</f>
        <v/>
      </c>
      <c r="I511" t="s">
        <v>18</v>
      </c>
      <c r="J511" t="s">
        <v>19</v>
      </c>
      <c r="K511" t="s">
        <v>60</v>
      </c>
      <c r="L511" t="s">
        <v>505</v>
      </c>
    </row>
    <row r="512" spans="1:12">
      <c r="A512" s="3" t="n">
        <v>43172</v>
      </c>
      <c r="B512" t="s">
        <v>196</v>
      </c>
      <c r="C512" t="s">
        <v>47</v>
      </c>
      <c r="D512" t="s">
        <v>14</v>
      </c>
      <c r="E512" t="s">
        <v>15</v>
      </c>
      <c r="F512" t="s">
        <v>49</v>
      </c>
      <c r="G512" t="s">
        <v>196</v>
      </c>
      <c r="H512">
        <f>HYPERLINK("https://www.bonque.nl/vacature/junior-javascript-angularreact-developer-at-ke-works", "Link")</f>
        <v/>
      </c>
      <c r="I512" t="s">
        <v>18</v>
      </c>
      <c r="J512" t="s">
        <v>19</v>
      </c>
      <c r="K512" t="s">
        <v>94</v>
      </c>
      <c r="L512" t="s">
        <v>197</v>
      </c>
    </row>
    <row r="513" spans="1:12">
      <c r="A513" s="3" t="n">
        <v>43172</v>
      </c>
      <c r="B513" t="s">
        <v>219</v>
      </c>
      <c r="C513" t="s">
        <v>13</v>
      </c>
      <c r="D513" t="s">
        <v>14</v>
      </c>
      <c r="E513" t="s">
        <v>22</v>
      </c>
      <c r="F513" t="s">
        <v>58</v>
      </c>
      <c r="G513" t="s">
        <v>220</v>
      </c>
      <c r="H513">
        <f>HYPERLINK("https://www.bonque.nl/vacature/senior-back-end-developer-bij-codedazur", "Link")</f>
        <v/>
      </c>
      <c r="I513" t="s">
        <v>18</v>
      </c>
      <c r="J513" t="s">
        <v>19</v>
      </c>
      <c r="K513" t="s">
        <v>221</v>
      </c>
      <c r="L513" t="s">
        <v>222</v>
      </c>
    </row>
    <row r="514" spans="1:12">
      <c r="A514" s="3" t="n">
        <v>43172</v>
      </c>
      <c r="B514" t="s">
        <v>72</v>
      </c>
      <c r="C514" t="s">
        <v>13</v>
      </c>
      <c r="D514" t="s">
        <v>14</v>
      </c>
      <c r="E514" t="s">
        <v>22</v>
      </c>
      <c r="F514" t="s">
        <v>16</v>
      </c>
      <c r="G514" t="s">
        <v>578</v>
      </c>
      <c r="H514">
        <f>HYPERLINK("https://www.bonque.nl/vacature/senior-java-developer-met-interesse-in-big-data", "Link")</f>
        <v/>
      </c>
      <c r="I514" t="s">
        <v>18</v>
      </c>
      <c r="J514" t="s">
        <v>19</v>
      </c>
      <c r="K514" t="s">
        <v>420</v>
      </c>
      <c r="L514" t="s">
        <v>579</v>
      </c>
    </row>
    <row r="515" spans="1:12">
      <c r="A515" s="3" t="n">
        <v>43172</v>
      </c>
      <c r="B515" t="s">
        <v>142</v>
      </c>
      <c r="C515" t="s">
        <v>36</v>
      </c>
      <c r="D515" t="s">
        <v>14</v>
      </c>
      <c r="E515" t="s">
        <v>22</v>
      </c>
      <c r="F515" t="s">
        <v>16</v>
      </c>
      <c r="G515" t="s">
        <v>506</v>
      </c>
      <c r="H515">
        <f>HYPERLINK("https://www.bonque.nl/vacature/senior-microservices-developer-bij-devoteam", "Link")</f>
        <v/>
      </c>
      <c r="I515" t="s">
        <v>18</v>
      </c>
      <c r="J515" t="s">
        <v>19</v>
      </c>
      <c r="K515" t="s">
        <v>144</v>
      </c>
      <c r="L515" t="s">
        <v>507</v>
      </c>
    </row>
    <row r="516" spans="1:12">
      <c r="A516" s="3" t="n">
        <v>43172</v>
      </c>
      <c r="B516" t="s">
        <v>149</v>
      </c>
      <c r="C516" t="s">
        <v>13</v>
      </c>
      <c r="D516" t="s">
        <v>14</v>
      </c>
      <c r="F516" t="s">
        <v>42</v>
      </c>
      <c r="G516" t="s">
        <v>319</v>
      </c>
      <c r="H516">
        <f>HYPERLINK("https://www.bonque.nl/vacature/lead-full-stack-net-developer-bij-lobsterink", "Link")</f>
        <v/>
      </c>
      <c r="I516" t="s">
        <v>18</v>
      </c>
      <c r="J516" t="s">
        <v>19</v>
      </c>
      <c r="K516" t="s">
        <v>151</v>
      </c>
      <c r="L516" t="s">
        <v>320</v>
      </c>
    </row>
    <row r="517" spans="1:12">
      <c r="A517" s="3" t="n">
        <v>43172</v>
      </c>
      <c r="B517" t="s">
        <v>354</v>
      </c>
      <c r="C517" t="s">
        <v>489</v>
      </c>
      <c r="D517" t="s">
        <v>14</v>
      </c>
      <c r="F517" t="s">
        <v>42</v>
      </c>
      <c r="G517" t="s">
        <v>354</v>
      </c>
      <c r="H517">
        <f>HYPERLINK("https://www.bonque.nl/vacature/opleiding-bij-educom-detacom", "Link")</f>
        <v/>
      </c>
      <c r="I517" t="s">
        <v>18</v>
      </c>
      <c r="J517" t="s">
        <v>19</v>
      </c>
      <c r="K517" t="s">
        <v>225</v>
      </c>
      <c r="L517" t="s">
        <v>490</v>
      </c>
    </row>
    <row r="518" spans="1:12">
      <c r="A518" s="3" t="n">
        <v>43172</v>
      </c>
      <c r="B518" t="s">
        <v>12</v>
      </c>
      <c r="C518" t="s">
        <v>13</v>
      </c>
      <c r="D518" t="s">
        <v>14</v>
      </c>
      <c r="F518" t="s">
        <v>16</v>
      </c>
      <c r="G518" t="s">
        <v>615</v>
      </c>
      <c r="H518">
        <f>HYPERLINK("https://www.jouwictvacature.nl/solliciteren?job=starting-java-developer-in-amsterdam--spring-nosql-databases-elasticse", "Link")</f>
        <v/>
      </c>
      <c r="I518" t="s">
        <v>18</v>
      </c>
      <c r="J518" t="s">
        <v>19</v>
      </c>
      <c r="K518" t="s">
        <v>300</v>
      </c>
      <c r="L518" t="s">
        <v>616</v>
      </c>
    </row>
    <row r="519" spans="1:12">
      <c r="A519" s="3" t="n">
        <v>43172</v>
      </c>
      <c r="B519" t="s">
        <v>76</v>
      </c>
      <c r="C519" t="s">
        <v>77</v>
      </c>
      <c r="D519" t="s">
        <v>14</v>
      </c>
      <c r="E519" t="s">
        <v>15</v>
      </c>
      <c r="F519" t="s">
        <v>16</v>
      </c>
      <c r="G519" t="s">
        <v>78</v>
      </c>
      <c r="H519">
        <f>HYPERLINK("https://www.jouwictvacature.nl/solliciteren?job=junior-rend-software-developer-at-usoft-bij-usoft", "Link")</f>
        <v/>
      </c>
      <c r="I519" t="s">
        <v>18</v>
      </c>
      <c r="J519" t="s">
        <v>19</v>
      </c>
      <c r="K519" t="s">
        <v>610</v>
      </c>
      <c r="L519" t="s">
        <v>80</v>
      </c>
    </row>
    <row r="520" spans="1:12">
      <c r="A520" s="3" t="n">
        <v>43172</v>
      </c>
      <c r="B520" t="s">
        <v>12</v>
      </c>
      <c r="C520" t="s">
        <v>13</v>
      </c>
      <c r="D520" t="s">
        <v>14</v>
      </c>
      <c r="F520" t="s">
        <v>16</v>
      </c>
      <c r="G520" t="s">
        <v>202</v>
      </c>
      <c r="H520">
        <f>HYPERLINK("https://www.jouwictvacature.nl/solliciteren?job=starting-machine-learning-developer-at-trifork-in-amsterdam-bij-trifor", "Link")</f>
        <v/>
      </c>
      <c r="I520" t="s">
        <v>18</v>
      </c>
      <c r="J520" t="s">
        <v>19</v>
      </c>
      <c r="K520" t="s">
        <v>20</v>
      </c>
      <c r="L520" t="s">
        <v>203</v>
      </c>
    </row>
    <row r="521" spans="1:12">
      <c r="A521" s="3" t="n">
        <v>43172</v>
      </c>
      <c r="B521" t="s">
        <v>412</v>
      </c>
      <c r="C521" t="s">
        <v>13</v>
      </c>
      <c r="D521" t="s">
        <v>14</v>
      </c>
      <c r="E521" t="s">
        <v>15</v>
      </c>
      <c r="F521" t="s">
        <v>58</v>
      </c>
      <c r="G521" t="s">
        <v>570</v>
      </c>
      <c r="H521">
        <f>HYPERLINK("https://www.jouwictvacature.nl/solliciteren?job=junior-wordpress-developer-bij-total-active-media-bij-total-active-med", "Link")</f>
        <v/>
      </c>
      <c r="I521" t="s">
        <v>18</v>
      </c>
      <c r="J521" t="s">
        <v>19</v>
      </c>
      <c r="K521" t="s">
        <v>589</v>
      </c>
      <c r="L521" t="s">
        <v>571</v>
      </c>
    </row>
    <row r="522" spans="1:12">
      <c r="A522" s="3" t="n">
        <v>43172</v>
      </c>
      <c r="B522" t="s">
        <v>149</v>
      </c>
      <c r="C522" t="s">
        <v>13</v>
      </c>
      <c r="D522" t="s">
        <v>14</v>
      </c>
      <c r="E522" t="s">
        <v>15</v>
      </c>
      <c r="F522" t="s">
        <v>49</v>
      </c>
      <c r="G522" t="s">
        <v>350</v>
      </c>
      <c r="H522">
        <f>HYPERLINK("https://www.bonque.nl/vacature/junior-developer-front-end-in-amsterdam-bij-lobsterink", "Link")</f>
        <v/>
      </c>
      <c r="I522" t="s">
        <v>18</v>
      </c>
      <c r="J522" t="s">
        <v>19</v>
      </c>
      <c r="K522" t="s">
        <v>311</v>
      </c>
      <c r="L522" t="s">
        <v>351</v>
      </c>
    </row>
    <row r="523" spans="1:12">
      <c r="A523" s="3" t="n">
        <v>43172</v>
      </c>
      <c r="B523" t="s">
        <v>100</v>
      </c>
      <c r="C523" t="s">
        <v>101</v>
      </c>
      <c r="D523" t="s">
        <v>14</v>
      </c>
      <c r="E523" t="s">
        <v>22</v>
      </c>
      <c r="F523" t="s">
        <v>49</v>
      </c>
      <c r="G523" t="s">
        <v>102</v>
      </c>
      <c r="H523">
        <f>HYPERLINK("https://www.bonque.nl/vacature/senior-front-end--php-developer-bij-sensys-gatso-group", "Link")</f>
        <v/>
      </c>
      <c r="I523" t="s">
        <v>18</v>
      </c>
      <c r="J523" t="s">
        <v>19</v>
      </c>
      <c r="K523" t="s">
        <v>103</v>
      </c>
      <c r="L523" t="s">
        <v>104</v>
      </c>
    </row>
    <row r="524" spans="1:12">
      <c r="A524" s="3" t="n">
        <v>43172</v>
      </c>
      <c r="B524" t="s">
        <v>57</v>
      </c>
      <c r="C524" t="s">
        <v>13</v>
      </c>
      <c r="D524" t="s">
        <v>14</v>
      </c>
      <c r="F524" t="s">
        <v>49</v>
      </c>
      <c r="G524" t="s">
        <v>287</v>
      </c>
      <c r="H524">
        <f>HYPERLINK("https://www.bonque.nl/vacature/front-end-developer-vuejs-bij-gekkota", "Link")</f>
        <v/>
      </c>
      <c r="I524" t="s">
        <v>18</v>
      </c>
      <c r="J524" t="s">
        <v>19</v>
      </c>
      <c r="K524" t="s">
        <v>288</v>
      </c>
      <c r="L524" t="s">
        <v>289</v>
      </c>
    </row>
    <row r="525" spans="1:12">
      <c r="A525" s="3" t="n">
        <v>43172</v>
      </c>
      <c r="B525" t="s">
        <v>545</v>
      </c>
      <c r="C525" t="s">
        <v>173</v>
      </c>
      <c r="D525" t="s">
        <v>14</v>
      </c>
      <c r="E525" t="s">
        <v>22</v>
      </c>
      <c r="F525" t="s">
        <v>49</v>
      </c>
      <c r="G525" t="s">
        <v>546</v>
      </c>
      <c r="H525">
        <f>HYPERLINK("https://www.bonque.nl/vacature/senior-front-end-engineer-bij-beequip", "Link")</f>
        <v/>
      </c>
      <c r="I525" t="s">
        <v>18</v>
      </c>
      <c r="J525" t="s">
        <v>19</v>
      </c>
      <c r="K525" t="s">
        <v>547</v>
      </c>
      <c r="L525" t="s">
        <v>548</v>
      </c>
    </row>
    <row r="526" spans="1:12">
      <c r="A526" s="3" t="n">
        <v>43172</v>
      </c>
      <c r="B526" t="s">
        <v>149</v>
      </c>
      <c r="C526" t="s">
        <v>13</v>
      </c>
      <c r="D526" t="s">
        <v>14</v>
      </c>
      <c r="E526" t="s">
        <v>26</v>
      </c>
      <c r="F526" t="s">
        <v>49</v>
      </c>
      <c r="G526" t="s">
        <v>310</v>
      </c>
      <c r="H526">
        <f>HYPERLINK("https://www.bonque.nl/vacature/medior-developer-front-end-bij-lobsterink", "Link")</f>
        <v/>
      </c>
      <c r="I526" t="s">
        <v>18</v>
      </c>
      <c r="J526" t="s">
        <v>19</v>
      </c>
      <c r="K526" t="s">
        <v>311</v>
      </c>
      <c r="L526" t="s">
        <v>312</v>
      </c>
    </row>
    <row r="527" spans="1:12">
      <c r="A527" s="3" t="n">
        <v>43172</v>
      </c>
      <c r="B527" t="s">
        <v>198</v>
      </c>
      <c r="C527" t="s">
        <v>13</v>
      </c>
      <c r="D527" t="s">
        <v>14</v>
      </c>
      <c r="E527" t="s">
        <v>26</v>
      </c>
      <c r="F527" t="s">
        <v>58</v>
      </c>
      <c r="G527" t="s">
        <v>432</v>
      </c>
      <c r="H527">
        <f>HYPERLINK("https://www.bonque.nl/vacature/medior-magento-developer-at-gocustomized", "Link")</f>
        <v/>
      </c>
      <c r="I527" t="s">
        <v>18</v>
      </c>
      <c r="J527" t="s">
        <v>19</v>
      </c>
      <c r="K527" t="s">
        <v>433</v>
      </c>
      <c r="L527" t="s">
        <v>434</v>
      </c>
    </row>
    <row r="528" spans="1:12">
      <c r="A528" s="3" t="n">
        <v>43172</v>
      </c>
      <c r="B528" t="s">
        <v>100</v>
      </c>
      <c r="C528" t="s">
        <v>101</v>
      </c>
      <c r="D528" t="s">
        <v>14</v>
      </c>
      <c r="E528" t="s">
        <v>22</v>
      </c>
      <c r="F528" t="s">
        <v>16</v>
      </c>
      <c r="G528" t="s">
        <v>435</v>
      </c>
      <c r="H528">
        <f>HYPERLINK("https://www.bonque.nl/vacature/senior-embedded-c-software-engineer-bij-sensys-gatso-group", "Link")</f>
        <v/>
      </c>
      <c r="I528" t="s">
        <v>18</v>
      </c>
      <c r="J528" t="s">
        <v>19</v>
      </c>
      <c r="K528" t="s">
        <v>436</v>
      </c>
      <c r="L528" t="s">
        <v>437</v>
      </c>
    </row>
    <row r="529" spans="1:12">
      <c r="A529" s="3" t="n">
        <v>43172</v>
      </c>
      <c r="B529" t="s">
        <v>232</v>
      </c>
      <c r="C529" t="s">
        <v>601</v>
      </c>
      <c r="D529" t="s">
        <v>14</v>
      </c>
      <c r="E529" t="s">
        <v>26</v>
      </c>
      <c r="F529" t="s">
        <v>16</v>
      </c>
      <c r="G529" t="s">
        <v>617</v>
      </c>
      <c r="H529">
        <f>HYPERLINK("https://www.bonque.nl/vacature/medior-full-stack-developer-java--angular-at-servoy-bij-servoy-2", "Link")</f>
        <v/>
      </c>
      <c r="I529" t="s">
        <v>18</v>
      </c>
      <c r="J529" t="s">
        <v>19</v>
      </c>
      <c r="K529" t="s">
        <v>234</v>
      </c>
      <c r="L529" t="s">
        <v>618</v>
      </c>
    </row>
    <row r="530" spans="1:12">
      <c r="A530" s="3" t="n">
        <v>43172</v>
      </c>
      <c r="B530" t="s">
        <v>72</v>
      </c>
      <c r="C530" t="s">
        <v>13</v>
      </c>
      <c r="D530" t="s">
        <v>14</v>
      </c>
      <c r="E530" t="s">
        <v>26</v>
      </c>
      <c r="F530" t="s">
        <v>16</v>
      </c>
      <c r="G530" t="s">
        <v>276</v>
      </c>
      <c r="H530">
        <f>HYPERLINK("https://www.bonque.nl/vacature/java-developer-bij-anchormen-2", "Link")</f>
        <v/>
      </c>
      <c r="I530" t="s">
        <v>18</v>
      </c>
      <c r="J530" t="s">
        <v>19</v>
      </c>
      <c r="K530" t="s">
        <v>110</v>
      </c>
      <c r="L530" t="s">
        <v>277</v>
      </c>
    </row>
    <row r="531" spans="1:12">
      <c r="A531" s="3" t="n">
        <v>43172</v>
      </c>
      <c r="B531" t="s">
        <v>30</v>
      </c>
      <c r="C531" t="s">
        <v>31</v>
      </c>
      <c r="D531" t="s">
        <v>14</v>
      </c>
      <c r="E531" t="s">
        <v>22</v>
      </c>
      <c r="F531" t="s">
        <v>16</v>
      </c>
      <c r="G531" t="s">
        <v>32</v>
      </c>
      <c r="H531">
        <f>HYPERLINK("https://www.jouwictvacature.nl/solliciteren?job=senior-software-developer-at-msg-life-benelux-bij-msg-life-benelux", "Link")</f>
        <v/>
      </c>
      <c r="I531" t="s">
        <v>18</v>
      </c>
      <c r="J531" t="s">
        <v>19</v>
      </c>
      <c r="K531" t="s">
        <v>33</v>
      </c>
      <c r="L531" t="s">
        <v>34</v>
      </c>
    </row>
    <row r="532" spans="1:12">
      <c r="A532" s="3" t="n">
        <v>43172</v>
      </c>
      <c r="B532" t="s">
        <v>96</v>
      </c>
      <c r="C532" t="s">
        <v>85</v>
      </c>
      <c r="D532" t="s">
        <v>14</v>
      </c>
      <c r="F532" t="s">
        <v>16</v>
      </c>
      <c r="G532" t="s">
        <v>96</v>
      </c>
      <c r="H532">
        <f>HYPERLINK("https://www.jouwictvacature.nl/solliciteren?job=traineeship-bij-educom-bij-educom", "Link")</f>
        <v/>
      </c>
      <c r="I532" t="s">
        <v>18</v>
      </c>
      <c r="J532" t="s">
        <v>19</v>
      </c>
      <c r="K532" t="s">
        <v>165</v>
      </c>
      <c r="L532" t="s">
        <v>166</v>
      </c>
    </row>
    <row r="533" spans="1:12">
      <c r="A533" s="3" t="n">
        <v>43172</v>
      </c>
      <c r="B533" t="s">
        <v>326</v>
      </c>
      <c r="C533" t="s">
        <v>13</v>
      </c>
      <c r="D533" t="s">
        <v>14</v>
      </c>
      <c r="F533" t="s">
        <v>16</v>
      </c>
      <c r="G533" t="s">
        <v>327</v>
      </c>
      <c r="H533">
        <f>HYPERLINK("https://www.jouwictvacature.nl/solliciteren?job=bachelor-computer-science-graduation-project-at-metafactory", "Link")</f>
        <v/>
      </c>
      <c r="I533" t="s">
        <v>18</v>
      </c>
      <c r="J533" t="s">
        <v>19</v>
      </c>
      <c r="K533" t="s">
        <v>328</v>
      </c>
      <c r="L533" t="s">
        <v>329</v>
      </c>
    </row>
    <row r="534" spans="1:12">
      <c r="A534" s="3" t="n">
        <v>43172</v>
      </c>
      <c r="B534" t="s">
        <v>96</v>
      </c>
      <c r="C534" t="s">
        <v>85</v>
      </c>
      <c r="D534" t="s">
        <v>14</v>
      </c>
      <c r="F534" t="s">
        <v>42</v>
      </c>
      <c r="G534" t="s">
        <v>96</v>
      </c>
      <c r="H534">
        <f>HYPERLINK("https://www.jouwictvacature.nl/solliciteren?job=traineeship-bij-educom-bij-educom", "Link")</f>
        <v/>
      </c>
      <c r="I534" t="s">
        <v>18</v>
      </c>
      <c r="J534" t="s">
        <v>19</v>
      </c>
      <c r="K534" t="s">
        <v>165</v>
      </c>
      <c r="L534" t="s">
        <v>166</v>
      </c>
    </row>
    <row r="535" spans="1:12">
      <c r="A535" s="3" t="n">
        <v>43172</v>
      </c>
      <c r="B535" t="s">
        <v>259</v>
      </c>
      <c r="C535" t="s">
        <v>260</v>
      </c>
      <c r="D535" t="s">
        <v>14</v>
      </c>
      <c r="E535" t="s">
        <v>22</v>
      </c>
      <c r="F535" t="s">
        <v>42</v>
      </c>
      <c r="G535" t="s">
        <v>561</v>
      </c>
      <c r="H535">
        <f>HYPERLINK("https://www.jouwictvacature.nl/solliciteren?job=senior-front-end-developer-met-reactjs-english-", "Link")</f>
        <v/>
      </c>
      <c r="I535" t="s">
        <v>18</v>
      </c>
      <c r="J535" t="s">
        <v>19</v>
      </c>
      <c r="K535" t="s">
        <v>262</v>
      </c>
      <c r="L535" t="s">
        <v>562</v>
      </c>
    </row>
    <row r="536" spans="1:12">
      <c r="A536" s="3" t="n">
        <v>43172</v>
      </c>
      <c r="B536" t="s">
        <v>40</v>
      </c>
      <c r="C536" t="s">
        <v>41</v>
      </c>
      <c r="D536" t="s">
        <v>14</v>
      </c>
      <c r="E536" t="s">
        <v>22</v>
      </c>
      <c r="F536" t="s">
        <v>42</v>
      </c>
      <c r="G536" t="s">
        <v>619</v>
      </c>
      <c r="H536">
        <f>HYPERLINK("https://www.jouwictvacature.nl/solliciteren?job=senior-cc-developer-with-affinity-for-aviation", "Link")</f>
        <v/>
      </c>
      <c r="I536" t="s">
        <v>18</v>
      </c>
      <c r="J536" t="s">
        <v>19</v>
      </c>
      <c r="K536" t="s">
        <v>598</v>
      </c>
      <c r="L536" t="s">
        <v>620</v>
      </c>
    </row>
    <row r="537" spans="1:12">
      <c r="A537" s="3" t="n">
        <v>43172</v>
      </c>
      <c r="B537" t="s">
        <v>40</v>
      </c>
      <c r="C537" t="s">
        <v>41</v>
      </c>
      <c r="D537" t="s">
        <v>14</v>
      </c>
      <c r="E537" t="s">
        <v>22</v>
      </c>
      <c r="F537" t="s">
        <v>42</v>
      </c>
      <c r="G537" t="s">
        <v>424</v>
      </c>
      <c r="H537">
        <f>HYPERLINK("https://www.jouwictvacature.nl/solliciteren?job=senior-cc-engineer-at-mps-multi-pilot-simulations", "Link")</f>
        <v/>
      </c>
      <c r="I537" t="s">
        <v>18</v>
      </c>
      <c r="J537" t="s">
        <v>19</v>
      </c>
      <c r="K537" t="s">
        <v>598</v>
      </c>
      <c r="L537" t="s">
        <v>425</v>
      </c>
    </row>
    <row r="538" spans="1:12">
      <c r="A538" s="3" t="n">
        <v>43172</v>
      </c>
      <c r="B538" t="s">
        <v>167</v>
      </c>
      <c r="C538" t="s">
        <v>168</v>
      </c>
      <c r="D538" t="s">
        <v>14</v>
      </c>
      <c r="E538" t="s">
        <v>26</v>
      </c>
      <c r="F538" t="s">
        <v>49</v>
      </c>
      <c r="G538" t="s">
        <v>372</v>
      </c>
      <c r="H538">
        <f>HYPERLINK("https://www.jouwictvacature.nl/solliciteren?job=medior-front-end-developer--6", "Link")</f>
        <v/>
      </c>
      <c r="I538" t="s">
        <v>18</v>
      </c>
      <c r="J538" t="s">
        <v>19</v>
      </c>
      <c r="K538" t="s">
        <v>170</v>
      </c>
      <c r="L538" t="s">
        <v>373</v>
      </c>
    </row>
    <row r="539" spans="1:12">
      <c r="A539" s="3" t="n">
        <v>43172</v>
      </c>
      <c r="B539" t="s">
        <v>306</v>
      </c>
      <c r="C539" t="s">
        <v>307</v>
      </c>
      <c r="D539" t="s">
        <v>14</v>
      </c>
      <c r="F539" t="s">
        <v>49</v>
      </c>
      <c r="G539" t="s">
        <v>306</v>
      </c>
      <c r="H539">
        <f>HYPERLINK("https://www.jouwictvacature.nl/solliciteren?job=senior-back-end-developer-superbuddy-mean-stack", "Link")</f>
        <v/>
      </c>
      <c r="I539" t="s">
        <v>18</v>
      </c>
      <c r="J539" t="s">
        <v>19</v>
      </c>
      <c r="K539" t="s">
        <v>308</v>
      </c>
      <c r="L539" t="s">
        <v>530</v>
      </c>
    </row>
    <row r="540" spans="1:12">
      <c r="A540" s="3" t="n">
        <v>43172</v>
      </c>
      <c r="B540" t="s">
        <v>149</v>
      </c>
      <c r="C540" t="s">
        <v>13</v>
      </c>
      <c r="D540" t="s">
        <v>14</v>
      </c>
      <c r="E540" t="s">
        <v>26</v>
      </c>
      <c r="F540" t="s">
        <v>49</v>
      </c>
      <c r="G540" t="s">
        <v>310</v>
      </c>
      <c r="H540">
        <f>HYPERLINK("https://www.bonque.nl/vacature/medior-developer-front-end-bij-lobsterink", "Link")</f>
        <v/>
      </c>
      <c r="I540" t="s">
        <v>18</v>
      </c>
      <c r="J540" t="s">
        <v>19</v>
      </c>
      <c r="K540" t="s">
        <v>311</v>
      </c>
      <c r="L540" t="s">
        <v>312</v>
      </c>
    </row>
    <row r="541" spans="1:12">
      <c r="A541" s="3" t="n">
        <v>43172</v>
      </c>
      <c r="B541" t="s">
        <v>52</v>
      </c>
      <c r="C541" t="s">
        <v>13</v>
      </c>
      <c r="D541" t="s">
        <v>53</v>
      </c>
      <c r="E541" t="s">
        <v>22</v>
      </c>
      <c r="F541" t="s">
        <v>49</v>
      </c>
      <c r="G541" t="s">
        <v>187</v>
      </c>
      <c r="H541">
        <f>HYPERLINK("https://www.bonque.nl/vacature/senior-full-stack-developer-bij-widgr", "Link")</f>
        <v/>
      </c>
      <c r="I541" t="s">
        <v>18</v>
      </c>
      <c r="J541" t="s">
        <v>19</v>
      </c>
      <c r="K541" t="s">
        <v>55</v>
      </c>
      <c r="L541" t="s">
        <v>188</v>
      </c>
    </row>
    <row r="542" spans="1:12">
      <c r="A542" s="3" t="n">
        <v>43172</v>
      </c>
      <c r="B542" t="s">
        <v>545</v>
      </c>
      <c r="C542" t="s">
        <v>173</v>
      </c>
      <c r="D542" t="s">
        <v>14</v>
      </c>
      <c r="E542" t="s">
        <v>22</v>
      </c>
      <c r="F542" t="s">
        <v>49</v>
      </c>
      <c r="G542" t="s">
        <v>592</v>
      </c>
      <c r="H542">
        <f>HYPERLINK("https://www.bonque.nl/vacature/senior-front-end-reactredux-engineer-bij-beequip", "Link")</f>
        <v/>
      </c>
      <c r="I542" t="s">
        <v>18</v>
      </c>
      <c r="J542" t="s">
        <v>19</v>
      </c>
      <c r="K542" t="s">
        <v>547</v>
      </c>
      <c r="L542" t="s">
        <v>593</v>
      </c>
    </row>
    <row r="543" spans="1:12">
      <c r="A543" s="3" t="n">
        <v>43172</v>
      </c>
      <c r="B543" t="s">
        <v>57</v>
      </c>
      <c r="C543" t="s">
        <v>13</v>
      </c>
      <c r="D543" t="s">
        <v>14</v>
      </c>
      <c r="E543" t="s">
        <v>22</v>
      </c>
      <c r="F543" t="s">
        <v>49</v>
      </c>
      <c r="G543" t="s">
        <v>313</v>
      </c>
      <c r="H543">
        <f>HYPERLINK("https://www.bonque.nl/vacature/senior-react-native-developer-bij-horsha", "Link")</f>
        <v/>
      </c>
      <c r="I543" t="s">
        <v>18</v>
      </c>
      <c r="J543" t="s">
        <v>19</v>
      </c>
      <c r="K543" t="s">
        <v>127</v>
      </c>
      <c r="L543" t="s">
        <v>314</v>
      </c>
    </row>
    <row r="544" spans="1:12">
      <c r="A544" s="3" t="n">
        <v>43172</v>
      </c>
      <c r="B544" t="s">
        <v>140</v>
      </c>
      <c r="C544" t="s">
        <v>47</v>
      </c>
      <c r="D544" t="s">
        <v>14</v>
      </c>
      <c r="E544" t="s">
        <v>26</v>
      </c>
      <c r="F544" t="s">
        <v>49</v>
      </c>
      <c r="G544" t="s">
        <v>140</v>
      </c>
      <c r="H544">
        <f>HYPERLINK("https://www.bonque.nl/vacature/medior-front-end-developer-bij-ke-works-2", "Link")</f>
        <v/>
      </c>
      <c r="I544" t="s">
        <v>18</v>
      </c>
      <c r="J544" t="s">
        <v>19</v>
      </c>
      <c r="K544" t="s">
        <v>94</v>
      </c>
      <c r="L544" t="s">
        <v>141</v>
      </c>
    </row>
    <row r="545" spans="1:12">
      <c r="A545" s="3" t="n">
        <v>43172</v>
      </c>
      <c r="B545" t="s">
        <v>112</v>
      </c>
      <c r="C545" t="s">
        <v>13</v>
      </c>
      <c r="D545" t="s">
        <v>14</v>
      </c>
      <c r="E545" t="s">
        <v>22</v>
      </c>
      <c r="F545" t="s">
        <v>49</v>
      </c>
      <c r="G545" t="s">
        <v>193</v>
      </c>
      <c r="H545">
        <f>HYPERLINK("https://www.bonque.nl/vacature/senior-front-end-developer-bij-payplaza-", "Link")</f>
        <v/>
      </c>
      <c r="I545" t="s">
        <v>18</v>
      </c>
      <c r="J545" t="s">
        <v>19</v>
      </c>
      <c r="K545" t="s">
        <v>194</v>
      </c>
      <c r="L545" t="s">
        <v>195</v>
      </c>
    </row>
    <row r="546" spans="1:12">
      <c r="A546" s="3" t="n">
        <v>43172</v>
      </c>
      <c r="B546" t="s">
        <v>57</v>
      </c>
      <c r="C546" t="s">
        <v>13</v>
      </c>
      <c r="D546" t="s">
        <v>14</v>
      </c>
      <c r="E546" t="s">
        <v>22</v>
      </c>
      <c r="F546" t="s">
        <v>49</v>
      </c>
      <c r="G546" t="s">
        <v>59</v>
      </c>
      <c r="H546">
        <f>HYPERLINK("https://www.bonque.nl/vacature/senior-javascript-developer-ctonodejs-devops", "Link")</f>
        <v/>
      </c>
      <c r="I546" t="s">
        <v>18</v>
      </c>
      <c r="J546" t="s">
        <v>19</v>
      </c>
      <c r="K546" t="s">
        <v>60</v>
      </c>
      <c r="L546" t="s">
        <v>61</v>
      </c>
    </row>
    <row r="547" spans="1:12">
      <c r="A547" s="3" t="n">
        <v>43172</v>
      </c>
      <c r="B547" t="s">
        <v>100</v>
      </c>
      <c r="C547" t="s">
        <v>101</v>
      </c>
      <c r="D547" t="s">
        <v>14</v>
      </c>
      <c r="E547" t="s">
        <v>26</v>
      </c>
      <c r="F547" t="s">
        <v>58</v>
      </c>
      <c r="G547" t="s">
        <v>473</v>
      </c>
      <c r="H547">
        <f>HYPERLINK("https://www.bonque.nl/vacature/medior-full-stack-php-developer-bij-sensys-gatso-group", "Link")</f>
        <v/>
      </c>
      <c r="I547" t="s">
        <v>18</v>
      </c>
      <c r="J547" t="s">
        <v>19</v>
      </c>
      <c r="K547" t="s">
        <v>103</v>
      </c>
      <c r="L547" t="s">
        <v>474</v>
      </c>
    </row>
    <row r="548" spans="1:12">
      <c r="A548" s="3" t="n">
        <v>43172</v>
      </c>
      <c r="B548" t="s">
        <v>57</v>
      </c>
      <c r="C548" t="s">
        <v>13</v>
      </c>
      <c r="D548" t="s">
        <v>14</v>
      </c>
      <c r="E548" t="s">
        <v>22</v>
      </c>
      <c r="F548" t="s">
        <v>58</v>
      </c>
      <c r="G548" t="s">
        <v>59</v>
      </c>
      <c r="H548">
        <f>HYPERLINK("https://www.bonque.nl/vacature/senior-javascript-developer-ctonodejs-devops", "Link")</f>
        <v/>
      </c>
      <c r="I548" t="s">
        <v>18</v>
      </c>
      <c r="J548" t="s">
        <v>19</v>
      </c>
      <c r="K548" t="s">
        <v>60</v>
      </c>
      <c r="L548" t="s">
        <v>61</v>
      </c>
    </row>
    <row r="549" spans="1:12">
      <c r="A549" s="3" t="n">
        <v>43172</v>
      </c>
      <c r="B549" t="s">
        <v>72</v>
      </c>
      <c r="C549" t="s">
        <v>13</v>
      </c>
      <c r="D549" t="s">
        <v>14</v>
      </c>
      <c r="E549" t="s">
        <v>26</v>
      </c>
      <c r="F549" t="s">
        <v>16</v>
      </c>
      <c r="G549" t="s">
        <v>276</v>
      </c>
      <c r="H549">
        <f>HYPERLINK("https://www.bonque.nl/vacature/java-developer-bij-anchormen-2", "Link")</f>
        <v/>
      </c>
      <c r="I549" t="s">
        <v>18</v>
      </c>
      <c r="J549" t="s">
        <v>19</v>
      </c>
      <c r="K549" t="s">
        <v>110</v>
      </c>
      <c r="L549" t="s">
        <v>277</v>
      </c>
    </row>
    <row r="550" spans="1:12">
      <c r="A550" s="3" t="n">
        <v>43172</v>
      </c>
      <c r="B550" t="s">
        <v>62</v>
      </c>
      <c r="C550" t="s">
        <v>63</v>
      </c>
      <c r="D550" t="s">
        <v>14</v>
      </c>
      <c r="E550" t="s">
        <v>22</v>
      </c>
      <c r="F550" t="s">
        <v>16</v>
      </c>
      <c r="G550" t="s">
        <v>64</v>
      </c>
      <c r="H550">
        <f>HYPERLINK("https://www.bonque.nl/vacature/senior-java-developer-bij-geckotech", "Link")</f>
        <v/>
      </c>
      <c r="I550" t="s">
        <v>18</v>
      </c>
      <c r="J550" t="s">
        <v>19</v>
      </c>
      <c r="K550" t="s">
        <v>65</v>
      </c>
      <c r="L550" t="s">
        <v>66</v>
      </c>
    </row>
    <row r="551" spans="1:12">
      <c r="A551" s="3" t="n">
        <v>43172</v>
      </c>
      <c r="B551" t="s">
        <v>76</v>
      </c>
      <c r="C551" t="s">
        <v>77</v>
      </c>
      <c r="D551" t="s">
        <v>14</v>
      </c>
      <c r="F551" t="s">
        <v>16</v>
      </c>
      <c r="G551" t="s">
        <v>321</v>
      </c>
      <c r="H551">
        <f>HYPERLINK("https://www.jouwictvacature.nl/solliciteren?job=experienced-technical-consultant-at-usoft-bij-usoft", "Link")</f>
        <v/>
      </c>
      <c r="I551" t="s">
        <v>18</v>
      </c>
      <c r="J551" t="s">
        <v>19</v>
      </c>
      <c r="K551" t="s">
        <v>322</v>
      </c>
      <c r="L551" t="s">
        <v>323</v>
      </c>
    </row>
    <row r="552" spans="1:12">
      <c r="A552" s="3" t="n">
        <v>43172</v>
      </c>
      <c r="B552" t="s">
        <v>30</v>
      </c>
      <c r="C552" t="s">
        <v>31</v>
      </c>
      <c r="D552" t="s">
        <v>14</v>
      </c>
      <c r="E552" t="s">
        <v>22</v>
      </c>
      <c r="F552" t="s">
        <v>16</v>
      </c>
      <c r="G552" t="s">
        <v>621</v>
      </c>
      <c r="H552">
        <f>HYPERLINK("https://www.jouwictvacature.nl/solliciteren?job=senior-java-developer--spring-hibernate-maven-jboss-en-websphere-bij-m", "Link")</f>
        <v/>
      </c>
      <c r="I552" t="s">
        <v>18</v>
      </c>
      <c r="J552" t="s">
        <v>19</v>
      </c>
      <c r="K552" t="s">
        <v>156</v>
      </c>
      <c r="L552" t="s">
        <v>622</v>
      </c>
    </row>
    <row r="553" spans="1:12">
      <c r="A553" s="3" t="n">
        <v>43172</v>
      </c>
      <c r="B553" t="s">
        <v>40</v>
      </c>
      <c r="C553" t="s">
        <v>41</v>
      </c>
      <c r="D553" t="s">
        <v>14</v>
      </c>
      <c r="E553" t="s">
        <v>22</v>
      </c>
      <c r="F553" t="s">
        <v>42</v>
      </c>
      <c r="G553" t="s">
        <v>619</v>
      </c>
      <c r="H553">
        <f>HYPERLINK("https://www.jouwictvacature.nl/solliciteren?job=senior-cc-developer-with-affinity-for-aviation", "Link")</f>
        <v/>
      </c>
      <c r="I553" t="s">
        <v>18</v>
      </c>
      <c r="J553" t="s">
        <v>19</v>
      </c>
      <c r="K553" t="s">
        <v>598</v>
      </c>
      <c r="L553" t="s">
        <v>620</v>
      </c>
    </row>
    <row r="554" spans="1:12">
      <c r="A554" s="3" t="n">
        <v>43172</v>
      </c>
      <c r="B554" t="s">
        <v>40</v>
      </c>
      <c r="C554" t="s">
        <v>41</v>
      </c>
      <c r="D554" t="s">
        <v>14</v>
      </c>
      <c r="F554" t="s">
        <v>42</v>
      </c>
      <c r="G554" t="s">
        <v>163</v>
      </c>
      <c r="H554">
        <f>HYPERLINK("https://www.jouwictvacature.nl/solliciteren?job=cc-developer-with-affinity-for-aviation", "Link")</f>
        <v/>
      </c>
      <c r="I554" t="s">
        <v>18</v>
      </c>
      <c r="J554" t="s">
        <v>19</v>
      </c>
      <c r="K554" t="s">
        <v>598</v>
      </c>
      <c r="L554" t="s">
        <v>164</v>
      </c>
    </row>
    <row r="555" spans="1:12">
      <c r="A555" s="3" t="n">
        <v>43172</v>
      </c>
      <c r="B555" t="s">
        <v>272</v>
      </c>
      <c r="C555" t="s">
        <v>47</v>
      </c>
      <c r="D555" t="s">
        <v>14</v>
      </c>
      <c r="E555" t="s">
        <v>26</v>
      </c>
      <c r="F555" t="s">
        <v>49</v>
      </c>
      <c r="G555" t="s">
        <v>273</v>
      </c>
      <c r="H555">
        <f>HYPERLINK("https://www.bonque.nl/vacature/medior-front-end-reactjsangular-developer-bij-viktor", "Link")</f>
        <v/>
      </c>
      <c r="I555" t="s">
        <v>18</v>
      </c>
      <c r="J555" t="s">
        <v>19</v>
      </c>
      <c r="K555" t="s">
        <v>274</v>
      </c>
      <c r="L555" t="s">
        <v>275</v>
      </c>
    </row>
    <row r="556" spans="1:12">
      <c r="A556" s="3" t="n">
        <v>43172</v>
      </c>
      <c r="B556" t="s">
        <v>545</v>
      </c>
      <c r="C556" t="s">
        <v>173</v>
      </c>
      <c r="D556" t="s">
        <v>14</v>
      </c>
      <c r="E556" t="s">
        <v>26</v>
      </c>
      <c r="F556" t="s">
        <v>49</v>
      </c>
      <c r="G556" t="s">
        <v>613</v>
      </c>
      <c r="H556">
        <f>HYPERLINK("https://www.bonque.nl/vacature/medior-front-end-reactredux-engineer-bij-beequip", "Link")</f>
        <v/>
      </c>
      <c r="I556" t="s">
        <v>18</v>
      </c>
      <c r="J556" t="s">
        <v>19</v>
      </c>
      <c r="K556" t="s">
        <v>547</v>
      </c>
      <c r="L556" t="s">
        <v>614</v>
      </c>
    </row>
    <row r="557" spans="1:12">
      <c r="A557" s="3" t="n">
        <v>43172</v>
      </c>
      <c r="B557" t="s">
        <v>198</v>
      </c>
      <c r="C557" t="s">
        <v>13</v>
      </c>
      <c r="D557" t="s">
        <v>14</v>
      </c>
      <c r="E557" t="s">
        <v>26</v>
      </c>
      <c r="F557" t="s">
        <v>49</v>
      </c>
      <c r="G557" t="s">
        <v>416</v>
      </c>
      <c r="H557">
        <f>HYPERLINK("https://www.bonque.nl/vacature/medior-full-stack-developer-at-gocustomized", "Link")</f>
        <v/>
      </c>
      <c r="I557" t="s">
        <v>18</v>
      </c>
      <c r="J557" t="s">
        <v>19</v>
      </c>
      <c r="K557" t="s">
        <v>417</v>
      </c>
      <c r="L557" t="s">
        <v>418</v>
      </c>
    </row>
    <row r="558" spans="1:12">
      <c r="A558" s="3" t="n">
        <v>43172</v>
      </c>
      <c r="B558" t="s">
        <v>100</v>
      </c>
      <c r="C558" t="s">
        <v>101</v>
      </c>
      <c r="D558" t="s">
        <v>14</v>
      </c>
      <c r="E558" t="s">
        <v>26</v>
      </c>
      <c r="F558" t="s">
        <v>58</v>
      </c>
      <c r="G558" t="s">
        <v>473</v>
      </c>
      <c r="H558">
        <f>HYPERLINK("https://www.bonque.nl/vacature/medior-full-stack-php-developer-bij-sensys-gatso-group", "Link")</f>
        <v/>
      </c>
      <c r="I558" t="s">
        <v>18</v>
      </c>
      <c r="J558" t="s">
        <v>19</v>
      </c>
      <c r="K558" t="s">
        <v>103</v>
      </c>
      <c r="L558" t="s">
        <v>474</v>
      </c>
    </row>
    <row r="559" spans="1:12">
      <c r="A559" s="3" t="n">
        <v>43172</v>
      </c>
      <c r="B559" t="s">
        <v>122</v>
      </c>
      <c r="C559" t="s">
        <v>13</v>
      </c>
      <c r="D559" t="s">
        <v>14</v>
      </c>
      <c r="F559" t="s">
        <v>58</v>
      </c>
      <c r="G559" t="s">
        <v>333</v>
      </c>
      <c r="H559">
        <f>HYPERLINK("https://www.bonque.nl/vacature/full-stack-senior-lead-developer-amsterdam--php-reactjs-react-native--", "Link")</f>
        <v/>
      </c>
      <c r="I559" t="s">
        <v>18</v>
      </c>
      <c r="J559" t="s">
        <v>19</v>
      </c>
      <c r="K559" t="s">
        <v>334</v>
      </c>
      <c r="L559" t="s">
        <v>335</v>
      </c>
    </row>
    <row r="560" spans="1:12">
      <c r="A560" s="3" t="n">
        <v>43172</v>
      </c>
      <c r="B560" t="s">
        <v>72</v>
      </c>
      <c r="C560" t="s">
        <v>13</v>
      </c>
      <c r="D560" t="s">
        <v>14</v>
      </c>
      <c r="E560" t="s">
        <v>22</v>
      </c>
      <c r="F560" t="s">
        <v>16</v>
      </c>
      <c r="G560" t="s">
        <v>557</v>
      </c>
      <c r="H560">
        <f>HYPERLINK("https://www.bonque.nl/vacature/scala-developer-bij-anchormen-2", "Link")</f>
        <v/>
      </c>
      <c r="I560" t="s">
        <v>18</v>
      </c>
      <c r="J560" t="s">
        <v>19</v>
      </c>
      <c r="K560" t="s">
        <v>279</v>
      </c>
      <c r="L560" t="s">
        <v>558</v>
      </c>
    </row>
    <row r="561" spans="1:12">
      <c r="A561" s="3" t="n">
        <v>43172</v>
      </c>
      <c r="B561" t="s">
        <v>232</v>
      </c>
      <c r="C561" t="s">
        <v>601</v>
      </c>
      <c r="D561" t="s">
        <v>14</v>
      </c>
      <c r="E561" t="s">
        <v>22</v>
      </c>
      <c r="F561" t="s">
        <v>16</v>
      </c>
      <c r="G561" t="s">
        <v>602</v>
      </c>
      <c r="H561">
        <f>HYPERLINK("https://www.bonque.nl/vacature/senior-full-stack-developer-java--angular-at-servoy-bij-servoy-2", "Link")</f>
        <v/>
      </c>
      <c r="I561" t="s">
        <v>18</v>
      </c>
      <c r="J561" t="s">
        <v>19</v>
      </c>
      <c r="K561" t="s">
        <v>234</v>
      </c>
      <c r="L561" t="s">
        <v>603</v>
      </c>
    </row>
    <row r="562" spans="1:12">
      <c r="A562" s="3" t="n">
        <v>43172</v>
      </c>
      <c r="B562" t="s">
        <v>232</v>
      </c>
      <c r="C562" t="s">
        <v>13</v>
      </c>
      <c r="D562" t="s">
        <v>14</v>
      </c>
      <c r="E562" t="s">
        <v>26</v>
      </c>
      <c r="F562" t="s">
        <v>16</v>
      </c>
      <c r="G562" t="s">
        <v>233</v>
      </c>
      <c r="H562">
        <f>HYPERLINK("https://www.bonque.nl/vacature/medior-full-stack-developer-java--angular-at-servoy-bij-servoy", "Link")</f>
        <v/>
      </c>
      <c r="I562" t="s">
        <v>18</v>
      </c>
      <c r="J562" t="s">
        <v>19</v>
      </c>
      <c r="K562" t="s">
        <v>234</v>
      </c>
      <c r="L562" t="s">
        <v>235</v>
      </c>
    </row>
    <row r="563" spans="1:12">
      <c r="A563" s="3" t="n">
        <v>43172</v>
      </c>
      <c r="B563" t="s">
        <v>149</v>
      </c>
      <c r="C563" t="s">
        <v>13</v>
      </c>
      <c r="D563" t="s">
        <v>14</v>
      </c>
      <c r="E563" t="s">
        <v>26</v>
      </c>
      <c r="F563" t="s">
        <v>42</v>
      </c>
      <c r="G563" t="s">
        <v>508</v>
      </c>
      <c r="H563">
        <f>HYPERLINK("https://www.bonque.nl/vacature/medior-full-stack-developer-for-conversion-optimisation-bij-lobsterink", "Link")</f>
        <v/>
      </c>
      <c r="I563" t="s">
        <v>18</v>
      </c>
      <c r="J563" t="s">
        <v>19</v>
      </c>
      <c r="K563" t="s">
        <v>151</v>
      </c>
      <c r="L563" t="s">
        <v>509</v>
      </c>
    </row>
    <row r="564" spans="1:12">
      <c r="A564" s="3" t="n">
        <v>43172</v>
      </c>
      <c r="B564" t="s">
        <v>149</v>
      </c>
      <c r="C564" t="s">
        <v>13</v>
      </c>
      <c r="D564" t="s">
        <v>14</v>
      </c>
      <c r="E564" t="s">
        <v>22</v>
      </c>
      <c r="F564" t="s">
        <v>42</v>
      </c>
      <c r="G564" t="s">
        <v>341</v>
      </c>
      <c r="H564">
        <f>HYPERLINK("https://www.bonque.nl/vacature/senior-developer-cloud-bij-lobsterink", "Link")</f>
        <v/>
      </c>
      <c r="I564" t="s">
        <v>18</v>
      </c>
      <c r="J564" t="s">
        <v>19</v>
      </c>
      <c r="K564" t="s">
        <v>342</v>
      </c>
      <c r="L564" t="s">
        <v>343</v>
      </c>
    </row>
    <row r="565" spans="1:12">
      <c r="A565" s="3" t="n">
        <v>43172</v>
      </c>
      <c r="B565" t="s">
        <v>40</v>
      </c>
      <c r="C565" t="s">
        <v>41</v>
      </c>
      <c r="D565" t="s">
        <v>14</v>
      </c>
      <c r="E565" t="s">
        <v>22</v>
      </c>
      <c r="F565" t="s">
        <v>42</v>
      </c>
      <c r="G565" t="s">
        <v>619</v>
      </c>
      <c r="H565">
        <f>HYPERLINK("https://www.jouwictvacature.nl/solliciteren?job=senior-cc-developer-with-affinity-for-aviation", "Link")</f>
        <v/>
      </c>
      <c r="I565" t="s">
        <v>18</v>
      </c>
      <c r="J565" t="s">
        <v>19</v>
      </c>
      <c r="K565" t="s">
        <v>598</v>
      </c>
      <c r="L565" t="s">
        <v>620</v>
      </c>
    </row>
    <row r="566" spans="1:12">
      <c r="A566" s="3" t="n">
        <v>43172</v>
      </c>
      <c r="B566" t="s">
        <v>206</v>
      </c>
      <c r="C566" t="s">
        <v>13</v>
      </c>
      <c r="D566" t="s">
        <v>14</v>
      </c>
      <c r="E566" t="s">
        <v>26</v>
      </c>
      <c r="F566" t="s">
        <v>58</v>
      </c>
      <c r="G566" t="s">
        <v>207</v>
      </c>
      <c r="H566">
        <f>HYPERLINK("https://www.jouwictvacature.nl/solliciteren?job=mediorphp-developer-bij-lightspeed-bij-lightspeed", "Link")</f>
        <v/>
      </c>
      <c r="I566" t="s">
        <v>18</v>
      </c>
      <c r="J566" t="s">
        <v>19</v>
      </c>
      <c r="K566" t="s">
        <v>623</v>
      </c>
      <c r="L566" t="s">
        <v>209</v>
      </c>
    </row>
    <row r="567" spans="1:12">
      <c r="A567" s="3" t="n">
        <v>43172</v>
      </c>
      <c r="B567" t="s">
        <v>412</v>
      </c>
      <c r="C567" t="s">
        <v>13</v>
      </c>
      <c r="D567" t="s">
        <v>14</v>
      </c>
      <c r="E567" t="s">
        <v>15</v>
      </c>
      <c r="F567" t="s">
        <v>58</v>
      </c>
      <c r="G567" t="s">
        <v>524</v>
      </c>
      <c r="H567">
        <f>HYPERLINK("https://www.jouwictvacature.nl/solliciteren?job=junior-full-stack-developer-bij-total-active-media-bij-total-active-me", "Link")</f>
        <v/>
      </c>
      <c r="I567" t="s">
        <v>18</v>
      </c>
      <c r="J567" t="s">
        <v>19</v>
      </c>
      <c r="K567" t="s">
        <v>607</v>
      </c>
      <c r="L567" t="s">
        <v>525</v>
      </c>
    </row>
    <row r="568" spans="1:12">
      <c r="A568" s="3" t="n">
        <v>43172</v>
      </c>
      <c r="B568" t="s">
        <v>167</v>
      </c>
      <c r="C568" t="s">
        <v>168</v>
      </c>
      <c r="D568" t="s">
        <v>14</v>
      </c>
      <c r="E568" t="s">
        <v>26</v>
      </c>
      <c r="F568" t="s">
        <v>58</v>
      </c>
      <c r="G568" t="s">
        <v>590</v>
      </c>
      <c r="H568">
        <f>HYPERLINK("https://www.jouwictvacature.nl/solliciteren?job=medior-javascript-developer-bij-the-people-group-2", "Link")</f>
        <v/>
      </c>
      <c r="I568" t="s">
        <v>18</v>
      </c>
      <c r="J568" t="s">
        <v>19</v>
      </c>
      <c r="K568" t="s">
        <v>170</v>
      </c>
      <c r="L568" t="s">
        <v>591</v>
      </c>
    </row>
    <row r="569" spans="1:12">
      <c r="A569" s="3" t="n">
        <v>43172</v>
      </c>
      <c r="B569" t="s">
        <v>306</v>
      </c>
      <c r="C569" t="s">
        <v>307</v>
      </c>
      <c r="D569" t="s">
        <v>14</v>
      </c>
      <c r="F569" t="s">
        <v>49</v>
      </c>
      <c r="G569" t="s">
        <v>306</v>
      </c>
      <c r="H569">
        <f>HYPERLINK("https://www.jouwictvacature.nl/solliciteren?job=medior-back-end-developer-superbuddy-mean-stack", "Link")</f>
        <v/>
      </c>
      <c r="I569" t="s">
        <v>18</v>
      </c>
      <c r="J569" t="s">
        <v>19</v>
      </c>
      <c r="K569" t="s">
        <v>308</v>
      </c>
      <c r="L569" t="s">
        <v>563</v>
      </c>
    </row>
    <row r="570" spans="1:12">
      <c r="A570" s="3" t="n">
        <v>43172</v>
      </c>
      <c r="B570" t="s">
        <v>88</v>
      </c>
      <c r="C570" t="s">
        <v>89</v>
      </c>
      <c r="D570" t="s">
        <v>14</v>
      </c>
      <c r="F570" t="s">
        <v>49</v>
      </c>
      <c r="G570" t="s">
        <v>88</v>
      </c>
      <c r="H570">
        <f>HYPERLINK("https://www.jouwictvacature.nl/solliciteren?job=medior-nodejs-developer-bij-crowdynews", "Link")</f>
        <v/>
      </c>
      <c r="I570" t="s">
        <v>18</v>
      </c>
      <c r="J570" t="s">
        <v>19</v>
      </c>
      <c r="K570" t="s">
        <v>304</v>
      </c>
      <c r="L570" t="s">
        <v>305</v>
      </c>
    </row>
    <row r="571" spans="1:12">
      <c r="A571" s="3" t="n">
        <v>43172</v>
      </c>
      <c r="B571" t="s">
        <v>62</v>
      </c>
      <c r="C571" t="s">
        <v>63</v>
      </c>
      <c r="D571" t="s">
        <v>14</v>
      </c>
      <c r="E571" t="s">
        <v>26</v>
      </c>
      <c r="F571" t="s">
        <v>49</v>
      </c>
      <c r="G571" t="s">
        <v>458</v>
      </c>
      <c r="H571">
        <f>HYPERLINK("https://www.bonque.nl/vacature/medior-front-end-developer-bij-geckotech", "Link")</f>
        <v/>
      </c>
      <c r="I571" t="s">
        <v>18</v>
      </c>
      <c r="J571" t="s">
        <v>19</v>
      </c>
      <c r="K571" t="s">
        <v>459</v>
      </c>
      <c r="L571" t="s">
        <v>460</v>
      </c>
    </row>
    <row r="572" spans="1:12">
      <c r="A572" s="3" t="n">
        <v>43172</v>
      </c>
      <c r="B572" t="s">
        <v>140</v>
      </c>
      <c r="C572" t="s">
        <v>47</v>
      </c>
      <c r="D572" t="s">
        <v>14</v>
      </c>
      <c r="E572" t="s">
        <v>26</v>
      </c>
      <c r="F572" t="s">
        <v>49</v>
      </c>
      <c r="G572" t="s">
        <v>140</v>
      </c>
      <c r="H572">
        <f>HYPERLINK("https://www.bonque.nl/vacature/medior-front-end-developer-bij-ke-works-2", "Link")</f>
        <v/>
      </c>
      <c r="I572" t="s">
        <v>18</v>
      </c>
      <c r="J572" t="s">
        <v>19</v>
      </c>
      <c r="K572" t="s">
        <v>94</v>
      </c>
      <c r="L572" t="s">
        <v>141</v>
      </c>
    </row>
    <row r="573" spans="1:12">
      <c r="A573" s="3" t="n">
        <v>43172</v>
      </c>
      <c r="B573" t="s">
        <v>57</v>
      </c>
      <c r="C573" t="s">
        <v>13</v>
      </c>
      <c r="D573" t="s">
        <v>14</v>
      </c>
      <c r="E573" t="s">
        <v>26</v>
      </c>
      <c r="F573" t="s">
        <v>58</v>
      </c>
      <c r="G573" t="s">
        <v>504</v>
      </c>
      <c r="H573">
        <f>HYPERLINK("https://www.bonque.nl/vacature/medior-javascript-developer-ctonodejs-devops", "Link")</f>
        <v/>
      </c>
      <c r="I573" t="s">
        <v>18</v>
      </c>
      <c r="J573" t="s">
        <v>19</v>
      </c>
      <c r="K573" t="s">
        <v>60</v>
      </c>
      <c r="L573" t="s">
        <v>505</v>
      </c>
    </row>
    <row r="574" spans="1:12">
      <c r="A574" s="3" t="n">
        <v>43172</v>
      </c>
      <c r="B574" t="s">
        <v>142</v>
      </c>
      <c r="C574" t="s">
        <v>36</v>
      </c>
      <c r="D574" t="s">
        <v>14</v>
      </c>
      <c r="E574" t="s">
        <v>22</v>
      </c>
      <c r="F574" t="s">
        <v>16</v>
      </c>
      <c r="G574" t="s">
        <v>317</v>
      </c>
      <c r="H574">
        <f>HYPERLINK("https://www.bonque.nl/vacature/java-software-engineer-bij-devoteam-2", "Link")</f>
        <v/>
      </c>
      <c r="I574" t="s">
        <v>18</v>
      </c>
      <c r="J574" t="s">
        <v>19</v>
      </c>
      <c r="K574" t="s">
        <v>249</v>
      </c>
      <c r="L574" t="s">
        <v>318</v>
      </c>
    </row>
    <row r="575" spans="1:12">
      <c r="A575" s="3" t="n">
        <v>43172</v>
      </c>
      <c r="B575" t="s">
        <v>517</v>
      </c>
      <c r="C575" t="s">
        <v>518</v>
      </c>
      <c r="D575" t="s">
        <v>14</v>
      </c>
      <c r="F575" t="s">
        <v>16</v>
      </c>
      <c r="G575" t="s">
        <v>519</v>
      </c>
      <c r="H575">
        <f>HYPERLINK("https://www.bonque.nl/vacature/webmobile-software-developer-bij-scanmar-qed", "Link")</f>
        <v/>
      </c>
      <c r="I575" t="s">
        <v>18</v>
      </c>
      <c r="J575" t="s">
        <v>19</v>
      </c>
      <c r="K575" t="s">
        <v>520</v>
      </c>
      <c r="L575" t="s">
        <v>521</v>
      </c>
    </row>
    <row r="576" spans="1:12">
      <c r="A576" s="3" t="n">
        <v>43172</v>
      </c>
      <c r="B576" t="s">
        <v>236</v>
      </c>
      <c r="C576" t="s">
        <v>173</v>
      </c>
      <c r="D576" t="s">
        <v>14</v>
      </c>
      <c r="E576" t="s">
        <v>22</v>
      </c>
      <c r="F576" t="s">
        <v>42</v>
      </c>
      <c r="G576" t="s">
        <v>237</v>
      </c>
      <c r="H576">
        <f>HYPERLINK("https://www.bonque.nl/vacature/senior-unity3d--c-software-developer-bij-twnkls", "Link")</f>
        <v/>
      </c>
      <c r="I576" t="s">
        <v>18</v>
      </c>
      <c r="J576" t="s">
        <v>19</v>
      </c>
      <c r="K576" t="s">
        <v>238</v>
      </c>
      <c r="L576" t="s">
        <v>239</v>
      </c>
    </row>
    <row r="577" spans="1:12">
      <c r="A577" s="3" t="n">
        <v>43172</v>
      </c>
      <c r="B577" t="s">
        <v>35</v>
      </c>
      <c r="C577" t="s">
        <v>36</v>
      </c>
      <c r="D577" t="s">
        <v>14</v>
      </c>
      <c r="E577" t="s">
        <v>22</v>
      </c>
      <c r="F577" t="s">
        <v>16</v>
      </c>
      <c r="G577" t="s">
        <v>257</v>
      </c>
      <c r="H577">
        <f>HYPERLINK("https://www.jouwictvacature.nl/solliciteren?job=senior-full-stack-mobile-developer-at-findwhere-bij-findwhere", "Link")</f>
        <v/>
      </c>
      <c r="I577" t="s">
        <v>18</v>
      </c>
      <c r="J577" t="s">
        <v>19</v>
      </c>
      <c r="K577" t="s">
        <v>130</v>
      </c>
      <c r="L577" t="s">
        <v>258</v>
      </c>
    </row>
    <row r="578" spans="1:12">
      <c r="A578" s="3" t="n">
        <v>43172</v>
      </c>
      <c r="B578" t="s">
        <v>30</v>
      </c>
      <c r="C578" t="s">
        <v>31</v>
      </c>
      <c r="D578" t="s">
        <v>14</v>
      </c>
      <c r="F578" t="s">
        <v>16</v>
      </c>
      <c r="G578" t="s">
        <v>624</v>
      </c>
      <c r="H578">
        <f>HYPERLINK("https://www.jouwictvacature.nl/solliciteren?job=software-developer-at-msg-life-benelux", "Link")</f>
        <v/>
      </c>
      <c r="I578" t="s">
        <v>18</v>
      </c>
      <c r="J578" t="s">
        <v>19</v>
      </c>
      <c r="K578" t="s">
        <v>33</v>
      </c>
      <c r="L578" t="s">
        <v>625</v>
      </c>
    </row>
    <row r="579" spans="1:12">
      <c r="A579" s="3" t="n">
        <v>43172</v>
      </c>
      <c r="B579" t="s">
        <v>412</v>
      </c>
      <c r="C579" t="s">
        <v>13</v>
      </c>
      <c r="D579" t="s">
        <v>14</v>
      </c>
      <c r="E579" t="s">
        <v>26</v>
      </c>
      <c r="F579" t="s">
        <v>58</v>
      </c>
      <c r="G579" t="s">
        <v>572</v>
      </c>
      <c r="H579">
        <f>HYPERLINK("https://www.jouwictvacature.nl/solliciteren?job=medior-full-stack-developer-bij-total-active-media", "Link")</f>
        <v/>
      </c>
      <c r="I579" t="s">
        <v>18</v>
      </c>
      <c r="J579" t="s">
        <v>19</v>
      </c>
      <c r="K579" t="s">
        <v>607</v>
      </c>
      <c r="L579" t="s">
        <v>573</v>
      </c>
    </row>
    <row r="580" spans="1:12">
      <c r="A580" s="3" t="n">
        <v>43172</v>
      </c>
      <c r="B580" t="s">
        <v>96</v>
      </c>
      <c r="C580" t="s">
        <v>85</v>
      </c>
      <c r="D580" t="s">
        <v>14</v>
      </c>
      <c r="F580" t="s">
        <v>49</v>
      </c>
      <c r="G580" t="s">
        <v>97</v>
      </c>
      <c r="H580">
        <f>HYPERLINK("https://www.bonque.nl/vacature/docentencoach-application-software-engineering-bij-educom-utrecht", "Link")</f>
        <v/>
      </c>
      <c r="I580" t="s">
        <v>18</v>
      </c>
      <c r="J580" t="s">
        <v>19</v>
      </c>
      <c r="K580" t="s">
        <v>98</v>
      </c>
      <c r="L580" t="s">
        <v>99</v>
      </c>
    </row>
    <row r="581" spans="1:12">
      <c r="A581" s="3" t="n">
        <v>43172</v>
      </c>
      <c r="B581" t="s">
        <v>57</v>
      </c>
      <c r="C581" t="s">
        <v>13</v>
      </c>
      <c r="D581" t="s">
        <v>14</v>
      </c>
      <c r="E581" t="s">
        <v>22</v>
      </c>
      <c r="F581" t="s">
        <v>49</v>
      </c>
      <c r="G581" t="s">
        <v>430</v>
      </c>
      <c r="H581">
        <f>HYPERLINK("https://www.bonque.nl/vacature/senior-front-end-developer-bij-penna", "Link")</f>
        <v/>
      </c>
      <c r="I581" t="s">
        <v>18</v>
      </c>
      <c r="J581" t="s">
        <v>19</v>
      </c>
      <c r="K581" t="s">
        <v>60</v>
      </c>
      <c r="L581" t="s">
        <v>431</v>
      </c>
    </row>
    <row r="582" spans="1:12">
      <c r="A582" s="3" t="n">
        <v>43172</v>
      </c>
      <c r="B582" t="s">
        <v>57</v>
      </c>
      <c r="C582" t="s">
        <v>13</v>
      </c>
      <c r="D582" t="s">
        <v>14</v>
      </c>
      <c r="E582" t="s">
        <v>26</v>
      </c>
      <c r="F582" t="s">
        <v>49</v>
      </c>
      <c r="G582" t="s">
        <v>504</v>
      </c>
      <c r="H582">
        <f>HYPERLINK("https://www.bonque.nl/vacature/medior-javascript-developer-ctonodejs-devops", "Link")</f>
        <v/>
      </c>
      <c r="I582" t="s">
        <v>18</v>
      </c>
      <c r="J582" t="s">
        <v>19</v>
      </c>
      <c r="K582" t="s">
        <v>60</v>
      </c>
      <c r="L582" t="s">
        <v>505</v>
      </c>
    </row>
    <row r="583" spans="1:12">
      <c r="A583" s="3" t="n">
        <v>43172</v>
      </c>
      <c r="B583" t="s">
        <v>57</v>
      </c>
      <c r="C583" t="s">
        <v>13</v>
      </c>
      <c r="D583" t="s">
        <v>14</v>
      </c>
      <c r="E583" t="s">
        <v>22</v>
      </c>
      <c r="F583" t="s">
        <v>49</v>
      </c>
      <c r="G583" t="s">
        <v>59</v>
      </c>
      <c r="H583">
        <f>HYPERLINK("https://www.bonque.nl/vacature/senior-javascript-developer-ctonodejs-devops", "Link")</f>
        <v/>
      </c>
      <c r="I583" t="s">
        <v>18</v>
      </c>
      <c r="J583" t="s">
        <v>19</v>
      </c>
      <c r="K583" t="s">
        <v>60</v>
      </c>
      <c r="L583" t="s">
        <v>61</v>
      </c>
    </row>
    <row r="584" spans="1:12">
      <c r="A584" s="3" t="n">
        <v>43172</v>
      </c>
      <c r="B584" t="s">
        <v>100</v>
      </c>
      <c r="C584" t="s">
        <v>101</v>
      </c>
      <c r="D584" t="s">
        <v>14</v>
      </c>
      <c r="E584" t="s">
        <v>26</v>
      </c>
      <c r="F584" t="s">
        <v>58</v>
      </c>
      <c r="G584" t="s">
        <v>138</v>
      </c>
      <c r="H584">
        <f>HYPERLINK("https://www.bonque.nl/vacature/front-end--php-developer-bij-sensys-gatso-group", "Link")</f>
        <v/>
      </c>
      <c r="I584" t="s">
        <v>18</v>
      </c>
      <c r="J584" t="s">
        <v>19</v>
      </c>
      <c r="K584" t="s">
        <v>103</v>
      </c>
      <c r="L584" t="s">
        <v>139</v>
      </c>
    </row>
    <row r="585" spans="1:12">
      <c r="A585" s="3" t="n">
        <v>43172</v>
      </c>
      <c r="B585" t="s">
        <v>72</v>
      </c>
      <c r="C585" t="s">
        <v>13</v>
      </c>
      <c r="D585" t="s">
        <v>14</v>
      </c>
      <c r="E585" t="s">
        <v>26</v>
      </c>
      <c r="F585" t="s">
        <v>16</v>
      </c>
      <c r="G585" t="s">
        <v>419</v>
      </c>
      <c r="H585">
        <f>HYPERLINK("https://www.bonque.nl/vacature/medior-java-developer-met-interesse-in-big-data", "Link")</f>
        <v/>
      </c>
      <c r="I585" t="s">
        <v>18</v>
      </c>
      <c r="J585" t="s">
        <v>19</v>
      </c>
      <c r="K585" t="s">
        <v>420</v>
      </c>
      <c r="L585" t="s">
        <v>421</v>
      </c>
    </row>
    <row r="586" spans="1:12">
      <c r="A586" s="3" t="n">
        <v>43172</v>
      </c>
      <c r="B586" t="s">
        <v>112</v>
      </c>
      <c r="C586" t="s">
        <v>13</v>
      </c>
      <c r="D586" t="s">
        <v>14</v>
      </c>
      <c r="E586" t="s">
        <v>26</v>
      </c>
      <c r="F586" t="s">
        <v>16</v>
      </c>
      <c r="G586" t="s">
        <v>338</v>
      </c>
      <c r="H586">
        <f>HYPERLINK("https://www.bonque.nl/vacature/medior-java-engineer", "Link")</f>
        <v/>
      </c>
      <c r="I586" t="s">
        <v>18</v>
      </c>
      <c r="J586" t="s">
        <v>19</v>
      </c>
      <c r="K586" t="s">
        <v>339</v>
      </c>
      <c r="L586" t="s">
        <v>340</v>
      </c>
    </row>
    <row r="587" spans="1:12">
      <c r="A587" s="3" t="n">
        <v>43172</v>
      </c>
      <c r="B587" t="s">
        <v>149</v>
      </c>
      <c r="C587" t="s">
        <v>13</v>
      </c>
      <c r="D587" t="s">
        <v>14</v>
      </c>
      <c r="E587" t="s">
        <v>22</v>
      </c>
      <c r="F587" t="s">
        <v>42</v>
      </c>
      <c r="G587" t="s">
        <v>341</v>
      </c>
      <c r="H587">
        <f>HYPERLINK("https://www.bonque.nl/vacature/senior-developer-cloud-bij-lobsterink", "Link")</f>
        <v/>
      </c>
      <c r="I587" t="s">
        <v>18</v>
      </c>
      <c r="J587" t="s">
        <v>19</v>
      </c>
      <c r="K587" t="s">
        <v>342</v>
      </c>
      <c r="L587" t="s">
        <v>343</v>
      </c>
    </row>
    <row r="588" spans="1:12">
      <c r="A588" s="3" t="n">
        <v>43172</v>
      </c>
      <c r="B588" t="s">
        <v>149</v>
      </c>
      <c r="C588" t="s">
        <v>13</v>
      </c>
      <c r="D588" t="s">
        <v>14</v>
      </c>
      <c r="E588" t="s">
        <v>15</v>
      </c>
      <c r="F588" t="s">
        <v>42</v>
      </c>
      <c r="G588" t="s">
        <v>475</v>
      </c>
      <c r="H588">
        <f>HYPERLINK("https://www.bonque.nl/vacature/junior-full-stack-net-developer-bij-lobsterink", "Link")</f>
        <v/>
      </c>
      <c r="I588" t="s">
        <v>18</v>
      </c>
      <c r="J588" t="s">
        <v>19</v>
      </c>
      <c r="K588" t="s">
        <v>151</v>
      </c>
      <c r="L588" t="s">
        <v>476</v>
      </c>
    </row>
    <row r="589" spans="1:12">
      <c r="A589" s="3" t="n">
        <v>43172</v>
      </c>
      <c r="B589" t="s">
        <v>132</v>
      </c>
      <c r="C589" t="s">
        <v>68</v>
      </c>
      <c r="D589" t="s">
        <v>14</v>
      </c>
      <c r="E589" t="s">
        <v>26</v>
      </c>
      <c r="F589" t="s">
        <v>42</v>
      </c>
      <c r="G589" t="s">
        <v>264</v>
      </c>
      <c r="H589">
        <f>HYPERLINK("https://www.jouwictvacature.nl/solliciteren?job=medior-software-engineer-focus-on-front-end-bij-pyton-an-amadeus-compa", "Link")</f>
        <v/>
      </c>
      <c r="I589" t="s">
        <v>18</v>
      </c>
      <c r="J589" t="s">
        <v>19</v>
      </c>
      <c r="K589" t="s">
        <v>134</v>
      </c>
      <c r="L589" t="s">
        <v>265</v>
      </c>
    </row>
    <row r="590" spans="1:12">
      <c r="A590" s="3" t="n">
        <v>43172</v>
      </c>
      <c r="B590" t="s">
        <v>167</v>
      </c>
      <c r="C590" t="s">
        <v>168</v>
      </c>
      <c r="D590" t="s">
        <v>14</v>
      </c>
      <c r="E590" t="s">
        <v>22</v>
      </c>
      <c r="F590" t="s">
        <v>58</v>
      </c>
      <c r="G590" t="s">
        <v>442</v>
      </c>
      <c r="H590">
        <f>HYPERLINK("https://www.jouwictvacature.nl/solliciteren?job=medior-front-end-developer-english", "Link")</f>
        <v/>
      </c>
      <c r="I590" t="s">
        <v>18</v>
      </c>
      <c r="J590" t="s">
        <v>19</v>
      </c>
      <c r="K590" t="s">
        <v>170</v>
      </c>
      <c r="L590" t="s">
        <v>443</v>
      </c>
    </row>
    <row r="591" spans="1:12">
      <c r="A591" s="3" t="n">
        <v>43172</v>
      </c>
      <c r="B591" t="s">
        <v>412</v>
      </c>
      <c r="C591" t="s">
        <v>13</v>
      </c>
      <c r="D591" t="s">
        <v>14</v>
      </c>
      <c r="E591" t="s">
        <v>15</v>
      </c>
      <c r="F591" t="s">
        <v>58</v>
      </c>
      <c r="G591" t="s">
        <v>570</v>
      </c>
      <c r="H591">
        <f>HYPERLINK("https://www.jouwictvacature.nl/solliciteren?job=junior-wordpress-developer-bij-total-active-media-bij-total-active-med", "Link")</f>
        <v/>
      </c>
      <c r="I591" t="s">
        <v>18</v>
      </c>
      <c r="J591" t="s">
        <v>19</v>
      </c>
      <c r="K591" t="s">
        <v>589</v>
      </c>
      <c r="L591" t="s">
        <v>571</v>
      </c>
    </row>
    <row r="592" spans="1:12">
      <c r="A592" s="3" t="n">
        <v>43172</v>
      </c>
      <c r="B592" t="s">
        <v>259</v>
      </c>
      <c r="C592" t="s">
        <v>268</v>
      </c>
      <c r="D592" t="s">
        <v>14</v>
      </c>
      <c r="E592" t="s">
        <v>26</v>
      </c>
      <c r="F592" t="s">
        <v>58</v>
      </c>
      <c r="G592" t="s">
        <v>396</v>
      </c>
      <c r="H592">
        <f>HYPERLINK("https://www.jouwictvacature.nl/solliciteren?job=medior-front-end-developer-met-drupal-ervaring-english-2", "Link")</f>
        <v/>
      </c>
      <c r="I592" t="s">
        <v>18</v>
      </c>
      <c r="J592" t="s">
        <v>19</v>
      </c>
      <c r="K592" t="s">
        <v>270</v>
      </c>
      <c r="L592" t="s">
        <v>397</v>
      </c>
    </row>
    <row r="593" spans="1:12">
      <c r="A593" s="3" t="n">
        <v>43173</v>
      </c>
      <c r="B593" t="s">
        <v>35</v>
      </c>
      <c r="C593" t="s">
        <v>36</v>
      </c>
      <c r="D593" t="s">
        <v>14</v>
      </c>
      <c r="E593" t="s">
        <v>26</v>
      </c>
      <c r="F593" t="s">
        <v>16</v>
      </c>
      <c r="G593" t="s">
        <v>580</v>
      </c>
      <c r="H593">
        <f>HYPERLINK("https://www.jouwictvacature.nl/solliciteren?job=medior-java-developer-at-findwhere", "Link")</f>
        <v/>
      </c>
      <c r="I593" t="s">
        <v>18</v>
      </c>
      <c r="J593" t="s">
        <v>19</v>
      </c>
      <c r="K593" t="s">
        <v>82</v>
      </c>
      <c r="L593" t="s">
        <v>581</v>
      </c>
    </row>
    <row r="594" spans="1:12">
      <c r="A594" s="3" t="n">
        <v>43173</v>
      </c>
      <c r="B594" t="s">
        <v>132</v>
      </c>
      <c r="C594" t="s">
        <v>68</v>
      </c>
      <c r="D594" t="s">
        <v>14</v>
      </c>
      <c r="E594" t="s">
        <v>26</v>
      </c>
      <c r="F594" t="s">
        <v>42</v>
      </c>
      <c r="G594" t="s">
        <v>439</v>
      </c>
      <c r="H594">
        <f>HYPERLINK("https://www.jouwictvacature.nl/solliciteren?job=medior-front-end-developer-bij-pyton-an-amadeus-company", "Link")</f>
        <v/>
      </c>
      <c r="I594" t="s">
        <v>18</v>
      </c>
      <c r="J594" t="s">
        <v>19</v>
      </c>
      <c r="K594" t="s">
        <v>440</v>
      </c>
      <c r="L594" t="s">
        <v>441</v>
      </c>
    </row>
    <row r="595" spans="1:12">
      <c r="A595" s="3" t="n">
        <v>43173</v>
      </c>
      <c r="B595" t="s">
        <v>363</v>
      </c>
      <c r="C595" t="s">
        <v>364</v>
      </c>
      <c r="D595" t="s">
        <v>14</v>
      </c>
      <c r="E595" t="s">
        <v>15</v>
      </c>
      <c r="F595" t="s">
        <v>42</v>
      </c>
      <c r="G595" t="s">
        <v>626</v>
      </c>
      <c r="H595">
        <f>HYPERLINK("https://www.jouwictvacature.nl/solliciteren?job=junior-software-engineer--3", "Link")</f>
        <v/>
      </c>
      <c r="I595" t="s">
        <v>18</v>
      </c>
      <c r="J595" t="s">
        <v>19</v>
      </c>
      <c r="K595" t="s">
        <v>627</v>
      </c>
      <c r="L595" t="s">
        <v>628</v>
      </c>
    </row>
    <row r="596" spans="1:12">
      <c r="A596" s="3" t="n">
        <v>43173</v>
      </c>
      <c r="B596" t="s">
        <v>259</v>
      </c>
      <c r="C596" t="s">
        <v>268</v>
      </c>
      <c r="D596" t="s">
        <v>14</v>
      </c>
      <c r="E596" t="s">
        <v>26</v>
      </c>
      <c r="F596" t="s">
        <v>58</v>
      </c>
      <c r="G596" t="s">
        <v>396</v>
      </c>
      <c r="H596">
        <f>HYPERLINK("https://www.jouwictvacature.nl/solliciteren?job=medior-front-end-developer-met-drupal-ervaring-english-2", "Link")</f>
        <v/>
      </c>
      <c r="I596" t="s">
        <v>18</v>
      </c>
      <c r="J596" t="s">
        <v>19</v>
      </c>
      <c r="K596" t="s">
        <v>270</v>
      </c>
      <c r="L596" t="s">
        <v>397</v>
      </c>
    </row>
    <row r="597" spans="1:12">
      <c r="A597" s="3" t="n">
        <v>43173</v>
      </c>
      <c r="B597" t="s">
        <v>132</v>
      </c>
      <c r="C597" t="s">
        <v>68</v>
      </c>
      <c r="D597" t="s">
        <v>14</v>
      </c>
      <c r="E597" t="s">
        <v>22</v>
      </c>
      <c r="F597" t="s">
        <v>49</v>
      </c>
      <c r="G597" t="s">
        <v>133</v>
      </c>
      <c r="H597">
        <f>HYPERLINK("https://www.jouwictvacature.nl/solliciteren?job=senior-software-engineer-focus-on-front-end", "Link")</f>
        <v/>
      </c>
      <c r="I597" t="s">
        <v>18</v>
      </c>
      <c r="J597" t="s">
        <v>19</v>
      </c>
      <c r="K597" t="s">
        <v>134</v>
      </c>
      <c r="L597" t="s">
        <v>135</v>
      </c>
    </row>
    <row r="598" spans="1:12">
      <c r="A598" s="3" t="n">
        <v>43173</v>
      </c>
      <c r="B598" t="s">
        <v>172</v>
      </c>
      <c r="C598" t="s">
        <v>173</v>
      </c>
      <c r="D598" t="s">
        <v>14</v>
      </c>
      <c r="E598" t="s">
        <v>26</v>
      </c>
      <c r="F598" t="s">
        <v>49</v>
      </c>
      <c r="G598" t="s">
        <v>608</v>
      </c>
      <c r="H598">
        <f>HYPERLINK("https://www.jouwictvacature.nl/solliciteren?job=mediorjavascript-developer-bij-hello-print", "Link")</f>
        <v/>
      </c>
      <c r="I598" t="s">
        <v>18</v>
      </c>
      <c r="J598" t="s">
        <v>19</v>
      </c>
      <c r="K598" t="s">
        <v>175</v>
      </c>
      <c r="L598" t="s">
        <v>609</v>
      </c>
    </row>
    <row r="599" spans="1:12">
      <c r="A599" s="3" t="n">
        <v>43173</v>
      </c>
      <c r="B599" t="s">
        <v>167</v>
      </c>
      <c r="C599" t="s">
        <v>168</v>
      </c>
      <c r="D599" t="s">
        <v>14</v>
      </c>
      <c r="E599" t="s">
        <v>22</v>
      </c>
      <c r="F599" t="s">
        <v>49</v>
      </c>
      <c r="G599" t="s">
        <v>169</v>
      </c>
      <c r="H599">
        <f>HYPERLINK("https://www.jouwictvacature.nl/solliciteren?job=senior-fullstack-developer-english-bij-the-people-group", "Link")</f>
        <v/>
      </c>
      <c r="I599" t="s">
        <v>18</v>
      </c>
      <c r="J599" t="s">
        <v>19</v>
      </c>
      <c r="K599" t="s">
        <v>170</v>
      </c>
      <c r="L599" t="s">
        <v>171</v>
      </c>
    </row>
    <row r="600" spans="1:12">
      <c r="A600" s="3" t="n">
        <v>43173</v>
      </c>
      <c r="B600" t="s">
        <v>57</v>
      </c>
      <c r="C600" t="s">
        <v>13</v>
      </c>
      <c r="D600" t="s">
        <v>14</v>
      </c>
      <c r="E600" t="s">
        <v>26</v>
      </c>
      <c r="F600" t="s">
        <v>49</v>
      </c>
      <c r="G600" t="s">
        <v>126</v>
      </c>
      <c r="H600">
        <f>HYPERLINK("https://www.bonque.nl/vacature/medior-front-end-developer-bij-horsha-2", "Link")</f>
        <v/>
      </c>
      <c r="I600" t="s">
        <v>18</v>
      </c>
      <c r="J600" t="s">
        <v>19</v>
      </c>
      <c r="K600" t="s">
        <v>127</v>
      </c>
      <c r="L600" t="s">
        <v>128</v>
      </c>
    </row>
    <row r="601" spans="1:12">
      <c r="A601" s="3" t="n">
        <v>43173</v>
      </c>
      <c r="B601" t="s">
        <v>100</v>
      </c>
      <c r="C601" t="s">
        <v>101</v>
      </c>
      <c r="D601" t="s">
        <v>14</v>
      </c>
      <c r="E601" t="s">
        <v>22</v>
      </c>
      <c r="F601" t="s">
        <v>49</v>
      </c>
      <c r="G601" t="s">
        <v>212</v>
      </c>
      <c r="H601">
        <f>HYPERLINK("https://www.bonque.nl/vacature/senior-full-stack-php-developer-bij-sensys-gatso-group", "Link")</f>
        <v/>
      </c>
      <c r="I601" t="s">
        <v>18</v>
      </c>
      <c r="J601" t="s">
        <v>19</v>
      </c>
      <c r="K601" t="s">
        <v>103</v>
      </c>
      <c r="L601" t="s">
        <v>213</v>
      </c>
    </row>
    <row r="602" spans="1:12">
      <c r="A602" s="3" t="n">
        <v>43173</v>
      </c>
      <c r="B602" t="s">
        <v>189</v>
      </c>
      <c r="C602" t="s">
        <v>13</v>
      </c>
      <c r="D602" t="s">
        <v>14</v>
      </c>
      <c r="E602" t="s">
        <v>26</v>
      </c>
      <c r="F602" t="s">
        <v>49</v>
      </c>
      <c r="G602" t="s">
        <v>190</v>
      </c>
      <c r="H602">
        <f>HYPERLINK("https://www.bonque.nl/vacature/medior-reactjs-developer-bij-realworks", "Link")</f>
        <v/>
      </c>
      <c r="I602" t="s">
        <v>18</v>
      </c>
      <c r="J602" t="s">
        <v>19</v>
      </c>
      <c r="K602" t="s">
        <v>191</v>
      </c>
      <c r="L602" t="s">
        <v>192</v>
      </c>
    </row>
    <row r="603" spans="1:12">
      <c r="A603" s="3" t="n">
        <v>43173</v>
      </c>
      <c r="B603" t="s">
        <v>140</v>
      </c>
      <c r="C603" t="s">
        <v>47</v>
      </c>
      <c r="D603" t="s">
        <v>14</v>
      </c>
      <c r="E603" t="s">
        <v>26</v>
      </c>
      <c r="F603" t="s">
        <v>49</v>
      </c>
      <c r="G603" t="s">
        <v>140</v>
      </c>
      <c r="H603">
        <f>HYPERLINK("https://www.bonque.nl/vacature/medior-front-end-developer-bij-ke-works-2", "Link")</f>
        <v/>
      </c>
      <c r="I603" t="s">
        <v>18</v>
      </c>
      <c r="J603" t="s">
        <v>19</v>
      </c>
      <c r="K603" t="s">
        <v>94</v>
      </c>
      <c r="L603" t="s">
        <v>141</v>
      </c>
    </row>
    <row r="604" spans="1:12">
      <c r="A604" s="3" t="n">
        <v>43173</v>
      </c>
      <c r="B604" t="s">
        <v>198</v>
      </c>
      <c r="C604" t="s">
        <v>13</v>
      </c>
      <c r="D604" t="s">
        <v>14</v>
      </c>
      <c r="E604" t="s">
        <v>22</v>
      </c>
      <c r="F604" t="s">
        <v>58</v>
      </c>
      <c r="G604" t="s">
        <v>294</v>
      </c>
      <c r="H604">
        <f>HYPERLINK("https://www.bonque.nl/vacature/senior-php-developer-at-gocustomized", "Link")</f>
        <v/>
      </c>
      <c r="I604" t="s">
        <v>18</v>
      </c>
      <c r="J604" t="s">
        <v>19</v>
      </c>
      <c r="K604" t="s">
        <v>295</v>
      </c>
      <c r="L604" t="s">
        <v>296</v>
      </c>
    </row>
    <row r="605" spans="1:12">
      <c r="A605" s="3" t="n">
        <v>43173</v>
      </c>
      <c r="B605" t="s">
        <v>57</v>
      </c>
      <c r="C605" t="s">
        <v>13</v>
      </c>
      <c r="D605" t="s">
        <v>14</v>
      </c>
      <c r="E605" t="s">
        <v>26</v>
      </c>
      <c r="F605" t="s">
        <v>58</v>
      </c>
      <c r="G605" t="s">
        <v>504</v>
      </c>
      <c r="H605">
        <f>HYPERLINK("https://www.bonque.nl/vacature/medior-javascript-developer-ctonodejs-devops", "Link")</f>
        <v/>
      </c>
      <c r="I605" t="s">
        <v>18</v>
      </c>
      <c r="J605" t="s">
        <v>19</v>
      </c>
      <c r="K605" t="s">
        <v>60</v>
      </c>
      <c r="L605" t="s">
        <v>505</v>
      </c>
    </row>
    <row r="606" spans="1:12">
      <c r="A606" s="3" t="n">
        <v>43173</v>
      </c>
      <c r="B606" t="s">
        <v>112</v>
      </c>
      <c r="C606" t="s">
        <v>13</v>
      </c>
      <c r="D606" t="s">
        <v>14</v>
      </c>
      <c r="E606" t="s">
        <v>26</v>
      </c>
      <c r="F606" t="s">
        <v>16</v>
      </c>
      <c r="G606" t="s">
        <v>338</v>
      </c>
      <c r="H606">
        <f>HYPERLINK("https://www.bonque.nl/vacature/medior-java-engineer", "Link")</f>
        <v/>
      </c>
      <c r="I606" t="s">
        <v>18</v>
      </c>
      <c r="J606" t="s">
        <v>19</v>
      </c>
      <c r="K606" t="s">
        <v>339</v>
      </c>
      <c r="L606" t="s">
        <v>340</v>
      </c>
    </row>
    <row r="607" spans="1:12">
      <c r="A607" s="3" t="n">
        <v>43173</v>
      </c>
      <c r="B607" t="s">
        <v>142</v>
      </c>
      <c r="C607" t="s">
        <v>36</v>
      </c>
      <c r="D607" t="s">
        <v>14</v>
      </c>
      <c r="E607" t="s">
        <v>22</v>
      </c>
      <c r="F607" t="s">
        <v>16</v>
      </c>
      <c r="G607" t="s">
        <v>506</v>
      </c>
      <c r="H607">
        <f>HYPERLINK("https://www.bonque.nl/vacature/senior-microservices-developer-bij-devoteam", "Link")</f>
        <v/>
      </c>
      <c r="I607" t="s">
        <v>18</v>
      </c>
      <c r="J607" t="s">
        <v>19</v>
      </c>
      <c r="K607" t="s">
        <v>144</v>
      </c>
      <c r="L607" t="s">
        <v>507</v>
      </c>
    </row>
    <row r="608" spans="1:12">
      <c r="A608" s="3" t="n">
        <v>43173</v>
      </c>
      <c r="B608" t="s">
        <v>72</v>
      </c>
      <c r="C608" t="s">
        <v>13</v>
      </c>
      <c r="D608" t="s">
        <v>14</v>
      </c>
      <c r="E608" t="s">
        <v>26</v>
      </c>
      <c r="F608" t="s">
        <v>16</v>
      </c>
      <c r="G608" t="s">
        <v>276</v>
      </c>
      <c r="H608">
        <f>HYPERLINK("https://www.bonque.nl/vacature/java-developer-bij-anchormen-2", "Link")</f>
        <v/>
      </c>
      <c r="I608" t="s">
        <v>18</v>
      </c>
      <c r="J608" t="s">
        <v>19</v>
      </c>
      <c r="K608" t="s">
        <v>110</v>
      </c>
      <c r="L608" t="s">
        <v>277</v>
      </c>
    </row>
    <row r="609" spans="1:12">
      <c r="A609" s="3" t="n">
        <v>43173</v>
      </c>
      <c r="B609" t="s">
        <v>67</v>
      </c>
      <c r="C609" t="s">
        <v>68</v>
      </c>
      <c r="D609" t="s">
        <v>53</v>
      </c>
      <c r="E609" t="s">
        <v>15</v>
      </c>
      <c r="F609" t="s">
        <v>16</v>
      </c>
      <c r="G609" t="s">
        <v>356</v>
      </c>
      <c r="H609">
        <f>HYPERLINK("https://www.bonque.nl/vacature/junior-ontwikkelaar-bij-festa-solutions-bv-bij-festa-solutions-bv", "Link")</f>
        <v/>
      </c>
      <c r="I609" t="s">
        <v>18</v>
      </c>
      <c r="J609" t="s">
        <v>19</v>
      </c>
      <c r="K609" t="s">
        <v>70</v>
      </c>
      <c r="L609" t="s">
        <v>357</v>
      </c>
    </row>
    <row r="610" spans="1:12">
      <c r="A610" s="3" t="n">
        <v>43173</v>
      </c>
      <c r="B610" t="s">
        <v>96</v>
      </c>
      <c r="C610" t="s">
        <v>85</v>
      </c>
      <c r="D610" t="s">
        <v>14</v>
      </c>
      <c r="F610" t="s">
        <v>42</v>
      </c>
      <c r="G610" t="s">
        <v>97</v>
      </c>
      <c r="H610">
        <f>HYPERLINK("https://www.bonque.nl/vacature/docentencoach-application-software-engineering-bij-educom-utrecht", "Link")</f>
        <v/>
      </c>
      <c r="I610" t="s">
        <v>18</v>
      </c>
      <c r="J610" t="s">
        <v>19</v>
      </c>
      <c r="K610" t="s">
        <v>98</v>
      </c>
      <c r="L610" t="s">
        <v>99</v>
      </c>
    </row>
    <row r="611" spans="1:12">
      <c r="A611" s="3" t="n">
        <v>43173</v>
      </c>
      <c r="B611" t="s">
        <v>30</v>
      </c>
      <c r="C611" t="s">
        <v>31</v>
      </c>
      <c r="D611" t="s">
        <v>14</v>
      </c>
      <c r="F611" t="s">
        <v>16</v>
      </c>
      <c r="G611" t="s">
        <v>629</v>
      </c>
      <c r="H611">
        <f>HYPERLINK("https://www.jouwictvacature.nl/solliciteren?job=software-architect-at-msg-life-benelux-bij-msg-life-benelux", "Link")</f>
        <v/>
      </c>
      <c r="I611" t="s">
        <v>18</v>
      </c>
      <c r="J611" t="s">
        <v>19</v>
      </c>
      <c r="K611" t="s">
        <v>630</v>
      </c>
      <c r="L611" t="s">
        <v>631</v>
      </c>
    </row>
    <row r="612" spans="1:12">
      <c r="A612" s="3" t="n">
        <v>43173</v>
      </c>
      <c r="B612" t="s">
        <v>412</v>
      </c>
      <c r="C612" t="s">
        <v>13</v>
      </c>
      <c r="D612" t="s">
        <v>14</v>
      </c>
      <c r="E612" t="s">
        <v>15</v>
      </c>
      <c r="F612" t="s">
        <v>58</v>
      </c>
      <c r="G612" t="s">
        <v>524</v>
      </c>
      <c r="H612">
        <f>HYPERLINK("https://www.jouwictvacature.nl/solliciteren?job=junior-full-stack-developer-bij-total-active-media-bij-total-active-me", "Link")</f>
        <v/>
      </c>
      <c r="I612" t="s">
        <v>18</v>
      </c>
      <c r="J612" t="s">
        <v>19</v>
      </c>
      <c r="K612" t="s">
        <v>607</v>
      </c>
      <c r="L612" t="s">
        <v>525</v>
      </c>
    </row>
    <row r="613" spans="1:12">
      <c r="A613" s="3" t="n">
        <v>43173</v>
      </c>
      <c r="B613" t="s">
        <v>167</v>
      </c>
      <c r="C613" t="s">
        <v>168</v>
      </c>
      <c r="D613" t="s">
        <v>14</v>
      </c>
      <c r="E613" t="s">
        <v>22</v>
      </c>
      <c r="F613" t="s">
        <v>49</v>
      </c>
      <c r="G613" t="s">
        <v>370</v>
      </c>
      <c r="H613">
        <f>HYPERLINK("https://www.jouwictvacature.nl/solliciteren?job=senior-javascript-developer-bij-the-people-group-2", "Link")</f>
        <v/>
      </c>
      <c r="I613" t="s">
        <v>18</v>
      </c>
      <c r="J613" t="s">
        <v>19</v>
      </c>
      <c r="K613" t="s">
        <v>170</v>
      </c>
      <c r="L613" t="s">
        <v>371</v>
      </c>
    </row>
    <row r="614" spans="1:12">
      <c r="A614" s="3" t="n">
        <v>43173</v>
      </c>
      <c r="B614" t="s">
        <v>259</v>
      </c>
      <c r="C614" t="s">
        <v>260</v>
      </c>
      <c r="D614" t="s">
        <v>14</v>
      </c>
      <c r="E614" t="s">
        <v>26</v>
      </c>
      <c r="F614" t="s">
        <v>49</v>
      </c>
      <c r="G614" t="s">
        <v>261</v>
      </c>
      <c r="H614">
        <f>HYPERLINK("https://www.jouwictvacature.nl/solliciteren?job=medior-front-end-developer-met-reactjs-english-bij-intrasurance-techno", "Link")</f>
        <v/>
      </c>
      <c r="I614" t="s">
        <v>18</v>
      </c>
      <c r="J614" t="s">
        <v>19</v>
      </c>
      <c r="K614" t="s">
        <v>262</v>
      </c>
      <c r="L614" t="s">
        <v>263</v>
      </c>
    </row>
    <row r="615" spans="1:12">
      <c r="A615" s="3" t="n">
        <v>43173</v>
      </c>
      <c r="B615" t="s">
        <v>149</v>
      </c>
      <c r="C615" t="s">
        <v>13</v>
      </c>
      <c r="D615" t="s">
        <v>14</v>
      </c>
      <c r="E615" t="s">
        <v>26</v>
      </c>
      <c r="F615" t="s">
        <v>49</v>
      </c>
      <c r="G615" t="s">
        <v>310</v>
      </c>
      <c r="H615">
        <f>HYPERLINK("https://www.bonque.nl/vacature/medior-developer-front-end-bij-lobsterink", "Link")</f>
        <v/>
      </c>
      <c r="I615" t="s">
        <v>18</v>
      </c>
      <c r="J615" t="s">
        <v>19</v>
      </c>
      <c r="K615" t="s">
        <v>311</v>
      </c>
      <c r="L615" t="s">
        <v>312</v>
      </c>
    </row>
    <row r="616" spans="1:12">
      <c r="A616" s="3" t="n">
        <v>43173</v>
      </c>
      <c r="B616" t="s">
        <v>189</v>
      </c>
      <c r="C616" t="s">
        <v>13</v>
      </c>
      <c r="D616" t="s">
        <v>14</v>
      </c>
      <c r="E616" t="s">
        <v>22</v>
      </c>
      <c r="F616" t="s">
        <v>49</v>
      </c>
      <c r="G616" t="s">
        <v>377</v>
      </c>
      <c r="H616">
        <f>HYPERLINK("https://www.bonque.nl/vacature/senior-reactjs-developer-at-realworks", "Link")</f>
        <v/>
      </c>
      <c r="I616" t="s">
        <v>18</v>
      </c>
      <c r="J616" t="s">
        <v>19</v>
      </c>
      <c r="K616" t="s">
        <v>191</v>
      </c>
      <c r="L616" t="s">
        <v>378</v>
      </c>
    </row>
    <row r="617" spans="1:12">
      <c r="A617" s="3" t="n">
        <v>43173</v>
      </c>
      <c r="B617" t="s">
        <v>100</v>
      </c>
      <c r="C617" t="s">
        <v>101</v>
      </c>
      <c r="D617" t="s">
        <v>14</v>
      </c>
      <c r="E617" t="s">
        <v>26</v>
      </c>
      <c r="F617" t="s">
        <v>58</v>
      </c>
      <c r="G617" t="s">
        <v>473</v>
      </c>
      <c r="H617">
        <f>HYPERLINK("https://www.bonque.nl/vacature/medior-full-stack-php-developer-bij-sensys-gatso-group", "Link")</f>
        <v/>
      </c>
      <c r="I617" t="s">
        <v>18</v>
      </c>
      <c r="J617" t="s">
        <v>19</v>
      </c>
      <c r="K617" t="s">
        <v>103</v>
      </c>
      <c r="L617" t="s">
        <v>474</v>
      </c>
    </row>
    <row r="618" spans="1:12">
      <c r="A618" s="3" t="n">
        <v>43173</v>
      </c>
      <c r="B618" t="s">
        <v>100</v>
      </c>
      <c r="C618" t="s">
        <v>101</v>
      </c>
      <c r="D618" t="s">
        <v>14</v>
      </c>
      <c r="E618" t="s">
        <v>22</v>
      </c>
      <c r="F618" t="s">
        <v>58</v>
      </c>
      <c r="G618" t="s">
        <v>212</v>
      </c>
      <c r="H618">
        <f>HYPERLINK("https://www.bonque.nl/vacature/senior-full-stack-php-developer-bij-sensys-gatso-group", "Link")</f>
        <v/>
      </c>
      <c r="I618" t="s">
        <v>18</v>
      </c>
      <c r="J618" t="s">
        <v>19</v>
      </c>
      <c r="K618" t="s">
        <v>103</v>
      </c>
      <c r="L618" t="s">
        <v>213</v>
      </c>
    </row>
    <row r="619" spans="1:12">
      <c r="A619" s="3" t="n">
        <v>43173</v>
      </c>
      <c r="B619" t="s">
        <v>57</v>
      </c>
      <c r="C619" t="s">
        <v>13</v>
      </c>
      <c r="D619" t="s">
        <v>14</v>
      </c>
      <c r="E619" t="s">
        <v>22</v>
      </c>
      <c r="F619" t="s">
        <v>58</v>
      </c>
      <c r="G619" t="s">
        <v>59</v>
      </c>
      <c r="H619">
        <f>HYPERLINK("https://www.bonque.nl/vacature/senior-javascript-developer-ctonodejs-devops", "Link")</f>
        <v/>
      </c>
      <c r="I619" t="s">
        <v>18</v>
      </c>
      <c r="J619" t="s">
        <v>19</v>
      </c>
      <c r="K619" t="s">
        <v>60</v>
      </c>
      <c r="L619" t="s">
        <v>61</v>
      </c>
    </row>
    <row r="620" spans="1:12">
      <c r="A620" s="3" t="n">
        <v>43173</v>
      </c>
      <c r="B620" t="s">
        <v>219</v>
      </c>
      <c r="C620" t="s">
        <v>13</v>
      </c>
      <c r="D620" t="s">
        <v>14</v>
      </c>
      <c r="E620" t="s">
        <v>22</v>
      </c>
      <c r="F620" t="s">
        <v>58</v>
      </c>
      <c r="G620" t="s">
        <v>220</v>
      </c>
      <c r="H620">
        <f>HYPERLINK("https://www.bonque.nl/vacature/senior-back-end-developer-bij-codedazur", "Link")</f>
        <v/>
      </c>
      <c r="I620" t="s">
        <v>18</v>
      </c>
      <c r="J620" t="s">
        <v>19</v>
      </c>
      <c r="K620" t="s">
        <v>221</v>
      </c>
      <c r="L620" t="s">
        <v>222</v>
      </c>
    </row>
    <row r="621" spans="1:12">
      <c r="A621" s="3" t="n">
        <v>43173</v>
      </c>
      <c r="B621" t="s">
        <v>72</v>
      </c>
      <c r="C621" t="s">
        <v>13</v>
      </c>
      <c r="D621" t="s">
        <v>14</v>
      </c>
      <c r="E621" t="s">
        <v>26</v>
      </c>
      <c r="F621" t="s">
        <v>16</v>
      </c>
      <c r="G621" t="s">
        <v>278</v>
      </c>
      <c r="H621">
        <f>HYPERLINK("https://www.bonque.nl/vacature/scala-developer-bij-anchormen", "Link")</f>
        <v/>
      </c>
      <c r="I621" t="s">
        <v>18</v>
      </c>
      <c r="J621" t="s">
        <v>19</v>
      </c>
      <c r="K621" t="s">
        <v>279</v>
      </c>
      <c r="L621" t="s">
        <v>280</v>
      </c>
    </row>
    <row r="622" spans="1:12">
      <c r="A622" s="3" t="n">
        <v>43173</v>
      </c>
      <c r="B622" t="s">
        <v>142</v>
      </c>
      <c r="C622" t="s">
        <v>36</v>
      </c>
      <c r="D622" t="s">
        <v>14</v>
      </c>
      <c r="E622" t="s">
        <v>22</v>
      </c>
      <c r="F622" t="s">
        <v>16</v>
      </c>
      <c r="G622" t="s">
        <v>317</v>
      </c>
      <c r="H622">
        <f>HYPERLINK("https://www.bonque.nl/vacature/java-software-engineer-bij-devoteam-2", "Link")</f>
        <v/>
      </c>
      <c r="I622" t="s">
        <v>18</v>
      </c>
      <c r="J622" t="s">
        <v>19</v>
      </c>
      <c r="K622" t="s">
        <v>249</v>
      </c>
      <c r="L622" t="s">
        <v>318</v>
      </c>
    </row>
    <row r="623" spans="1:12">
      <c r="A623" s="3" t="n">
        <v>43173</v>
      </c>
      <c r="B623" t="s">
        <v>62</v>
      </c>
      <c r="C623" t="s">
        <v>63</v>
      </c>
      <c r="D623" t="s">
        <v>14</v>
      </c>
      <c r="E623" t="s">
        <v>26</v>
      </c>
      <c r="F623" t="s">
        <v>16</v>
      </c>
      <c r="G623" t="s">
        <v>446</v>
      </c>
      <c r="H623">
        <f>HYPERLINK("https://www.bonque.nl/vacature/medior-java-developer-bij-geckotech", "Link")</f>
        <v/>
      </c>
      <c r="I623" t="s">
        <v>18</v>
      </c>
      <c r="J623" t="s">
        <v>19</v>
      </c>
      <c r="K623" t="s">
        <v>447</v>
      </c>
      <c r="L623" t="s">
        <v>448</v>
      </c>
    </row>
    <row r="624" spans="1:12">
      <c r="A624" s="3" t="n">
        <v>43173</v>
      </c>
      <c r="B624" t="s">
        <v>149</v>
      </c>
      <c r="C624" t="s">
        <v>13</v>
      </c>
      <c r="D624" t="s">
        <v>14</v>
      </c>
      <c r="E624" t="s">
        <v>22</v>
      </c>
      <c r="F624" t="s">
        <v>42</v>
      </c>
      <c r="G624" t="s">
        <v>451</v>
      </c>
      <c r="H624">
        <f>HYPERLINK("https://www.bonque.nl/vacature/senior-software-architect-bij-lobsterink", "Link")</f>
        <v/>
      </c>
      <c r="I624" t="s">
        <v>18</v>
      </c>
      <c r="J624" t="s">
        <v>19</v>
      </c>
      <c r="K624" t="s">
        <v>452</v>
      </c>
      <c r="L624" t="s">
        <v>453</v>
      </c>
    </row>
    <row r="625" spans="1:12">
      <c r="A625" s="3" t="n">
        <v>43173</v>
      </c>
      <c r="B625" t="s">
        <v>12</v>
      </c>
      <c r="C625" t="s">
        <v>13</v>
      </c>
      <c r="D625" t="s">
        <v>14</v>
      </c>
      <c r="E625" t="s">
        <v>26</v>
      </c>
      <c r="F625" t="s">
        <v>16</v>
      </c>
      <c r="G625" t="s">
        <v>632</v>
      </c>
      <c r="H625">
        <f>HYPERLINK("https://www.jouwictvacature.nl/solliciteren?job=medior-java-developer-at-trifork-in-amsterdam-bij-trifork", "Link")</f>
        <v/>
      </c>
      <c r="I625" t="s">
        <v>18</v>
      </c>
      <c r="J625" t="s">
        <v>19</v>
      </c>
      <c r="K625" t="s">
        <v>300</v>
      </c>
      <c r="L625" t="s">
        <v>633</v>
      </c>
    </row>
    <row r="626" spans="1:12">
      <c r="A626" s="3" t="n">
        <v>43173</v>
      </c>
      <c r="B626" t="s">
        <v>35</v>
      </c>
      <c r="C626" t="s">
        <v>36</v>
      </c>
      <c r="D626" t="s">
        <v>14</v>
      </c>
      <c r="F626" t="s">
        <v>16</v>
      </c>
      <c r="G626" t="s">
        <v>585</v>
      </c>
      <c r="H626">
        <f>HYPERLINK("https://www.jouwictvacature.nl/solliciteren?job=looking-for-a-senior-full-stack-mobile-development-job-in-amsterdam-zu", "Link")</f>
        <v/>
      </c>
      <c r="I626" t="s">
        <v>18</v>
      </c>
      <c r="J626" t="s">
        <v>19</v>
      </c>
      <c r="K626" t="s">
        <v>130</v>
      </c>
      <c r="L626" t="s">
        <v>586</v>
      </c>
    </row>
    <row r="627" spans="1:12">
      <c r="A627" s="3" t="n">
        <v>43173</v>
      </c>
      <c r="B627" t="s">
        <v>12</v>
      </c>
      <c r="C627" t="s">
        <v>13</v>
      </c>
      <c r="D627" t="s">
        <v>14</v>
      </c>
      <c r="E627" t="s">
        <v>22</v>
      </c>
      <c r="F627" t="s">
        <v>16</v>
      </c>
      <c r="G627" t="s">
        <v>454</v>
      </c>
      <c r="H627">
        <f>HYPERLINK("https://www.jouwictvacature.nl/solliciteren?job=senior-machine-learning-developer--java-spring-boot-hibernate-tensorfl", "Link")</f>
        <v/>
      </c>
      <c r="I627" t="s">
        <v>18</v>
      </c>
      <c r="J627" t="s">
        <v>19</v>
      </c>
      <c r="K627" t="s">
        <v>20</v>
      </c>
      <c r="L627" t="s">
        <v>455</v>
      </c>
    </row>
    <row r="628" spans="1:12">
      <c r="A628" s="3" t="n">
        <v>43173</v>
      </c>
      <c r="B628" t="s">
        <v>30</v>
      </c>
      <c r="C628" t="s">
        <v>31</v>
      </c>
      <c r="D628" t="s">
        <v>14</v>
      </c>
      <c r="E628" t="s">
        <v>26</v>
      </c>
      <c r="F628" t="s">
        <v>16</v>
      </c>
      <c r="G628" t="s">
        <v>155</v>
      </c>
      <c r="H628">
        <f>HYPERLINK("https://www.jouwictvacature.nl/solliciteren?job=medior-java-developer--spring-hibernate-maven-jboss-en-websphere-bij-m", "Link")</f>
        <v/>
      </c>
      <c r="I628" t="s">
        <v>18</v>
      </c>
      <c r="J628" t="s">
        <v>19</v>
      </c>
      <c r="K628" t="s">
        <v>156</v>
      </c>
      <c r="L628" t="s">
        <v>157</v>
      </c>
    </row>
    <row r="629" spans="1:12">
      <c r="A629" s="3" t="n">
        <v>43173</v>
      </c>
      <c r="B629" t="s">
        <v>12</v>
      </c>
      <c r="C629" t="s">
        <v>13</v>
      </c>
      <c r="D629" t="s">
        <v>14</v>
      </c>
      <c r="F629" t="s">
        <v>16</v>
      </c>
      <c r="G629" t="s">
        <v>634</v>
      </c>
      <c r="H629">
        <f>HYPERLINK("https://www.jouwictvacature.nl/solliciteren?job=starting-java-developer-at-trifork-in-amsterdam-bij-trifork", "Link")</f>
        <v/>
      </c>
      <c r="I629" t="s">
        <v>18</v>
      </c>
      <c r="J629" t="s">
        <v>19</v>
      </c>
      <c r="K629" t="s">
        <v>300</v>
      </c>
      <c r="L629" t="s">
        <v>635</v>
      </c>
    </row>
    <row r="630" spans="1:12">
      <c r="A630" s="3" t="n">
        <v>43173</v>
      </c>
      <c r="B630" t="s">
        <v>259</v>
      </c>
      <c r="C630" t="s">
        <v>260</v>
      </c>
      <c r="D630" t="s">
        <v>14</v>
      </c>
      <c r="E630" t="s">
        <v>26</v>
      </c>
      <c r="F630" t="s">
        <v>42</v>
      </c>
      <c r="G630" t="s">
        <v>261</v>
      </c>
      <c r="H630">
        <f>HYPERLINK("https://www.jouwictvacature.nl/solliciteren?job=medior-front-end-developer-met-reactjs-english-bij-intrasurance-techno", "Link")</f>
        <v/>
      </c>
      <c r="I630" t="s">
        <v>18</v>
      </c>
      <c r="J630" t="s">
        <v>19</v>
      </c>
      <c r="K630" t="s">
        <v>262</v>
      </c>
      <c r="L630" t="s">
        <v>263</v>
      </c>
    </row>
    <row r="631" spans="1:12">
      <c r="A631" s="3" t="n">
        <v>43173</v>
      </c>
      <c r="B631" t="s">
        <v>132</v>
      </c>
      <c r="C631" t="s">
        <v>68</v>
      </c>
      <c r="D631" t="s">
        <v>14</v>
      </c>
      <c r="E631" t="s">
        <v>26</v>
      </c>
      <c r="F631" t="s">
        <v>42</v>
      </c>
      <c r="G631" t="s">
        <v>264</v>
      </c>
      <c r="H631">
        <f>HYPERLINK("https://www.jouwictvacature.nl/solliciteren?job=medior-software-engineer-focus-on-front-end-bij-pyton-an-amadeus-compa", "Link")</f>
        <v/>
      </c>
      <c r="I631" t="s">
        <v>18</v>
      </c>
      <c r="J631" t="s">
        <v>19</v>
      </c>
      <c r="K631" t="s">
        <v>134</v>
      </c>
      <c r="L631" t="s">
        <v>265</v>
      </c>
    </row>
    <row r="632" spans="1:12">
      <c r="A632" s="3" t="n">
        <v>43173</v>
      </c>
      <c r="B632" t="s">
        <v>57</v>
      </c>
      <c r="C632" t="s">
        <v>13</v>
      </c>
      <c r="D632" t="s">
        <v>14</v>
      </c>
      <c r="E632" t="s">
        <v>22</v>
      </c>
      <c r="F632" t="s">
        <v>49</v>
      </c>
      <c r="G632" t="s">
        <v>636</v>
      </c>
      <c r="H632">
        <f>HYPERLINK("https://www.bonque.nl/vacature/senior-react-native-developer-bij-horsha-2", "Link")</f>
        <v/>
      </c>
      <c r="I632" t="s">
        <v>18</v>
      </c>
      <c r="J632" t="s">
        <v>19</v>
      </c>
      <c r="K632" t="s">
        <v>127</v>
      </c>
      <c r="L632" t="s">
        <v>637</v>
      </c>
    </row>
    <row r="633" spans="1:12">
      <c r="A633" s="3" t="n">
        <v>43173</v>
      </c>
      <c r="B633" t="s">
        <v>638</v>
      </c>
      <c r="C633" t="s">
        <v>47</v>
      </c>
      <c r="D633" t="s">
        <v>48</v>
      </c>
      <c r="E633" t="s">
        <v>26</v>
      </c>
      <c r="F633" t="s">
        <v>49</v>
      </c>
      <c r="G633" t="s">
        <v>638</v>
      </c>
      <c r="H633">
        <f>HYPERLINK("https://www.bonque.nl/vacature/medior-front-end-developer-bij-ke-works", "Link")</f>
        <v/>
      </c>
      <c r="I633" t="s">
        <v>18</v>
      </c>
      <c r="J633" t="s">
        <v>19</v>
      </c>
      <c r="K633" t="s">
        <v>50</v>
      </c>
      <c r="L633" t="s">
        <v>639</v>
      </c>
    </row>
    <row r="634" spans="1:12">
      <c r="A634" s="3" t="n">
        <v>43173</v>
      </c>
      <c r="B634" t="s">
        <v>105</v>
      </c>
      <c r="C634" t="s">
        <v>68</v>
      </c>
      <c r="D634" t="s">
        <v>14</v>
      </c>
      <c r="F634" t="s">
        <v>49</v>
      </c>
      <c r="G634" t="s">
        <v>551</v>
      </c>
      <c r="H634">
        <f>HYPERLINK("https://www.bonque.nl/vacature/front-end-developer-bij-vinotion", "Link")</f>
        <v/>
      </c>
      <c r="I634" t="s">
        <v>18</v>
      </c>
      <c r="J634" t="s">
        <v>19</v>
      </c>
      <c r="K634" t="s">
        <v>107</v>
      </c>
      <c r="L634" t="s">
        <v>552</v>
      </c>
    </row>
    <row r="635" spans="1:12">
      <c r="A635" s="3" t="n">
        <v>43173</v>
      </c>
      <c r="B635" t="s">
        <v>100</v>
      </c>
      <c r="C635" t="s">
        <v>101</v>
      </c>
      <c r="D635" t="s">
        <v>14</v>
      </c>
      <c r="E635" t="s">
        <v>22</v>
      </c>
      <c r="F635" t="s">
        <v>58</v>
      </c>
      <c r="G635" t="s">
        <v>212</v>
      </c>
      <c r="H635">
        <f>HYPERLINK("https://www.bonque.nl/vacature/senior-full-stack-php-developer-bij-sensys-gatso-group", "Link")</f>
        <v/>
      </c>
      <c r="I635" t="s">
        <v>18</v>
      </c>
      <c r="J635" t="s">
        <v>19</v>
      </c>
      <c r="K635" t="s">
        <v>103</v>
      </c>
      <c r="L635" t="s">
        <v>213</v>
      </c>
    </row>
    <row r="636" spans="1:12">
      <c r="A636" s="3" t="n">
        <v>43173</v>
      </c>
      <c r="B636" t="s">
        <v>112</v>
      </c>
      <c r="C636" t="s">
        <v>13</v>
      </c>
      <c r="D636" t="s">
        <v>14</v>
      </c>
      <c r="E636" t="s">
        <v>22</v>
      </c>
      <c r="F636" t="s">
        <v>16</v>
      </c>
      <c r="G636" t="s">
        <v>113</v>
      </c>
      <c r="H636">
        <f>HYPERLINK("https://www.bonque.nl/vacature/senior-java-engineer-bij-payplaza-", "Link")</f>
        <v/>
      </c>
      <c r="I636" t="s">
        <v>18</v>
      </c>
      <c r="J636" t="s">
        <v>19</v>
      </c>
      <c r="K636" t="s">
        <v>114</v>
      </c>
      <c r="L636" t="s">
        <v>115</v>
      </c>
    </row>
    <row r="637" spans="1:12">
      <c r="A637" s="3" t="n">
        <v>43173</v>
      </c>
      <c r="B637" t="s">
        <v>142</v>
      </c>
      <c r="C637" t="s">
        <v>36</v>
      </c>
      <c r="D637" t="s">
        <v>14</v>
      </c>
      <c r="E637" t="s">
        <v>22</v>
      </c>
      <c r="F637" t="s">
        <v>16</v>
      </c>
      <c r="G637" t="s">
        <v>506</v>
      </c>
      <c r="H637">
        <f>HYPERLINK("https://www.bonque.nl/vacature/senior-microservices-developer-bij-devoteam", "Link")</f>
        <v/>
      </c>
      <c r="I637" t="s">
        <v>18</v>
      </c>
      <c r="J637" t="s">
        <v>19</v>
      </c>
      <c r="K637" t="s">
        <v>144</v>
      </c>
      <c r="L637" t="s">
        <v>507</v>
      </c>
    </row>
    <row r="638" spans="1:12">
      <c r="A638" s="3" t="n">
        <v>43173</v>
      </c>
      <c r="B638" t="s">
        <v>517</v>
      </c>
      <c r="C638" t="s">
        <v>518</v>
      </c>
      <c r="D638" t="s">
        <v>14</v>
      </c>
      <c r="F638" t="s">
        <v>16</v>
      </c>
      <c r="G638" t="s">
        <v>519</v>
      </c>
      <c r="H638">
        <f>HYPERLINK("https://www.bonque.nl/vacature/webmobile-software-developer-bij-scanmar-qed", "Link")</f>
        <v/>
      </c>
      <c r="I638" t="s">
        <v>18</v>
      </c>
      <c r="J638" t="s">
        <v>19</v>
      </c>
      <c r="K638" t="s">
        <v>520</v>
      </c>
      <c r="L638" t="s">
        <v>521</v>
      </c>
    </row>
    <row r="639" spans="1:12">
      <c r="A639" s="3" t="n">
        <v>43173</v>
      </c>
      <c r="B639" t="s">
        <v>142</v>
      </c>
      <c r="C639" t="s">
        <v>36</v>
      </c>
      <c r="D639" t="s">
        <v>14</v>
      </c>
      <c r="E639" t="s">
        <v>26</v>
      </c>
      <c r="F639" t="s">
        <v>16</v>
      </c>
      <c r="G639" t="s">
        <v>248</v>
      </c>
      <c r="H639">
        <f>HYPERLINK("https://www.bonque.nl/vacature/java-software-engineer-bij-devoteam", "Link")</f>
        <v/>
      </c>
      <c r="I639" t="s">
        <v>18</v>
      </c>
      <c r="J639" t="s">
        <v>19</v>
      </c>
      <c r="K639" t="s">
        <v>249</v>
      </c>
      <c r="L639" t="s">
        <v>250</v>
      </c>
    </row>
    <row r="640" spans="1:12">
      <c r="A640" s="3" t="n">
        <v>43173</v>
      </c>
      <c r="B640" t="s">
        <v>223</v>
      </c>
      <c r="C640" t="s">
        <v>224</v>
      </c>
      <c r="D640" t="s">
        <v>14</v>
      </c>
      <c r="F640" t="s">
        <v>16</v>
      </c>
      <c r="G640" t="s">
        <v>223</v>
      </c>
      <c r="H640">
        <f>HYPERLINK("https://www.bonque.nl/vacature/traineeship-bij-educom-5", "Link")</f>
        <v/>
      </c>
      <c r="I640" t="s">
        <v>18</v>
      </c>
      <c r="J640" t="s">
        <v>19</v>
      </c>
      <c r="K640" t="s">
        <v>225</v>
      </c>
      <c r="L640" t="s">
        <v>226</v>
      </c>
    </row>
    <row r="641" spans="1:12">
      <c r="A641" s="3" t="n">
        <v>43173</v>
      </c>
      <c r="B641" t="s">
        <v>232</v>
      </c>
      <c r="C641" t="s">
        <v>13</v>
      </c>
      <c r="D641" t="s">
        <v>14</v>
      </c>
      <c r="E641" t="s">
        <v>22</v>
      </c>
      <c r="F641" t="s">
        <v>16</v>
      </c>
      <c r="G641" t="s">
        <v>543</v>
      </c>
      <c r="H641">
        <f>HYPERLINK("https://www.bonque.nl/vacature/senior-full-stack-developer-java--angular-at-servoy-bij-servoy", "Link")</f>
        <v/>
      </c>
      <c r="I641" t="s">
        <v>18</v>
      </c>
      <c r="J641" t="s">
        <v>19</v>
      </c>
      <c r="K641" t="s">
        <v>234</v>
      </c>
      <c r="L641" t="s">
        <v>544</v>
      </c>
    </row>
    <row r="642" spans="1:12">
      <c r="A642" s="3" t="n">
        <v>43173</v>
      </c>
      <c r="B642" t="s">
        <v>72</v>
      </c>
      <c r="C642" t="s">
        <v>13</v>
      </c>
      <c r="D642" t="s">
        <v>14</v>
      </c>
      <c r="E642" t="s">
        <v>26</v>
      </c>
      <c r="F642" t="s">
        <v>16</v>
      </c>
      <c r="G642" t="s">
        <v>419</v>
      </c>
      <c r="H642">
        <f>HYPERLINK("https://www.bonque.nl/vacature/medior-java-developer-met-interesse-in-big-data", "Link")</f>
        <v/>
      </c>
      <c r="I642" t="s">
        <v>18</v>
      </c>
      <c r="J642" t="s">
        <v>19</v>
      </c>
      <c r="K642" t="s">
        <v>420</v>
      </c>
      <c r="L642" t="s">
        <v>421</v>
      </c>
    </row>
    <row r="643" spans="1:12">
      <c r="A643" s="3" t="n">
        <v>43173</v>
      </c>
      <c r="B643" t="s">
        <v>149</v>
      </c>
      <c r="C643" t="s">
        <v>13</v>
      </c>
      <c r="D643" t="s">
        <v>14</v>
      </c>
      <c r="E643" t="s">
        <v>22</v>
      </c>
      <c r="F643" t="s">
        <v>42</v>
      </c>
      <c r="G643" t="s">
        <v>451</v>
      </c>
      <c r="H643">
        <f>HYPERLINK("https://www.bonque.nl/vacature/senior-software-architect-bij-lobsterink", "Link")</f>
        <v/>
      </c>
      <c r="I643" t="s">
        <v>18</v>
      </c>
      <c r="J643" t="s">
        <v>19</v>
      </c>
      <c r="K643" t="s">
        <v>452</v>
      </c>
      <c r="L643" t="s">
        <v>453</v>
      </c>
    </row>
    <row r="644" spans="1:12">
      <c r="A644" s="3" t="n">
        <v>43173</v>
      </c>
      <c r="B644" t="s">
        <v>326</v>
      </c>
      <c r="C644" t="s">
        <v>13</v>
      </c>
      <c r="D644" t="s">
        <v>14</v>
      </c>
      <c r="E644" t="s">
        <v>22</v>
      </c>
      <c r="F644" t="s">
        <v>16</v>
      </c>
      <c r="G644" t="s">
        <v>401</v>
      </c>
      <c r="H644">
        <f>HYPERLINK("https://www.jouwictvacature.nl/solliciteren?job=senior-java-developer-at-metafactory-in-amsterdam", "Link")</f>
        <v/>
      </c>
      <c r="I644" t="s">
        <v>18</v>
      </c>
      <c r="J644" t="s">
        <v>19</v>
      </c>
      <c r="K644" t="s">
        <v>402</v>
      </c>
      <c r="L644" t="s">
        <v>403</v>
      </c>
    </row>
    <row r="645" spans="1:12">
      <c r="A645" s="3" t="n">
        <v>43173</v>
      </c>
      <c r="B645" t="s">
        <v>30</v>
      </c>
      <c r="C645" t="s">
        <v>31</v>
      </c>
      <c r="D645" t="s">
        <v>14</v>
      </c>
      <c r="E645" t="s">
        <v>15</v>
      </c>
      <c r="F645" t="s">
        <v>16</v>
      </c>
      <c r="G645" t="s">
        <v>640</v>
      </c>
      <c r="H645">
        <f>HYPERLINK("https://www.jouwictvacature.nl/solliciteren?job=junior-software-developer-at-msg-life-benelux-bij-msg-life-benelux", "Link")</f>
        <v/>
      </c>
      <c r="I645" t="s">
        <v>18</v>
      </c>
      <c r="J645" t="s">
        <v>19</v>
      </c>
      <c r="K645" t="s">
        <v>33</v>
      </c>
      <c r="L645" t="s">
        <v>641</v>
      </c>
    </row>
    <row r="646" spans="1:12">
      <c r="A646" s="3" t="n">
        <v>43173</v>
      </c>
      <c r="B646" t="s">
        <v>363</v>
      </c>
      <c r="C646" t="s">
        <v>364</v>
      </c>
      <c r="D646" t="s">
        <v>14</v>
      </c>
      <c r="F646" t="s">
        <v>42</v>
      </c>
      <c r="G646" t="s">
        <v>365</v>
      </c>
      <c r="H646">
        <f>HYPERLINK("https://www.jouwictvacature.nl/solliciteren?job=full-stack-developer-oil-industry", "Link")</f>
        <v/>
      </c>
      <c r="I646" t="s">
        <v>18</v>
      </c>
      <c r="J646" t="s">
        <v>19</v>
      </c>
      <c r="K646" t="s">
        <v>642</v>
      </c>
      <c r="L646" t="s">
        <v>367</v>
      </c>
    </row>
    <row r="647" spans="1:12">
      <c r="A647" s="3" t="n">
        <v>43173</v>
      </c>
      <c r="B647" t="s">
        <v>132</v>
      </c>
      <c r="C647" t="s">
        <v>68</v>
      </c>
      <c r="D647" t="s">
        <v>14</v>
      </c>
      <c r="E647" t="s">
        <v>26</v>
      </c>
      <c r="F647" t="s">
        <v>49</v>
      </c>
      <c r="G647" t="s">
        <v>439</v>
      </c>
      <c r="H647">
        <f>HYPERLINK("https://www.jouwictvacature.nl/solliciteren?job=medior-front-end-developer-bij-pyton-an-amadeus-company", "Link")</f>
        <v/>
      </c>
      <c r="I647" t="s">
        <v>18</v>
      </c>
      <c r="J647" t="s">
        <v>19</v>
      </c>
      <c r="K647" t="s">
        <v>440</v>
      </c>
      <c r="L647" t="s">
        <v>441</v>
      </c>
    </row>
    <row r="648" spans="1:12">
      <c r="A648" s="3" t="n">
        <v>43173</v>
      </c>
      <c r="B648" t="s">
        <v>100</v>
      </c>
      <c r="C648" t="s">
        <v>101</v>
      </c>
      <c r="D648" t="s">
        <v>14</v>
      </c>
      <c r="E648" t="s">
        <v>26</v>
      </c>
      <c r="F648" t="s">
        <v>49</v>
      </c>
      <c r="G648" t="s">
        <v>473</v>
      </c>
      <c r="H648">
        <f>HYPERLINK("https://www.bonque.nl/vacature/medior-full-stack-php-developer-bij-sensys-gatso-group", "Link")</f>
        <v/>
      </c>
      <c r="I648" t="s">
        <v>18</v>
      </c>
      <c r="J648" t="s">
        <v>19</v>
      </c>
      <c r="K648" t="s">
        <v>103</v>
      </c>
      <c r="L648" t="s">
        <v>474</v>
      </c>
    </row>
    <row r="649" spans="1:12">
      <c r="A649" s="3" t="n">
        <v>43173</v>
      </c>
      <c r="B649" t="s">
        <v>100</v>
      </c>
      <c r="C649" t="s">
        <v>101</v>
      </c>
      <c r="D649" t="s">
        <v>14</v>
      </c>
      <c r="E649" t="s">
        <v>26</v>
      </c>
      <c r="F649" t="s">
        <v>49</v>
      </c>
      <c r="G649" t="s">
        <v>138</v>
      </c>
      <c r="H649">
        <f>HYPERLINK("https://www.bonque.nl/vacature/front-end--php-developer-bij-sensys-gatso-group", "Link")</f>
        <v/>
      </c>
      <c r="I649" t="s">
        <v>18</v>
      </c>
      <c r="J649" t="s">
        <v>19</v>
      </c>
      <c r="K649" t="s">
        <v>103</v>
      </c>
      <c r="L649" t="s">
        <v>139</v>
      </c>
    </row>
    <row r="650" spans="1:12">
      <c r="A650" s="3" t="n">
        <v>43173</v>
      </c>
      <c r="B650" t="s">
        <v>57</v>
      </c>
      <c r="C650" t="s">
        <v>13</v>
      </c>
      <c r="D650" t="s">
        <v>14</v>
      </c>
      <c r="F650" t="s">
        <v>49</v>
      </c>
      <c r="G650" t="s">
        <v>287</v>
      </c>
      <c r="H650">
        <f>HYPERLINK("https://www.bonque.nl/vacature/front-end-developer-vuejs-bij-gekkota", "Link")</f>
        <v/>
      </c>
      <c r="I650" t="s">
        <v>18</v>
      </c>
      <c r="J650" t="s">
        <v>19</v>
      </c>
      <c r="K650" t="s">
        <v>288</v>
      </c>
      <c r="L650" t="s">
        <v>289</v>
      </c>
    </row>
    <row r="651" spans="1:12">
      <c r="A651" s="3" t="n">
        <v>43173</v>
      </c>
      <c r="B651" t="s">
        <v>545</v>
      </c>
      <c r="C651" t="s">
        <v>173</v>
      </c>
      <c r="D651" t="s">
        <v>14</v>
      </c>
      <c r="E651" t="s">
        <v>15</v>
      </c>
      <c r="F651" t="s">
        <v>49</v>
      </c>
      <c r="G651" t="s">
        <v>599</v>
      </c>
      <c r="H651">
        <f>HYPERLINK("https://www.bonque.nl/vacature/junior-front-end-reactredux-engineer-bij-beequip", "Link")</f>
        <v/>
      </c>
      <c r="I651" t="s">
        <v>18</v>
      </c>
      <c r="J651" t="s">
        <v>19</v>
      </c>
      <c r="K651" t="s">
        <v>547</v>
      </c>
      <c r="L651" t="s">
        <v>600</v>
      </c>
    </row>
    <row r="652" spans="1:12">
      <c r="A652" s="3" t="n">
        <v>43173</v>
      </c>
      <c r="B652" t="s">
        <v>198</v>
      </c>
      <c r="C652" t="s">
        <v>13</v>
      </c>
      <c r="D652" t="s">
        <v>14</v>
      </c>
      <c r="E652" t="s">
        <v>22</v>
      </c>
      <c r="F652" t="s">
        <v>58</v>
      </c>
      <c r="G652" t="s">
        <v>427</v>
      </c>
      <c r="H652">
        <f>HYPERLINK("https://www.bonque.nl/vacature/senior-full-stack-developer-at-gocustomized", "Link")</f>
        <v/>
      </c>
      <c r="I652" t="s">
        <v>18</v>
      </c>
      <c r="J652" t="s">
        <v>19</v>
      </c>
      <c r="K652" t="s">
        <v>428</v>
      </c>
      <c r="L652" t="s">
        <v>429</v>
      </c>
    </row>
    <row r="653" spans="1:12">
      <c r="A653" s="3" t="n">
        <v>43173</v>
      </c>
      <c r="B653" t="s">
        <v>232</v>
      </c>
      <c r="C653" t="s">
        <v>601</v>
      </c>
      <c r="D653" t="s">
        <v>14</v>
      </c>
      <c r="E653" t="s">
        <v>26</v>
      </c>
      <c r="F653" t="s">
        <v>16</v>
      </c>
      <c r="G653" t="s">
        <v>617</v>
      </c>
      <c r="H653">
        <f>HYPERLINK("https://www.bonque.nl/vacature/medior-full-stack-developer-java--angular-at-servoy-bij-servoy-2", "Link")</f>
        <v/>
      </c>
      <c r="I653" t="s">
        <v>18</v>
      </c>
      <c r="J653" t="s">
        <v>19</v>
      </c>
      <c r="K653" t="s">
        <v>234</v>
      </c>
      <c r="L653" t="s">
        <v>618</v>
      </c>
    </row>
    <row r="654" spans="1:12">
      <c r="A654" s="3" t="n">
        <v>43173</v>
      </c>
      <c r="B654" t="s">
        <v>62</v>
      </c>
      <c r="C654" t="s">
        <v>63</v>
      </c>
      <c r="D654" t="s">
        <v>14</v>
      </c>
      <c r="E654" t="s">
        <v>22</v>
      </c>
      <c r="F654" t="s">
        <v>16</v>
      </c>
      <c r="G654" t="s">
        <v>64</v>
      </c>
      <c r="H654">
        <f>HYPERLINK("https://www.bonque.nl/vacature/senior-java-developer-bij-geckotech", "Link")</f>
        <v/>
      </c>
      <c r="I654" t="s">
        <v>18</v>
      </c>
      <c r="J654" t="s">
        <v>19</v>
      </c>
      <c r="K654" t="s">
        <v>65</v>
      </c>
      <c r="L654" t="s">
        <v>66</v>
      </c>
    </row>
    <row r="655" spans="1:12">
      <c r="A655" s="3" t="n">
        <v>43173</v>
      </c>
      <c r="B655" t="s">
        <v>67</v>
      </c>
      <c r="C655" t="s">
        <v>68</v>
      </c>
      <c r="D655" t="s">
        <v>53</v>
      </c>
      <c r="E655" t="s">
        <v>15</v>
      </c>
      <c r="F655" t="s">
        <v>16</v>
      </c>
      <c r="G655" t="s">
        <v>356</v>
      </c>
      <c r="H655">
        <f>HYPERLINK("https://www.bonque.nl/vacature/junior-ontwikkelaar-bij-festa-solutions-bv-bij-festa-solutions-bv", "Link")</f>
        <v/>
      </c>
      <c r="I655" t="s">
        <v>18</v>
      </c>
      <c r="J655" t="s">
        <v>19</v>
      </c>
      <c r="K655" t="s">
        <v>70</v>
      </c>
      <c r="L655" t="s">
        <v>357</v>
      </c>
    </row>
    <row r="656" spans="1:12">
      <c r="A656" s="3" t="n">
        <v>43173</v>
      </c>
      <c r="B656" t="s">
        <v>62</v>
      </c>
      <c r="C656" t="s">
        <v>63</v>
      </c>
      <c r="D656" t="s">
        <v>14</v>
      </c>
      <c r="E656" t="s">
        <v>26</v>
      </c>
      <c r="F656" t="s">
        <v>16</v>
      </c>
      <c r="G656" t="s">
        <v>446</v>
      </c>
      <c r="H656">
        <f>HYPERLINK("https://www.bonque.nl/vacature/medior-java-developer-bij-geckotech", "Link")</f>
        <v/>
      </c>
      <c r="I656" t="s">
        <v>18</v>
      </c>
      <c r="J656" t="s">
        <v>19</v>
      </c>
      <c r="K656" t="s">
        <v>447</v>
      </c>
      <c r="L656" t="s">
        <v>448</v>
      </c>
    </row>
    <row r="657" spans="1:12">
      <c r="A657" s="3" t="n">
        <v>43173</v>
      </c>
      <c r="B657" t="s">
        <v>149</v>
      </c>
      <c r="C657" t="s">
        <v>13</v>
      </c>
      <c r="D657" t="s">
        <v>14</v>
      </c>
      <c r="E657" t="s">
        <v>15</v>
      </c>
      <c r="F657" t="s">
        <v>42</v>
      </c>
      <c r="G657" t="s">
        <v>475</v>
      </c>
      <c r="H657">
        <f>HYPERLINK("https://www.bonque.nl/vacature/junior-full-stack-net-developer-bij-lobsterink", "Link")</f>
        <v/>
      </c>
      <c r="I657" t="s">
        <v>18</v>
      </c>
      <c r="J657" t="s">
        <v>19</v>
      </c>
      <c r="K657" t="s">
        <v>151</v>
      </c>
      <c r="L657" t="s">
        <v>476</v>
      </c>
    </row>
    <row r="658" spans="1:12">
      <c r="A658" s="3" t="n">
        <v>43173</v>
      </c>
      <c r="B658" t="s">
        <v>149</v>
      </c>
      <c r="C658" t="s">
        <v>13</v>
      </c>
      <c r="D658" t="s">
        <v>14</v>
      </c>
      <c r="E658" t="s">
        <v>22</v>
      </c>
      <c r="F658" t="s">
        <v>42</v>
      </c>
      <c r="G658" t="s">
        <v>451</v>
      </c>
      <c r="H658">
        <f>HYPERLINK("https://www.bonque.nl/vacature/senior-software-architect-bij-lobsterink", "Link")</f>
        <v/>
      </c>
      <c r="I658" t="s">
        <v>18</v>
      </c>
      <c r="J658" t="s">
        <v>19</v>
      </c>
      <c r="K658" t="s">
        <v>452</v>
      </c>
      <c r="L658" t="s">
        <v>453</v>
      </c>
    </row>
    <row r="659" spans="1:12">
      <c r="A659" s="3" t="n">
        <v>43173</v>
      </c>
      <c r="B659" t="s">
        <v>35</v>
      </c>
      <c r="C659" t="s">
        <v>36</v>
      </c>
      <c r="D659" t="s">
        <v>14</v>
      </c>
      <c r="E659" t="s">
        <v>22</v>
      </c>
      <c r="F659" t="s">
        <v>16</v>
      </c>
      <c r="G659" t="s">
        <v>257</v>
      </c>
      <c r="H659">
        <f>HYPERLINK("https://www.jouwictvacature.nl/solliciteren?job=senior-full-stack-mobile-developer-at-findwhere-bij-findwhere", "Link")</f>
        <v/>
      </c>
      <c r="I659" t="s">
        <v>18</v>
      </c>
      <c r="J659" t="s">
        <v>19</v>
      </c>
      <c r="K659" t="s">
        <v>130</v>
      </c>
      <c r="L659" t="s">
        <v>258</v>
      </c>
    </row>
    <row r="660" spans="1:12">
      <c r="A660" s="3" t="n">
        <v>43173</v>
      </c>
      <c r="B660" t="s">
        <v>76</v>
      </c>
      <c r="C660" t="s">
        <v>77</v>
      </c>
      <c r="D660" t="s">
        <v>14</v>
      </c>
      <c r="E660" t="s">
        <v>15</v>
      </c>
      <c r="F660" t="s">
        <v>16</v>
      </c>
      <c r="G660" t="s">
        <v>643</v>
      </c>
      <c r="H660">
        <f>HYPERLINK("https://www.jouwictvacature.nl/solliciteren?job=junior-technical-consultant-at-usoft-bij-usoft", "Link")</f>
        <v/>
      </c>
      <c r="I660" t="s">
        <v>18</v>
      </c>
      <c r="J660" t="s">
        <v>19</v>
      </c>
      <c r="K660" t="s">
        <v>322</v>
      </c>
      <c r="L660" t="s">
        <v>644</v>
      </c>
    </row>
    <row r="661" spans="1:12">
      <c r="A661" s="3" t="n">
        <v>43173</v>
      </c>
      <c r="B661" t="s">
        <v>259</v>
      </c>
      <c r="C661" t="s">
        <v>260</v>
      </c>
      <c r="D661" t="s">
        <v>14</v>
      </c>
      <c r="E661" t="s">
        <v>26</v>
      </c>
      <c r="F661" t="s">
        <v>42</v>
      </c>
      <c r="G661" t="s">
        <v>261</v>
      </c>
      <c r="H661">
        <f>HYPERLINK("https://www.jouwictvacature.nl/solliciteren?job=medior-front-end-developer-met-reactjs-english-bij-intrasurance-techno", "Link")</f>
        <v/>
      </c>
      <c r="I661" t="s">
        <v>18</v>
      </c>
      <c r="J661" t="s">
        <v>19</v>
      </c>
      <c r="K661" t="s">
        <v>262</v>
      </c>
      <c r="L661" t="s">
        <v>263</v>
      </c>
    </row>
    <row r="662" spans="1:12">
      <c r="A662" s="3" t="n">
        <v>43173</v>
      </c>
      <c r="B662" t="s">
        <v>167</v>
      </c>
      <c r="C662" t="s">
        <v>168</v>
      </c>
      <c r="D662" t="s">
        <v>14</v>
      </c>
      <c r="E662" t="s">
        <v>22</v>
      </c>
      <c r="F662" t="s">
        <v>58</v>
      </c>
      <c r="G662" t="s">
        <v>370</v>
      </c>
      <c r="H662">
        <f>HYPERLINK("https://www.jouwictvacature.nl/solliciteren?job=senior-javascript-developer-bij-the-people-group-2", "Link")</f>
        <v/>
      </c>
      <c r="I662" t="s">
        <v>18</v>
      </c>
      <c r="J662" t="s">
        <v>19</v>
      </c>
      <c r="K662" t="s">
        <v>170</v>
      </c>
      <c r="L662" t="s">
        <v>371</v>
      </c>
    </row>
    <row r="663" spans="1:12">
      <c r="A663" s="3" t="n">
        <v>43173</v>
      </c>
      <c r="B663" t="s">
        <v>412</v>
      </c>
      <c r="C663" t="s">
        <v>13</v>
      </c>
      <c r="D663" t="s">
        <v>14</v>
      </c>
      <c r="E663" t="s">
        <v>22</v>
      </c>
      <c r="F663" t="s">
        <v>58</v>
      </c>
      <c r="G663" t="s">
        <v>645</v>
      </c>
      <c r="H663">
        <f>HYPERLINK("https://www.jouwictvacature.nl/solliciteren?job=senior-wordpress-developer-bij-total-active-media-bij-total-active-med", "Link")</f>
        <v/>
      </c>
      <c r="I663" t="s">
        <v>18</v>
      </c>
      <c r="J663" t="s">
        <v>19</v>
      </c>
      <c r="K663" t="s">
        <v>589</v>
      </c>
      <c r="L663" t="s">
        <v>646</v>
      </c>
    </row>
    <row r="664" spans="1:12">
      <c r="A664" s="3" t="n">
        <v>43173</v>
      </c>
      <c r="B664" t="s">
        <v>167</v>
      </c>
      <c r="C664" t="s">
        <v>168</v>
      </c>
      <c r="D664" t="s">
        <v>14</v>
      </c>
      <c r="E664" t="s">
        <v>26</v>
      </c>
      <c r="F664" t="s">
        <v>58</v>
      </c>
      <c r="G664" t="s">
        <v>372</v>
      </c>
      <c r="H664">
        <f>HYPERLINK("https://www.jouwictvacature.nl/solliciteren?job=medior-front-end-developer--6", "Link")</f>
        <v/>
      </c>
      <c r="I664" t="s">
        <v>18</v>
      </c>
      <c r="J664" t="s">
        <v>19</v>
      </c>
      <c r="K664" t="s">
        <v>170</v>
      </c>
      <c r="L664" t="s">
        <v>373</v>
      </c>
    </row>
    <row r="665" spans="1:12">
      <c r="A665" s="3" t="n">
        <v>43173</v>
      </c>
      <c r="B665" t="s">
        <v>167</v>
      </c>
      <c r="C665" t="s">
        <v>168</v>
      </c>
      <c r="D665" t="s">
        <v>14</v>
      </c>
      <c r="E665" t="s">
        <v>22</v>
      </c>
      <c r="F665" t="s">
        <v>49</v>
      </c>
      <c r="G665" t="s">
        <v>370</v>
      </c>
      <c r="H665">
        <f>HYPERLINK("https://www.jouwictvacature.nl/solliciteren?job=senior-javascript-developer-bij-the-people-group-2", "Link")</f>
        <v/>
      </c>
      <c r="I665" t="s">
        <v>18</v>
      </c>
      <c r="J665" t="s">
        <v>19</v>
      </c>
      <c r="K665" t="s">
        <v>170</v>
      </c>
      <c r="L665" t="s">
        <v>371</v>
      </c>
    </row>
    <row r="666" spans="1:12">
      <c r="A666" s="3" t="n">
        <v>43173</v>
      </c>
      <c r="B666" t="s">
        <v>88</v>
      </c>
      <c r="C666" t="s">
        <v>89</v>
      </c>
      <c r="D666" t="s">
        <v>14</v>
      </c>
      <c r="F666" t="s">
        <v>49</v>
      </c>
      <c r="G666" t="s">
        <v>88</v>
      </c>
      <c r="H666">
        <f>HYPERLINK("https://www.jouwictvacature.nl/solliciteren?job=senior-nodejs-developer-bij-crowdynews", "Link")</f>
        <v/>
      </c>
      <c r="I666" t="s">
        <v>18</v>
      </c>
      <c r="J666" t="s">
        <v>19</v>
      </c>
      <c r="K666" t="s">
        <v>304</v>
      </c>
      <c r="L666" t="s">
        <v>527</v>
      </c>
    </row>
    <row r="667" spans="1:12">
      <c r="A667" s="3" t="n">
        <v>43173</v>
      </c>
      <c r="B667" t="s">
        <v>100</v>
      </c>
      <c r="C667" t="s">
        <v>101</v>
      </c>
      <c r="D667" t="s">
        <v>14</v>
      </c>
      <c r="E667" t="s">
        <v>26</v>
      </c>
      <c r="F667" t="s">
        <v>49</v>
      </c>
      <c r="G667" t="s">
        <v>473</v>
      </c>
      <c r="H667">
        <f>HYPERLINK("https://www.bonque.nl/vacature/medior-full-stack-php-developer-bij-sensys-gatso-group", "Link")</f>
        <v/>
      </c>
      <c r="I667" t="s">
        <v>18</v>
      </c>
      <c r="J667" t="s">
        <v>19</v>
      </c>
      <c r="K667" t="s">
        <v>103</v>
      </c>
      <c r="L667" t="s">
        <v>474</v>
      </c>
    </row>
    <row r="668" spans="1:12">
      <c r="A668" s="3" t="n">
        <v>43173</v>
      </c>
      <c r="B668" t="s">
        <v>57</v>
      </c>
      <c r="C668" t="s">
        <v>13</v>
      </c>
      <c r="D668" t="s">
        <v>14</v>
      </c>
      <c r="E668" t="s">
        <v>15</v>
      </c>
      <c r="F668" t="s">
        <v>49</v>
      </c>
      <c r="G668" t="s">
        <v>330</v>
      </c>
      <c r="H668">
        <f>HYPERLINK("https://www.bonque.nl/vacature/junior-front-end--web-developer-bij-gekkota", "Link")</f>
        <v/>
      </c>
      <c r="I668" t="s">
        <v>18</v>
      </c>
      <c r="J668" t="s">
        <v>19</v>
      </c>
      <c r="K668" t="s">
        <v>331</v>
      </c>
      <c r="L668" t="s">
        <v>332</v>
      </c>
    </row>
    <row r="669" spans="1:12">
      <c r="A669" s="3" t="n">
        <v>43173</v>
      </c>
      <c r="B669" t="s">
        <v>272</v>
      </c>
      <c r="C669" t="s">
        <v>47</v>
      </c>
      <c r="D669" t="s">
        <v>14</v>
      </c>
      <c r="E669" t="s">
        <v>26</v>
      </c>
      <c r="F669" t="s">
        <v>49</v>
      </c>
      <c r="G669" t="s">
        <v>273</v>
      </c>
      <c r="H669">
        <f>HYPERLINK("https://www.bonque.nl/vacature/medior-front-end-reactjsangular-developer-bij-viktor", "Link")</f>
        <v/>
      </c>
      <c r="I669" t="s">
        <v>18</v>
      </c>
      <c r="J669" t="s">
        <v>19</v>
      </c>
      <c r="K669" t="s">
        <v>274</v>
      </c>
      <c r="L669" t="s">
        <v>275</v>
      </c>
    </row>
    <row r="670" spans="1:12">
      <c r="A670" s="3" t="n">
        <v>43173</v>
      </c>
      <c r="B670" t="s">
        <v>348</v>
      </c>
      <c r="C670" t="s">
        <v>47</v>
      </c>
      <c r="D670" t="s">
        <v>14</v>
      </c>
      <c r="E670" t="s">
        <v>26</v>
      </c>
      <c r="F670" t="s">
        <v>49</v>
      </c>
      <c r="G670" t="s">
        <v>348</v>
      </c>
      <c r="H670">
        <f>HYPERLINK("https://www.bonque.nl/vacature/medior-javascript-angularreact-developer-at-ke-works", "Link")</f>
        <v/>
      </c>
      <c r="I670" t="s">
        <v>18</v>
      </c>
      <c r="J670" t="s">
        <v>19</v>
      </c>
      <c r="K670" t="s">
        <v>94</v>
      </c>
      <c r="L670" t="s">
        <v>349</v>
      </c>
    </row>
    <row r="671" spans="1:12">
      <c r="A671" s="3" t="n">
        <v>43173</v>
      </c>
      <c r="B671" t="s">
        <v>100</v>
      </c>
      <c r="C671" t="s">
        <v>101</v>
      </c>
      <c r="D671" t="s">
        <v>14</v>
      </c>
      <c r="E671" t="s">
        <v>22</v>
      </c>
      <c r="F671" t="s">
        <v>49</v>
      </c>
      <c r="G671" t="s">
        <v>212</v>
      </c>
      <c r="H671">
        <f>HYPERLINK("https://www.bonque.nl/vacature/senior-full-stack-php-developer-bij-sensys-gatso-group", "Link")</f>
        <v/>
      </c>
      <c r="I671" t="s">
        <v>18</v>
      </c>
      <c r="J671" t="s">
        <v>19</v>
      </c>
      <c r="K671" t="s">
        <v>103</v>
      </c>
      <c r="L671" t="s">
        <v>213</v>
      </c>
    </row>
    <row r="672" spans="1:12">
      <c r="A672" s="3" t="n">
        <v>43173</v>
      </c>
      <c r="B672" t="s">
        <v>57</v>
      </c>
      <c r="C672" t="s">
        <v>13</v>
      </c>
      <c r="D672" t="s">
        <v>14</v>
      </c>
      <c r="E672" t="s">
        <v>26</v>
      </c>
      <c r="F672" t="s">
        <v>58</v>
      </c>
      <c r="G672" t="s">
        <v>504</v>
      </c>
      <c r="H672">
        <f>HYPERLINK("https://www.bonque.nl/vacature/medior-javascript-developer-ctonodejs-devops", "Link")</f>
        <v/>
      </c>
      <c r="I672" t="s">
        <v>18</v>
      </c>
      <c r="J672" t="s">
        <v>19</v>
      </c>
      <c r="K672" t="s">
        <v>60</v>
      </c>
      <c r="L672" t="s">
        <v>505</v>
      </c>
    </row>
    <row r="673" spans="1:12">
      <c r="A673" s="3" t="n">
        <v>43173</v>
      </c>
      <c r="B673" t="s">
        <v>72</v>
      </c>
      <c r="C673" t="s">
        <v>13</v>
      </c>
      <c r="D673" t="s">
        <v>14</v>
      </c>
      <c r="F673" t="s">
        <v>16</v>
      </c>
      <c r="G673" t="s">
        <v>73</v>
      </c>
      <c r="H673">
        <f>HYPERLINK("https://www.bonque.nl/vacature/tech-lead-bij-anchormen-3", "Link")</f>
        <v/>
      </c>
      <c r="I673" t="s">
        <v>18</v>
      </c>
      <c r="J673" t="s">
        <v>19</v>
      </c>
      <c r="K673" t="s">
        <v>74</v>
      </c>
      <c r="L673" t="s">
        <v>75</v>
      </c>
    </row>
    <row r="674" spans="1:12">
      <c r="A674" s="3" t="n">
        <v>43173</v>
      </c>
      <c r="B674" t="s">
        <v>142</v>
      </c>
      <c r="C674" t="s">
        <v>36</v>
      </c>
      <c r="D674" t="s">
        <v>14</v>
      </c>
      <c r="E674" t="s">
        <v>22</v>
      </c>
      <c r="F674" t="s">
        <v>16</v>
      </c>
      <c r="G674" t="s">
        <v>317</v>
      </c>
      <c r="H674">
        <f>HYPERLINK("https://www.bonque.nl/vacature/java-software-engineer-bij-devoteam-2", "Link")</f>
        <v/>
      </c>
      <c r="I674" t="s">
        <v>18</v>
      </c>
      <c r="J674" t="s">
        <v>19</v>
      </c>
      <c r="K674" t="s">
        <v>249</v>
      </c>
      <c r="L674" t="s">
        <v>318</v>
      </c>
    </row>
    <row r="675" spans="1:12">
      <c r="A675" s="3" t="n">
        <v>43173</v>
      </c>
      <c r="B675" t="s">
        <v>149</v>
      </c>
      <c r="C675" t="s">
        <v>13</v>
      </c>
      <c r="D675" t="s">
        <v>14</v>
      </c>
      <c r="E675" t="s">
        <v>22</v>
      </c>
      <c r="F675" t="s">
        <v>42</v>
      </c>
      <c r="G675" t="s">
        <v>341</v>
      </c>
      <c r="H675">
        <f>HYPERLINK("https://www.bonque.nl/vacature/senior-developer-cloud-bij-lobsterink", "Link")</f>
        <v/>
      </c>
      <c r="I675" t="s">
        <v>18</v>
      </c>
      <c r="J675" t="s">
        <v>19</v>
      </c>
      <c r="K675" t="s">
        <v>342</v>
      </c>
      <c r="L675" t="s">
        <v>343</v>
      </c>
    </row>
    <row r="676" spans="1:12">
      <c r="A676" s="3" t="n">
        <v>43173</v>
      </c>
      <c r="B676" t="s">
        <v>647</v>
      </c>
      <c r="C676" t="s">
        <v>648</v>
      </c>
      <c r="D676" t="s">
        <v>14</v>
      </c>
      <c r="F676" t="s">
        <v>16</v>
      </c>
      <c r="G676" t="s">
        <v>647</v>
      </c>
      <c r="H676">
        <f>HYPERLINK("https://www.jouwictvacature.nl/solliciteren?job=experienced-software-developer-looking-for-the-next-step", "Link")</f>
        <v/>
      </c>
      <c r="I676" t="s">
        <v>18</v>
      </c>
      <c r="J676" t="s">
        <v>19</v>
      </c>
      <c r="K676" t="s">
        <v>649</v>
      </c>
      <c r="L676" t="s">
        <v>650</v>
      </c>
    </row>
    <row r="677" spans="1:12">
      <c r="A677" s="3" t="n">
        <v>43173</v>
      </c>
      <c r="B677" t="s">
        <v>167</v>
      </c>
      <c r="C677" t="s">
        <v>168</v>
      </c>
      <c r="D677" t="s">
        <v>14</v>
      </c>
      <c r="E677" t="s">
        <v>26</v>
      </c>
      <c r="F677" t="s">
        <v>58</v>
      </c>
      <c r="G677" t="s">
        <v>302</v>
      </c>
      <c r="H677">
        <f>HYPERLINK("https://www.jouwictvacature.nl/solliciteren?job=medior-fullstack-developer-english-bij-the-people-group", "Link")</f>
        <v/>
      </c>
      <c r="I677" t="s">
        <v>18</v>
      </c>
      <c r="J677" t="s">
        <v>19</v>
      </c>
      <c r="K677" t="s">
        <v>170</v>
      </c>
      <c r="L677" t="s">
        <v>303</v>
      </c>
    </row>
    <row r="678" spans="1:12">
      <c r="A678" s="3" t="n">
        <v>43173</v>
      </c>
      <c r="B678" t="s">
        <v>412</v>
      </c>
      <c r="C678" t="s">
        <v>13</v>
      </c>
      <c r="D678" t="s">
        <v>14</v>
      </c>
      <c r="E678" t="s">
        <v>26</v>
      </c>
      <c r="F678" t="s">
        <v>58</v>
      </c>
      <c r="G678" t="s">
        <v>413</v>
      </c>
      <c r="H678">
        <f>HYPERLINK("https://www.jouwictvacature.nl/solliciteren?job=medior-wordpress-developer-bij-total-active-media", "Link")</f>
        <v/>
      </c>
      <c r="I678" t="s">
        <v>18</v>
      </c>
      <c r="J678" t="s">
        <v>19</v>
      </c>
      <c r="K678" t="s">
        <v>589</v>
      </c>
      <c r="L678" t="s">
        <v>415</v>
      </c>
    </row>
    <row r="679" spans="1:12">
      <c r="A679" s="3" t="n">
        <v>43173</v>
      </c>
      <c r="B679" t="s">
        <v>272</v>
      </c>
      <c r="C679" t="s">
        <v>47</v>
      </c>
      <c r="D679" t="s">
        <v>14</v>
      </c>
      <c r="E679" t="s">
        <v>26</v>
      </c>
      <c r="F679" t="s">
        <v>49</v>
      </c>
      <c r="G679" t="s">
        <v>538</v>
      </c>
      <c r="H679">
        <f>HYPERLINK("https://www.bonque.nl/vacature/medior-front-end-developer-bij-viktor", "Link")</f>
        <v/>
      </c>
      <c r="I679" t="s">
        <v>18</v>
      </c>
      <c r="J679" t="s">
        <v>19</v>
      </c>
      <c r="K679" t="s">
        <v>274</v>
      </c>
      <c r="L679" t="s">
        <v>539</v>
      </c>
    </row>
    <row r="680" spans="1:12">
      <c r="A680" s="3" t="n">
        <v>43173</v>
      </c>
      <c r="B680" t="s">
        <v>189</v>
      </c>
      <c r="C680" t="s">
        <v>13</v>
      </c>
      <c r="D680" t="s">
        <v>14</v>
      </c>
      <c r="E680" t="s">
        <v>22</v>
      </c>
      <c r="F680" t="s">
        <v>49</v>
      </c>
      <c r="G680" t="s">
        <v>377</v>
      </c>
      <c r="H680">
        <f>HYPERLINK("https://www.bonque.nl/vacature/senior-reactjs-developer-at-realworks", "Link")</f>
        <v/>
      </c>
      <c r="I680" t="s">
        <v>18</v>
      </c>
      <c r="J680" t="s">
        <v>19</v>
      </c>
      <c r="K680" t="s">
        <v>191</v>
      </c>
      <c r="L680" t="s">
        <v>378</v>
      </c>
    </row>
    <row r="681" spans="1:12">
      <c r="A681" s="3" t="n">
        <v>43173</v>
      </c>
      <c r="B681" t="s">
        <v>112</v>
      </c>
      <c r="C681" t="s">
        <v>13</v>
      </c>
      <c r="D681" t="s">
        <v>14</v>
      </c>
      <c r="E681" t="s">
        <v>22</v>
      </c>
      <c r="F681" t="s">
        <v>49</v>
      </c>
      <c r="G681" t="s">
        <v>193</v>
      </c>
      <c r="H681">
        <f>HYPERLINK("https://www.bonque.nl/vacature/senior-front-end-developer-bij-payplaza-", "Link")</f>
        <v/>
      </c>
      <c r="I681" t="s">
        <v>18</v>
      </c>
      <c r="J681" t="s">
        <v>19</v>
      </c>
      <c r="K681" t="s">
        <v>194</v>
      </c>
      <c r="L681" t="s">
        <v>195</v>
      </c>
    </row>
    <row r="682" spans="1:12">
      <c r="A682" s="3" t="n">
        <v>43173</v>
      </c>
      <c r="B682" t="s">
        <v>198</v>
      </c>
      <c r="C682" t="s">
        <v>13</v>
      </c>
      <c r="D682" t="s">
        <v>14</v>
      </c>
      <c r="E682" t="s">
        <v>22</v>
      </c>
      <c r="F682" t="s">
        <v>58</v>
      </c>
      <c r="G682" t="s">
        <v>427</v>
      </c>
      <c r="H682">
        <f>HYPERLINK("https://www.bonque.nl/vacature/senior-full-stack-developer-at-gocustomized", "Link")</f>
        <v/>
      </c>
      <c r="I682" t="s">
        <v>18</v>
      </c>
      <c r="J682" t="s">
        <v>19</v>
      </c>
      <c r="K682" t="s">
        <v>428</v>
      </c>
      <c r="L682" t="s">
        <v>429</v>
      </c>
    </row>
    <row r="683" spans="1:12">
      <c r="A683" s="3" t="n">
        <v>43173</v>
      </c>
      <c r="B683" t="s">
        <v>57</v>
      </c>
      <c r="C683" t="s">
        <v>13</v>
      </c>
      <c r="D683" t="s">
        <v>14</v>
      </c>
      <c r="E683" t="s">
        <v>26</v>
      </c>
      <c r="F683" t="s">
        <v>58</v>
      </c>
      <c r="G683" t="s">
        <v>504</v>
      </c>
      <c r="H683">
        <f>HYPERLINK("https://www.bonque.nl/vacature/medior-javascript-developer-ctonodejs-devops", "Link")</f>
        <v/>
      </c>
      <c r="I683" t="s">
        <v>18</v>
      </c>
      <c r="J683" t="s">
        <v>19</v>
      </c>
      <c r="K683" t="s">
        <v>60</v>
      </c>
      <c r="L683" t="s">
        <v>505</v>
      </c>
    </row>
    <row r="684" spans="1:12">
      <c r="A684" s="3" t="n">
        <v>43173</v>
      </c>
      <c r="B684" t="s">
        <v>142</v>
      </c>
      <c r="C684" t="s">
        <v>146</v>
      </c>
      <c r="D684" t="s">
        <v>14</v>
      </c>
      <c r="E684" t="s">
        <v>26</v>
      </c>
      <c r="F684" t="s">
        <v>16</v>
      </c>
      <c r="G684" t="s">
        <v>227</v>
      </c>
      <c r="H684">
        <f>HYPERLINK("https://www.bonque.nl/vacature/medior-microservices-developer-bij-devoteam", "Link")</f>
        <v/>
      </c>
      <c r="I684" t="s">
        <v>18</v>
      </c>
      <c r="J684" t="s">
        <v>19</v>
      </c>
      <c r="K684" t="s">
        <v>144</v>
      </c>
      <c r="L684" t="s">
        <v>228</v>
      </c>
    </row>
    <row r="685" spans="1:12">
      <c r="A685" s="3" t="n">
        <v>43173</v>
      </c>
      <c r="B685" t="s">
        <v>96</v>
      </c>
      <c r="C685" t="s">
        <v>85</v>
      </c>
      <c r="D685" t="s">
        <v>14</v>
      </c>
      <c r="F685" t="s">
        <v>16</v>
      </c>
      <c r="G685" t="s">
        <v>97</v>
      </c>
      <c r="H685">
        <f>HYPERLINK("https://www.bonque.nl/vacature/docentencoach-application-software-engineering-bij-educom-utrecht", "Link")</f>
        <v/>
      </c>
      <c r="I685" t="s">
        <v>18</v>
      </c>
      <c r="J685" t="s">
        <v>19</v>
      </c>
      <c r="K685" t="s">
        <v>98</v>
      </c>
      <c r="L685" t="s">
        <v>99</v>
      </c>
    </row>
    <row r="686" spans="1:12">
      <c r="A686" s="3" t="n">
        <v>43173</v>
      </c>
      <c r="B686" t="s">
        <v>67</v>
      </c>
      <c r="C686" t="s">
        <v>68</v>
      </c>
      <c r="D686" t="s">
        <v>53</v>
      </c>
      <c r="E686" t="s">
        <v>15</v>
      </c>
      <c r="F686" t="s">
        <v>16</v>
      </c>
      <c r="G686" t="s">
        <v>356</v>
      </c>
      <c r="H686">
        <f>HYPERLINK("https://www.bonque.nl/vacature/junior-ontwikkelaar-bij-festa-solutions-bv-bij-festa-solutions-bv", "Link")</f>
        <v/>
      </c>
      <c r="I686" t="s">
        <v>18</v>
      </c>
      <c r="J686" t="s">
        <v>19</v>
      </c>
      <c r="K686" t="s">
        <v>70</v>
      </c>
      <c r="L686" t="s">
        <v>357</v>
      </c>
    </row>
    <row r="687" spans="1:12">
      <c r="A687" s="3" t="n">
        <v>43173</v>
      </c>
      <c r="B687" t="s">
        <v>232</v>
      </c>
      <c r="C687" t="s">
        <v>601</v>
      </c>
      <c r="D687" t="s">
        <v>14</v>
      </c>
      <c r="E687" t="s">
        <v>26</v>
      </c>
      <c r="F687" t="s">
        <v>16</v>
      </c>
      <c r="G687" t="s">
        <v>617</v>
      </c>
      <c r="H687">
        <f>HYPERLINK("https://www.bonque.nl/vacature/medior-full-stack-developer-java--angular-at-servoy-bij-servoy-2", "Link")</f>
        <v/>
      </c>
      <c r="I687" t="s">
        <v>18</v>
      </c>
      <c r="J687" t="s">
        <v>19</v>
      </c>
      <c r="K687" t="s">
        <v>234</v>
      </c>
      <c r="L687" t="s">
        <v>618</v>
      </c>
    </row>
    <row r="688" spans="1:12">
      <c r="A688" s="3" t="n">
        <v>43173</v>
      </c>
      <c r="B688" t="s">
        <v>142</v>
      </c>
      <c r="C688" t="s">
        <v>36</v>
      </c>
      <c r="D688" t="s">
        <v>14</v>
      </c>
      <c r="E688" t="s">
        <v>22</v>
      </c>
      <c r="F688" t="s">
        <v>16</v>
      </c>
      <c r="G688" t="s">
        <v>317</v>
      </c>
      <c r="H688">
        <f>HYPERLINK("https://www.bonque.nl/vacature/java-software-engineer-bij-devoteam-2", "Link")</f>
        <v/>
      </c>
      <c r="I688" t="s">
        <v>18</v>
      </c>
      <c r="J688" t="s">
        <v>19</v>
      </c>
      <c r="K688" t="s">
        <v>249</v>
      </c>
      <c r="L688" t="s">
        <v>318</v>
      </c>
    </row>
    <row r="689" spans="1:12">
      <c r="A689" s="3" t="n">
        <v>43173</v>
      </c>
      <c r="B689" t="s">
        <v>72</v>
      </c>
      <c r="C689" t="s">
        <v>13</v>
      </c>
      <c r="D689" t="s">
        <v>14</v>
      </c>
      <c r="E689" t="s">
        <v>26</v>
      </c>
      <c r="F689" t="s">
        <v>16</v>
      </c>
      <c r="G689" t="s">
        <v>276</v>
      </c>
      <c r="H689">
        <f>HYPERLINK("https://www.bonque.nl/vacature/java-developer-bij-anchormen-2", "Link")</f>
        <v/>
      </c>
      <c r="I689" t="s">
        <v>18</v>
      </c>
      <c r="J689" t="s">
        <v>19</v>
      </c>
      <c r="K689" t="s">
        <v>110</v>
      </c>
      <c r="L689" t="s">
        <v>277</v>
      </c>
    </row>
    <row r="690" spans="1:12">
      <c r="A690" s="3" t="n">
        <v>43173</v>
      </c>
      <c r="B690" t="s">
        <v>76</v>
      </c>
      <c r="C690" t="s">
        <v>77</v>
      </c>
      <c r="D690" t="s">
        <v>14</v>
      </c>
      <c r="E690" t="s">
        <v>22</v>
      </c>
      <c r="F690" t="s">
        <v>16</v>
      </c>
      <c r="G690" t="s">
        <v>651</v>
      </c>
      <c r="H690">
        <f>HYPERLINK("https://www.jouwictvacature.nl/solliciteren?job=senior-technical-consultant-at-usoft-bij-usoft", "Link")</f>
        <v/>
      </c>
      <c r="I690" t="s">
        <v>18</v>
      </c>
      <c r="J690" t="s">
        <v>19</v>
      </c>
      <c r="K690" t="s">
        <v>322</v>
      </c>
      <c r="L690" t="s">
        <v>652</v>
      </c>
    </row>
    <row r="691" spans="1:12">
      <c r="A691" s="3" t="n">
        <v>43173</v>
      </c>
      <c r="B691" t="s">
        <v>206</v>
      </c>
      <c r="C691" t="s">
        <v>13</v>
      </c>
      <c r="D691" t="s">
        <v>14</v>
      </c>
      <c r="E691" t="s">
        <v>22</v>
      </c>
      <c r="F691" t="s">
        <v>58</v>
      </c>
      <c r="G691" t="s">
        <v>559</v>
      </c>
      <c r="H691">
        <f>HYPERLINK("https://www.jouwictvacature.nl/solliciteren?job=senior-php-developer-bij-lightspeed", "Link")</f>
        <v/>
      </c>
      <c r="I691" t="s">
        <v>18</v>
      </c>
      <c r="J691" t="s">
        <v>19</v>
      </c>
      <c r="K691" t="s">
        <v>623</v>
      </c>
      <c r="L691" t="s">
        <v>560</v>
      </c>
    </row>
    <row r="692" spans="1:12">
      <c r="A692" s="3" t="n">
        <v>43173</v>
      </c>
      <c r="B692" t="s">
        <v>206</v>
      </c>
      <c r="C692" t="s">
        <v>13</v>
      </c>
      <c r="D692" t="s">
        <v>14</v>
      </c>
      <c r="E692" t="s">
        <v>15</v>
      </c>
      <c r="F692" t="s">
        <v>58</v>
      </c>
      <c r="G692" t="s">
        <v>266</v>
      </c>
      <c r="H692">
        <f>HYPERLINK("https://www.jouwictvacature.nl/solliciteren?job=juniorphp-developer-bij-lightspeed-bij-lightspeed", "Link")</f>
        <v/>
      </c>
      <c r="I692" t="s">
        <v>18</v>
      </c>
      <c r="J692" t="s">
        <v>19</v>
      </c>
      <c r="K692" t="s">
        <v>623</v>
      </c>
      <c r="L692" t="s">
        <v>267</v>
      </c>
    </row>
    <row r="693" spans="1:12">
      <c r="A693" s="3" t="n">
        <v>43173</v>
      </c>
      <c r="B693" t="s">
        <v>259</v>
      </c>
      <c r="C693" t="s">
        <v>268</v>
      </c>
      <c r="D693" t="s">
        <v>14</v>
      </c>
      <c r="E693" t="s">
        <v>22</v>
      </c>
      <c r="F693" t="s">
        <v>58</v>
      </c>
      <c r="G693" t="s">
        <v>611</v>
      </c>
      <c r="H693">
        <f>HYPERLINK("https://www.jouwictvacature.nl/solliciteren?job=senior-drupal-front-end-ontwikkelaar-english-bij-intrasurance-technolo", "Link")</f>
        <v/>
      </c>
      <c r="I693" t="s">
        <v>18</v>
      </c>
      <c r="J693" t="s">
        <v>19</v>
      </c>
      <c r="K693" t="s">
        <v>270</v>
      </c>
      <c r="L693" t="s">
        <v>612</v>
      </c>
    </row>
    <row r="694" spans="1:12">
      <c r="A694" s="3" t="n">
        <v>43173</v>
      </c>
      <c r="B694" t="s">
        <v>653</v>
      </c>
      <c r="C694" t="s">
        <v>654</v>
      </c>
      <c r="D694" t="s">
        <v>14</v>
      </c>
      <c r="F694" t="s">
        <v>49</v>
      </c>
      <c r="G694" t="s">
        <v>653</v>
      </c>
      <c r="H694">
        <f>HYPERLINK("https://www.jouwictvacature.nl/solliciteren?job=front-end-developer-at-appmachine-", "Link")</f>
        <v/>
      </c>
      <c r="I694" t="s">
        <v>18</v>
      </c>
      <c r="J694" t="s">
        <v>19</v>
      </c>
      <c r="K694" t="s">
        <v>655</v>
      </c>
      <c r="L694" t="s">
        <v>656</v>
      </c>
    </row>
    <row r="695" spans="1:12">
      <c r="A695" s="3" t="n">
        <v>43173</v>
      </c>
      <c r="B695" t="s">
        <v>545</v>
      </c>
      <c r="C695" t="s">
        <v>173</v>
      </c>
      <c r="D695" t="s">
        <v>14</v>
      </c>
      <c r="E695" t="s">
        <v>22</v>
      </c>
      <c r="F695" t="s">
        <v>49</v>
      </c>
      <c r="G695" t="s">
        <v>546</v>
      </c>
      <c r="H695">
        <f>HYPERLINK("https://www.bonque.nl/vacature/senior-front-end-engineer-bij-beequip", "Link")</f>
        <v/>
      </c>
      <c r="I695" t="s">
        <v>18</v>
      </c>
      <c r="J695" t="s">
        <v>19</v>
      </c>
      <c r="K695" t="s">
        <v>547</v>
      </c>
      <c r="L695" t="s">
        <v>548</v>
      </c>
    </row>
    <row r="696" spans="1:12">
      <c r="A696" s="3" t="n">
        <v>43173</v>
      </c>
      <c r="B696" t="s">
        <v>122</v>
      </c>
      <c r="C696" t="s">
        <v>13</v>
      </c>
      <c r="D696" t="s">
        <v>14</v>
      </c>
      <c r="E696" t="s">
        <v>22</v>
      </c>
      <c r="F696" t="s">
        <v>49</v>
      </c>
      <c r="G696" t="s">
        <v>136</v>
      </c>
      <c r="H696">
        <f>HYPERLINK("https://www.bonque.nl/vacature/senior-creative-front-end-developer--html5-css3-reactjs-angularjs-java", "Link")</f>
        <v/>
      </c>
      <c r="I696" t="s">
        <v>18</v>
      </c>
      <c r="J696" t="s">
        <v>19</v>
      </c>
      <c r="K696" t="s">
        <v>124</v>
      </c>
      <c r="L696" t="s">
        <v>137</v>
      </c>
    </row>
    <row r="697" spans="1:12">
      <c r="A697" s="3" t="n">
        <v>43173</v>
      </c>
      <c r="B697" t="s">
        <v>88</v>
      </c>
      <c r="C697" t="s">
        <v>89</v>
      </c>
      <c r="D697" t="s">
        <v>14</v>
      </c>
      <c r="E697" t="s">
        <v>22</v>
      </c>
      <c r="F697" t="s">
        <v>49</v>
      </c>
      <c r="G697" t="s">
        <v>657</v>
      </c>
      <c r="H697">
        <f>HYPERLINK("https://www.bonque.nl/vacature/nodejs-developer-bij-crowdynews", "Link")</f>
        <v/>
      </c>
      <c r="I697" t="s">
        <v>18</v>
      </c>
      <c r="J697" t="s">
        <v>19</v>
      </c>
      <c r="K697" t="s">
        <v>502</v>
      </c>
      <c r="L697" t="s">
        <v>658</v>
      </c>
    </row>
    <row r="698" spans="1:12">
      <c r="A698" s="3" t="n">
        <v>43173</v>
      </c>
      <c r="B698" t="s">
        <v>272</v>
      </c>
      <c r="C698" t="s">
        <v>47</v>
      </c>
      <c r="D698" t="s">
        <v>14</v>
      </c>
      <c r="E698" t="s">
        <v>26</v>
      </c>
      <c r="F698" t="s">
        <v>49</v>
      </c>
      <c r="G698" t="s">
        <v>273</v>
      </c>
      <c r="H698">
        <f>HYPERLINK("https://www.bonque.nl/vacature/medior-front-end-reactjsangular-developer-bij-viktor", "Link")</f>
        <v/>
      </c>
      <c r="I698" t="s">
        <v>18</v>
      </c>
      <c r="J698" t="s">
        <v>19</v>
      </c>
      <c r="K698" t="s">
        <v>274</v>
      </c>
      <c r="L698" t="s">
        <v>275</v>
      </c>
    </row>
    <row r="699" spans="1:12">
      <c r="A699" s="3" t="n">
        <v>43173</v>
      </c>
      <c r="B699" t="s">
        <v>67</v>
      </c>
      <c r="C699" t="s">
        <v>68</v>
      </c>
      <c r="D699" t="s">
        <v>53</v>
      </c>
      <c r="E699" t="s">
        <v>26</v>
      </c>
      <c r="F699" t="s">
        <v>16</v>
      </c>
      <c r="G699" t="s">
        <v>69</v>
      </c>
      <c r="H699">
        <f>HYPERLINK("https://www.bonque.nl/vacature/junior-ontwikkelaar-bij-festa-solutions-bv-", "Link")</f>
        <v/>
      </c>
      <c r="I699" t="s">
        <v>18</v>
      </c>
      <c r="J699" t="s">
        <v>19</v>
      </c>
      <c r="K699" t="s">
        <v>70</v>
      </c>
      <c r="L699" t="s">
        <v>71</v>
      </c>
    </row>
    <row r="700" spans="1:12">
      <c r="A700" s="3" t="n">
        <v>43173</v>
      </c>
      <c r="B700" t="s">
        <v>142</v>
      </c>
      <c r="C700" t="s">
        <v>36</v>
      </c>
      <c r="D700" t="s">
        <v>14</v>
      </c>
      <c r="E700" t="s">
        <v>22</v>
      </c>
      <c r="F700" t="s">
        <v>16</v>
      </c>
      <c r="G700" t="s">
        <v>317</v>
      </c>
      <c r="H700">
        <f>HYPERLINK("https://www.bonque.nl/vacature/java-software-engineer-bij-devoteam-2", "Link")</f>
        <v/>
      </c>
      <c r="I700" t="s">
        <v>18</v>
      </c>
      <c r="J700" t="s">
        <v>19</v>
      </c>
      <c r="K700" t="s">
        <v>249</v>
      </c>
      <c r="L700" t="s">
        <v>318</v>
      </c>
    </row>
    <row r="701" spans="1:12">
      <c r="A701" s="3" t="n">
        <v>43173</v>
      </c>
      <c r="B701" t="s">
        <v>142</v>
      </c>
      <c r="C701" t="s">
        <v>146</v>
      </c>
      <c r="D701" t="s">
        <v>14</v>
      </c>
      <c r="E701" t="s">
        <v>26</v>
      </c>
      <c r="F701" t="s">
        <v>16</v>
      </c>
      <c r="G701" t="s">
        <v>227</v>
      </c>
      <c r="H701">
        <f>HYPERLINK("https://www.bonque.nl/vacature/medior-microservices-developer-bij-devoteam", "Link")</f>
        <v/>
      </c>
      <c r="I701" t="s">
        <v>18</v>
      </c>
      <c r="J701" t="s">
        <v>19</v>
      </c>
      <c r="K701" t="s">
        <v>144</v>
      </c>
      <c r="L701" t="s">
        <v>228</v>
      </c>
    </row>
    <row r="702" spans="1:12">
      <c r="A702" s="3" t="n">
        <v>43173</v>
      </c>
      <c r="B702" t="s">
        <v>72</v>
      </c>
      <c r="C702" t="s">
        <v>13</v>
      </c>
      <c r="D702" t="s">
        <v>14</v>
      </c>
      <c r="F702" t="s">
        <v>16</v>
      </c>
      <c r="G702" t="s">
        <v>73</v>
      </c>
      <c r="H702">
        <f>HYPERLINK("https://www.bonque.nl/vacature/tech-lead-bij-anchormen-3", "Link")</f>
        <v/>
      </c>
      <c r="I702" t="s">
        <v>18</v>
      </c>
      <c r="J702" t="s">
        <v>19</v>
      </c>
      <c r="K702" t="s">
        <v>74</v>
      </c>
      <c r="L702" t="s">
        <v>75</v>
      </c>
    </row>
    <row r="703" spans="1:12">
      <c r="A703" s="3" t="n">
        <v>43173</v>
      </c>
      <c r="B703" t="s">
        <v>149</v>
      </c>
      <c r="C703" t="s">
        <v>13</v>
      </c>
      <c r="D703" t="s">
        <v>14</v>
      </c>
      <c r="E703" t="s">
        <v>26</v>
      </c>
      <c r="F703" t="s">
        <v>42</v>
      </c>
      <c r="G703" t="s">
        <v>358</v>
      </c>
      <c r="H703">
        <f>HYPERLINK("https://www.bonque.nl/vacature/medior-developer-cloud-bij-lobsterink", "Link")</f>
        <v/>
      </c>
      <c r="I703" t="s">
        <v>18</v>
      </c>
      <c r="J703" t="s">
        <v>19</v>
      </c>
      <c r="K703" t="s">
        <v>359</v>
      </c>
      <c r="L703" t="s">
        <v>360</v>
      </c>
    </row>
    <row r="704" spans="1:12">
      <c r="A704" s="3" t="n">
        <v>43173</v>
      </c>
      <c r="B704" t="s">
        <v>35</v>
      </c>
      <c r="C704" t="s">
        <v>36</v>
      </c>
      <c r="D704" t="s">
        <v>14</v>
      </c>
      <c r="F704" t="s">
        <v>16</v>
      </c>
      <c r="G704" t="s">
        <v>659</v>
      </c>
      <c r="H704">
        <f>HYPERLINK("https://www.jouwictvacature.nl/solliciteren?job=looking-for-a-java-development-job-in-amsterdam-zuidoost-bij-findwhere", "Link")</f>
        <v/>
      </c>
      <c r="I704" t="s">
        <v>18</v>
      </c>
      <c r="J704" t="s">
        <v>19</v>
      </c>
      <c r="K704" t="s">
        <v>82</v>
      </c>
      <c r="L704" t="s">
        <v>660</v>
      </c>
    </row>
    <row r="705" spans="1:12">
      <c r="A705" s="3" t="n">
        <v>43173</v>
      </c>
      <c r="B705" t="s">
        <v>306</v>
      </c>
      <c r="C705" t="s">
        <v>307</v>
      </c>
      <c r="D705" t="s">
        <v>14</v>
      </c>
      <c r="F705" t="s">
        <v>49</v>
      </c>
      <c r="G705" t="s">
        <v>306</v>
      </c>
      <c r="H705">
        <f>HYPERLINK("https://www.jouwictvacature.nl/solliciteren?job=senior-back-end-developer-superbuddy-mean-stack", "Link")</f>
        <v/>
      </c>
      <c r="I705" t="s">
        <v>18</v>
      </c>
      <c r="J705" t="s">
        <v>19</v>
      </c>
      <c r="K705" t="s">
        <v>308</v>
      </c>
      <c r="L705" t="s">
        <v>530</v>
      </c>
    </row>
    <row r="706" spans="1:12">
      <c r="A706" s="3" t="n">
        <v>43173</v>
      </c>
      <c r="B706" t="s">
        <v>196</v>
      </c>
      <c r="C706" t="s">
        <v>47</v>
      </c>
      <c r="D706" t="s">
        <v>14</v>
      </c>
      <c r="E706" t="s">
        <v>15</v>
      </c>
      <c r="F706" t="s">
        <v>49</v>
      </c>
      <c r="G706" t="s">
        <v>196</v>
      </c>
      <c r="H706">
        <f>HYPERLINK("https://www.bonque.nl/vacature/junior-javascript-angularreact-developer-at-ke-works", "Link")</f>
        <v/>
      </c>
      <c r="I706" t="s">
        <v>18</v>
      </c>
      <c r="J706" t="s">
        <v>19</v>
      </c>
      <c r="K706" t="s">
        <v>94</v>
      </c>
      <c r="L706" t="s">
        <v>197</v>
      </c>
    </row>
    <row r="707" spans="1:12">
      <c r="A707" s="3" t="n">
        <v>43173</v>
      </c>
      <c r="B707" t="s">
        <v>149</v>
      </c>
      <c r="C707" t="s">
        <v>13</v>
      </c>
      <c r="D707" t="s">
        <v>14</v>
      </c>
      <c r="E707" t="s">
        <v>22</v>
      </c>
      <c r="F707" t="s">
        <v>49</v>
      </c>
      <c r="G707" t="s">
        <v>352</v>
      </c>
      <c r="H707">
        <f>HYPERLINK("https://www.bonque.nl/vacature/medior-developer-front-end-bij-lobsterink-2", "Link")</f>
        <v/>
      </c>
      <c r="I707" t="s">
        <v>18</v>
      </c>
      <c r="J707" t="s">
        <v>19</v>
      </c>
      <c r="K707" t="s">
        <v>311</v>
      </c>
      <c r="L707" t="s">
        <v>353</v>
      </c>
    </row>
    <row r="708" spans="1:12">
      <c r="A708" s="3" t="n">
        <v>43173</v>
      </c>
      <c r="B708" t="s">
        <v>88</v>
      </c>
      <c r="C708" t="s">
        <v>89</v>
      </c>
      <c r="D708" t="s">
        <v>14</v>
      </c>
      <c r="E708" t="s">
        <v>26</v>
      </c>
      <c r="F708" t="s">
        <v>49</v>
      </c>
      <c r="G708" t="s">
        <v>501</v>
      </c>
      <c r="H708">
        <f>HYPERLINK("https://www.bonque.nl/vacature/nodejs-developer-bij-crowdynews-2", "Link")</f>
        <v/>
      </c>
      <c r="I708" t="s">
        <v>18</v>
      </c>
      <c r="J708" t="s">
        <v>19</v>
      </c>
      <c r="K708" t="s">
        <v>502</v>
      </c>
      <c r="L708" t="s">
        <v>503</v>
      </c>
    </row>
    <row r="709" spans="1:12">
      <c r="A709" s="3" t="n">
        <v>43173</v>
      </c>
      <c r="B709" t="s">
        <v>57</v>
      </c>
      <c r="C709" t="s">
        <v>13</v>
      </c>
      <c r="D709" t="s">
        <v>14</v>
      </c>
      <c r="E709" t="s">
        <v>26</v>
      </c>
      <c r="F709" t="s">
        <v>58</v>
      </c>
      <c r="G709" t="s">
        <v>504</v>
      </c>
      <c r="H709">
        <f>HYPERLINK("https://www.bonque.nl/vacature/medior-javascript-developer-ctonodejs-devops", "Link")</f>
        <v/>
      </c>
      <c r="I709" t="s">
        <v>18</v>
      </c>
      <c r="J709" t="s">
        <v>19</v>
      </c>
      <c r="K709" t="s">
        <v>60</v>
      </c>
      <c r="L709" t="s">
        <v>505</v>
      </c>
    </row>
    <row r="710" spans="1:12">
      <c r="A710" s="3" t="n">
        <v>43173</v>
      </c>
      <c r="B710" t="s">
        <v>198</v>
      </c>
      <c r="C710" t="s">
        <v>13</v>
      </c>
      <c r="D710" t="s">
        <v>14</v>
      </c>
      <c r="E710" t="s">
        <v>15</v>
      </c>
      <c r="F710" t="s">
        <v>58</v>
      </c>
      <c r="G710" t="s">
        <v>540</v>
      </c>
      <c r="H710">
        <f>HYPERLINK("https://www.bonque.nl/vacature/junior-php-developer-at-gocustomized", "Link")</f>
        <v/>
      </c>
      <c r="I710" t="s">
        <v>18</v>
      </c>
      <c r="J710" t="s">
        <v>19</v>
      </c>
      <c r="K710" t="s">
        <v>541</v>
      </c>
      <c r="L710" t="s">
        <v>542</v>
      </c>
    </row>
    <row r="711" spans="1:12">
      <c r="A711" s="3" t="n">
        <v>43173</v>
      </c>
      <c r="B711" t="s">
        <v>72</v>
      </c>
      <c r="C711" t="s">
        <v>13</v>
      </c>
      <c r="D711" t="s">
        <v>14</v>
      </c>
      <c r="E711" t="s">
        <v>22</v>
      </c>
      <c r="F711" t="s">
        <v>16</v>
      </c>
      <c r="G711" t="s">
        <v>557</v>
      </c>
      <c r="H711">
        <f>HYPERLINK("https://www.bonque.nl/vacature/scala-developer-bij-anchormen-2", "Link")</f>
        <v/>
      </c>
      <c r="I711" t="s">
        <v>18</v>
      </c>
      <c r="J711" t="s">
        <v>19</v>
      </c>
      <c r="K711" t="s">
        <v>279</v>
      </c>
      <c r="L711" t="s">
        <v>558</v>
      </c>
    </row>
    <row r="712" spans="1:12">
      <c r="A712" s="3" t="n">
        <v>43173</v>
      </c>
      <c r="B712" t="s">
        <v>232</v>
      </c>
      <c r="C712" t="s">
        <v>13</v>
      </c>
      <c r="D712" t="s">
        <v>14</v>
      </c>
      <c r="E712" t="s">
        <v>22</v>
      </c>
      <c r="F712" t="s">
        <v>16</v>
      </c>
      <c r="G712" t="s">
        <v>543</v>
      </c>
      <c r="H712">
        <f>HYPERLINK("https://www.bonque.nl/vacature/senior-full-stack-developer-java--angular-at-servoy-bij-servoy", "Link")</f>
        <v/>
      </c>
      <c r="I712" t="s">
        <v>18</v>
      </c>
      <c r="J712" t="s">
        <v>19</v>
      </c>
      <c r="K712" t="s">
        <v>234</v>
      </c>
      <c r="L712" t="s">
        <v>544</v>
      </c>
    </row>
    <row r="713" spans="1:12">
      <c r="A713" s="3" t="n">
        <v>43173</v>
      </c>
      <c r="B713" t="s">
        <v>105</v>
      </c>
      <c r="C713" t="s">
        <v>68</v>
      </c>
      <c r="D713" t="s">
        <v>14</v>
      </c>
      <c r="F713" t="s">
        <v>16</v>
      </c>
      <c r="G713" t="s">
        <v>106</v>
      </c>
      <c r="H713">
        <f>HYPERLINK("https://www.bonque.nl/vacature/applicationsoftware-engineer-bij-vinotion", "Link")</f>
        <v/>
      </c>
      <c r="I713" t="s">
        <v>18</v>
      </c>
      <c r="J713" t="s">
        <v>19</v>
      </c>
      <c r="K713" t="s">
        <v>107</v>
      </c>
      <c r="L713" t="s">
        <v>108</v>
      </c>
    </row>
    <row r="714" spans="1:12">
      <c r="A714" s="3" t="n">
        <v>43173</v>
      </c>
      <c r="B714" t="s">
        <v>232</v>
      </c>
      <c r="C714" t="s">
        <v>601</v>
      </c>
      <c r="D714" t="s">
        <v>14</v>
      </c>
      <c r="E714" t="s">
        <v>26</v>
      </c>
      <c r="F714" t="s">
        <v>16</v>
      </c>
      <c r="G714" t="s">
        <v>617</v>
      </c>
      <c r="H714">
        <f>HYPERLINK("https://www.bonque.nl/vacature/medior-full-stack-developer-java--angular-at-servoy-bij-servoy-2", "Link")</f>
        <v/>
      </c>
      <c r="I714" t="s">
        <v>18</v>
      </c>
      <c r="J714" t="s">
        <v>19</v>
      </c>
      <c r="K714" t="s">
        <v>234</v>
      </c>
      <c r="L714" t="s">
        <v>618</v>
      </c>
    </row>
    <row r="715" spans="1:12">
      <c r="A715" s="3" t="n">
        <v>43173</v>
      </c>
      <c r="B715" t="s">
        <v>354</v>
      </c>
      <c r="C715" t="s">
        <v>68</v>
      </c>
      <c r="D715" t="s">
        <v>14</v>
      </c>
      <c r="F715" t="s">
        <v>42</v>
      </c>
      <c r="G715" t="s">
        <v>354</v>
      </c>
      <c r="H715">
        <f>HYPERLINK("https://www.bonque.nl/vacature/traineeship-bij-educom-2", "Link")</f>
        <v/>
      </c>
      <c r="I715" t="s">
        <v>18</v>
      </c>
      <c r="J715" t="s">
        <v>19</v>
      </c>
      <c r="K715" t="s">
        <v>225</v>
      </c>
      <c r="L715" t="s">
        <v>604</v>
      </c>
    </row>
    <row r="716" spans="1:12">
      <c r="A716" s="3" t="n">
        <v>43173</v>
      </c>
      <c r="B716" t="s">
        <v>12</v>
      </c>
      <c r="C716" t="s">
        <v>13</v>
      </c>
      <c r="D716" t="s">
        <v>14</v>
      </c>
      <c r="E716" t="s">
        <v>15</v>
      </c>
      <c r="F716" t="s">
        <v>16</v>
      </c>
      <c r="G716" t="s">
        <v>661</v>
      </c>
      <c r="H716">
        <f>HYPERLINK("https://www.jouwictvacature.nl/solliciteren?job=junior-java-developer-at-trifork-in-amsterdam-bij-trifork", "Link")</f>
        <v/>
      </c>
      <c r="I716" t="s">
        <v>18</v>
      </c>
      <c r="J716" t="s">
        <v>19</v>
      </c>
      <c r="K716" t="s">
        <v>300</v>
      </c>
      <c r="L716" t="s">
        <v>662</v>
      </c>
    </row>
    <row r="717" spans="1:12">
      <c r="A717" s="3" t="n">
        <v>43173</v>
      </c>
      <c r="B717" t="s">
        <v>30</v>
      </c>
      <c r="C717" t="s">
        <v>31</v>
      </c>
      <c r="D717" t="s">
        <v>14</v>
      </c>
      <c r="F717" t="s">
        <v>16</v>
      </c>
      <c r="G717" t="s">
        <v>663</v>
      </c>
      <c r="H717">
        <f>HYPERLINK("https://www.jouwictvacature.nl/solliciteren?job=java-developer-at-msg-life-benelux", "Link")</f>
        <v/>
      </c>
      <c r="I717" t="s">
        <v>18</v>
      </c>
      <c r="J717" t="s">
        <v>19</v>
      </c>
      <c r="K717" t="s">
        <v>156</v>
      </c>
      <c r="L717" t="s">
        <v>664</v>
      </c>
    </row>
    <row r="718" spans="1:12">
      <c r="A718" s="3" t="n">
        <v>43173</v>
      </c>
      <c r="B718" t="s">
        <v>12</v>
      </c>
      <c r="C718" t="s">
        <v>13</v>
      </c>
      <c r="D718" t="s">
        <v>14</v>
      </c>
      <c r="E718" t="s">
        <v>22</v>
      </c>
      <c r="F718" t="s">
        <v>16</v>
      </c>
      <c r="G718" t="s">
        <v>665</v>
      </c>
      <c r="H718">
        <f>HYPERLINK("https://www.jouwictvacature.nl/solliciteren?job=senior-java-developer-at-trifork-in-amsterdam", "Link")</f>
        <v/>
      </c>
      <c r="I718" t="s">
        <v>18</v>
      </c>
      <c r="J718" t="s">
        <v>19</v>
      </c>
      <c r="K718" t="s">
        <v>300</v>
      </c>
      <c r="L718" t="s">
        <v>666</v>
      </c>
    </row>
    <row r="719" spans="1:12">
      <c r="A719" s="3" t="n">
        <v>43173</v>
      </c>
      <c r="B719" t="s">
        <v>181</v>
      </c>
      <c r="C719" t="s">
        <v>13</v>
      </c>
      <c r="D719" t="s">
        <v>14</v>
      </c>
      <c r="F719" t="s">
        <v>49</v>
      </c>
      <c r="G719" t="s">
        <v>181</v>
      </c>
      <c r="H719">
        <f>HYPERLINK("https://www.jouwictvacature.nl/solliciteren?job=medior-front-end-developer-bij-codezilla-bij-codezilla", "Link")</f>
        <v/>
      </c>
      <c r="I719" t="s">
        <v>18</v>
      </c>
      <c r="J719" t="s">
        <v>19</v>
      </c>
      <c r="K719" t="s">
        <v>182</v>
      </c>
      <c r="L719" t="s">
        <v>183</v>
      </c>
    </row>
    <row r="720" spans="1:12">
      <c r="A720" s="3" t="n">
        <v>43173</v>
      </c>
      <c r="B720" t="s">
        <v>545</v>
      </c>
      <c r="C720" t="s">
        <v>173</v>
      </c>
      <c r="D720" t="s">
        <v>14</v>
      </c>
      <c r="E720" t="s">
        <v>26</v>
      </c>
      <c r="F720" t="s">
        <v>49</v>
      </c>
      <c r="G720" t="s">
        <v>553</v>
      </c>
      <c r="H720">
        <f>HYPERLINK("https://www.bonque.nl/vacature/medior-front-end-engineer-bij-beequip", "Link")</f>
        <v/>
      </c>
      <c r="I720" t="s">
        <v>18</v>
      </c>
      <c r="J720" t="s">
        <v>19</v>
      </c>
      <c r="K720" t="s">
        <v>547</v>
      </c>
      <c r="L720" t="s">
        <v>554</v>
      </c>
    </row>
    <row r="721" spans="1:12">
      <c r="A721" s="3" t="n">
        <v>43173</v>
      </c>
      <c r="B721" t="s">
        <v>57</v>
      </c>
      <c r="C721" t="s">
        <v>13</v>
      </c>
      <c r="D721" t="s">
        <v>14</v>
      </c>
      <c r="E721" t="s">
        <v>26</v>
      </c>
      <c r="F721" t="s">
        <v>49</v>
      </c>
      <c r="G721" t="s">
        <v>210</v>
      </c>
      <c r="H721">
        <f>HYPERLINK("https://www.bonque.nl/vacature/mediorjavascript-developer-nodejsfullstack-bij-penna", "Link")</f>
        <v/>
      </c>
      <c r="I721" t="s">
        <v>18</v>
      </c>
      <c r="J721" t="s">
        <v>19</v>
      </c>
      <c r="K721" t="s">
        <v>60</v>
      </c>
      <c r="L721" t="s">
        <v>379</v>
      </c>
    </row>
    <row r="722" spans="1:12">
      <c r="A722" s="3" t="n">
        <v>43173</v>
      </c>
      <c r="B722" t="s">
        <v>638</v>
      </c>
      <c r="C722" t="s">
        <v>47</v>
      </c>
      <c r="D722" t="s">
        <v>48</v>
      </c>
      <c r="E722" t="s">
        <v>26</v>
      </c>
      <c r="F722" t="s">
        <v>49</v>
      </c>
      <c r="G722" t="s">
        <v>638</v>
      </c>
      <c r="H722">
        <f>HYPERLINK("https://www.bonque.nl/vacature/medior-front-end-developer-bij-ke-works", "Link")</f>
        <v/>
      </c>
      <c r="I722" t="s">
        <v>18</v>
      </c>
      <c r="J722" t="s">
        <v>19</v>
      </c>
      <c r="K722" t="s">
        <v>50</v>
      </c>
      <c r="L722" t="s">
        <v>639</v>
      </c>
    </row>
    <row r="723" spans="1:12">
      <c r="A723" s="3" t="n">
        <v>43173</v>
      </c>
      <c r="B723" t="s">
        <v>57</v>
      </c>
      <c r="C723" t="s">
        <v>13</v>
      </c>
      <c r="D723" t="s">
        <v>14</v>
      </c>
      <c r="E723" t="s">
        <v>26</v>
      </c>
      <c r="F723" t="s">
        <v>49</v>
      </c>
      <c r="G723" t="s">
        <v>210</v>
      </c>
      <c r="H723">
        <f>HYPERLINK("https://www.bonque.nl/vacature/medior-front-end-developer-bij-penna", "Link")</f>
        <v/>
      </c>
      <c r="I723" t="s">
        <v>18</v>
      </c>
      <c r="J723" t="s">
        <v>19</v>
      </c>
      <c r="K723" t="s">
        <v>60</v>
      </c>
      <c r="L723" t="s">
        <v>211</v>
      </c>
    </row>
    <row r="724" spans="1:12">
      <c r="A724" s="3" t="n">
        <v>43173</v>
      </c>
      <c r="B724" t="s">
        <v>112</v>
      </c>
      <c r="C724" t="s">
        <v>13</v>
      </c>
      <c r="D724" t="s">
        <v>14</v>
      </c>
      <c r="E724" t="s">
        <v>26</v>
      </c>
      <c r="F724" t="s">
        <v>16</v>
      </c>
      <c r="G724" t="s">
        <v>338</v>
      </c>
      <c r="H724">
        <f>HYPERLINK("https://www.bonque.nl/vacature/medior-java-engineer", "Link")</f>
        <v/>
      </c>
      <c r="I724" t="s">
        <v>18</v>
      </c>
      <c r="J724" t="s">
        <v>19</v>
      </c>
      <c r="K724" t="s">
        <v>339</v>
      </c>
      <c r="L724" t="s">
        <v>340</v>
      </c>
    </row>
    <row r="725" spans="1:12">
      <c r="A725" s="3" t="n">
        <v>43173</v>
      </c>
      <c r="B725" t="s">
        <v>354</v>
      </c>
      <c r="C725" t="s">
        <v>85</v>
      </c>
      <c r="D725" t="s">
        <v>14</v>
      </c>
      <c r="F725" t="s">
        <v>16</v>
      </c>
      <c r="G725" t="s">
        <v>354</v>
      </c>
      <c r="H725">
        <f>HYPERLINK("https://www.bonque.nl/vacature/traineeship-bij-educom-4", "Link")</f>
        <v/>
      </c>
      <c r="I725" t="s">
        <v>18</v>
      </c>
      <c r="J725" t="s">
        <v>19</v>
      </c>
      <c r="K725" t="s">
        <v>225</v>
      </c>
      <c r="L725" t="s">
        <v>355</v>
      </c>
    </row>
    <row r="726" spans="1:12">
      <c r="A726" s="3" t="n">
        <v>43173</v>
      </c>
      <c r="B726" t="s">
        <v>142</v>
      </c>
      <c r="C726" t="s">
        <v>36</v>
      </c>
      <c r="D726" t="s">
        <v>14</v>
      </c>
      <c r="E726" t="s">
        <v>22</v>
      </c>
      <c r="F726" t="s">
        <v>16</v>
      </c>
      <c r="G726" t="s">
        <v>317</v>
      </c>
      <c r="H726">
        <f>HYPERLINK("https://www.bonque.nl/vacature/java-software-engineer-bij-devoteam-2", "Link")</f>
        <v/>
      </c>
      <c r="I726" t="s">
        <v>18</v>
      </c>
      <c r="J726" t="s">
        <v>19</v>
      </c>
      <c r="K726" t="s">
        <v>249</v>
      </c>
      <c r="L726" t="s">
        <v>318</v>
      </c>
    </row>
    <row r="727" spans="1:12">
      <c r="A727" s="3" t="n">
        <v>43173</v>
      </c>
      <c r="B727" t="s">
        <v>72</v>
      </c>
      <c r="C727" t="s">
        <v>13</v>
      </c>
      <c r="D727" t="s">
        <v>14</v>
      </c>
      <c r="E727" t="s">
        <v>26</v>
      </c>
      <c r="F727" t="s">
        <v>16</v>
      </c>
      <c r="G727" t="s">
        <v>276</v>
      </c>
      <c r="H727">
        <f>HYPERLINK("https://www.bonque.nl/vacature/java-developer-bij-anchormen-2", "Link")</f>
        <v/>
      </c>
      <c r="I727" t="s">
        <v>18</v>
      </c>
      <c r="J727" t="s">
        <v>19</v>
      </c>
      <c r="K727" t="s">
        <v>110</v>
      </c>
      <c r="L727" t="s">
        <v>277</v>
      </c>
    </row>
    <row r="728" spans="1:12">
      <c r="A728" s="3" t="n">
        <v>43173</v>
      </c>
      <c r="B728" t="s">
        <v>236</v>
      </c>
      <c r="C728" t="s">
        <v>173</v>
      </c>
      <c r="D728" t="s">
        <v>14</v>
      </c>
      <c r="E728" t="s">
        <v>22</v>
      </c>
      <c r="F728" t="s">
        <v>42</v>
      </c>
      <c r="G728" t="s">
        <v>237</v>
      </c>
      <c r="H728">
        <f>HYPERLINK("https://www.bonque.nl/vacature/senior-unity3d--c-software-developer-bij-twnkls", "Link")</f>
        <v/>
      </c>
      <c r="I728" t="s">
        <v>18</v>
      </c>
      <c r="J728" t="s">
        <v>19</v>
      </c>
      <c r="K728" t="s">
        <v>238</v>
      </c>
      <c r="L728" t="s">
        <v>239</v>
      </c>
    </row>
    <row r="729" spans="1:12">
      <c r="A729" s="3" t="n">
        <v>43173</v>
      </c>
      <c r="B729" t="s">
        <v>149</v>
      </c>
      <c r="C729" t="s">
        <v>13</v>
      </c>
      <c r="D729" t="s">
        <v>14</v>
      </c>
      <c r="E729" t="s">
        <v>26</v>
      </c>
      <c r="F729" t="s">
        <v>42</v>
      </c>
      <c r="G729" t="s">
        <v>508</v>
      </c>
      <c r="H729">
        <f>HYPERLINK("https://www.bonque.nl/vacature/medior-full-stack-developer-for-conversion-optimisation-bij-lobsterink", "Link")</f>
        <v/>
      </c>
      <c r="I729" t="s">
        <v>18</v>
      </c>
      <c r="J729" t="s">
        <v>19</v>
      </c>
      <c r="K729" t="s">
        <v>151</v>
      </c>
      <c r="L729" t="s">
        <v>509</v>
      </c>
    </row>
    <row r="730" spans="1:12">
      <c r="A730" s="3" t="n">
        <v>43173</v>
      </c>
      <c r="B730" t="s">
        <v>149</v>
      </c>
      <c r="C730" t="s">
        <v>13</v>
      </c>
      <c r="D730" t="s">
        <v>14</v>
      </c>
      <c r="E730" t="s">
        <v>22</v>
      </c>
      <c r="F730" t="s">
        <v>42</v>
      </c>
      <c r="G730" t="s">
        <v>341</v>
      </c>
      <c r="H730">
        <f>HYPERLINK("https://www.bonque.nl/vacature/senior-developer-cloud-bij-lobsterink", "Link")</f>
        <v/>
      </c>
      <c r="I730" t="s">
        <v>18</v>
      </c>
      <c r="J730" t="s">
        <v>19</v>
      </c>
      <c r="K730" t="s">
        <v>342</v>
      </c>
      <c r="L730" t="s">
        <v>343</v>
      </c>
    </row>
    <row r="731" spans="1:12">
      <c r="A731" s="3" t="n">
        <v>43173</v>
      </c>
      <c r="B731" t="s">
        <v>12</v>
      </c>
      <c r="C731" t="s">
        <v>13</v>
      </c>
      <c r="D731" t="s">
        <v>14</v>
      </c>
      <c r="E731" t="s">
        <v>22</v>
      </c>
      <c r="F731" t="s">
        <v>16</v>
      </c>
      <c r="G731" t="s">
        <v>23</v>
      </c>
      <c r="H731">
        <f>HYPERLINK("https://www.jouwictvacature.nl/solliciteren?job=senior-backend-software-engineer--java-net-groovy-python-mongo-docker-", "Link")</f>
        <v/>
      </c>
      <c r="I731" t="s">
        <v>18</v>
      </c>
      <c r="J731" t="s">
        <v>19</v>
      </c>
      <c r="K731" t="s">
        <v>24</v>
      </c>
      <c r="L731" t="s">
        <v>25</v>
      </c>
    </row>
    <row r="732" spans="1:12">
      <c r="A732" s="3" t="n">
        <v>43173</v>
      </c>
      <c r="B732" t="s">
        <v>35</v>
      </c>
      <c r="C732" t="s">
        <v>36</v>
      </c>
      <c r="D732" t="s">
        <v>14</v>
      </c>
      <c r="E732" t="s">
        <v>22</v>
      </c>
      <c r="F732" t="s">
        <v>16</v>
      </c>
      <c r="G732" t="s">
        <v>667</v>
      </c>
      <c r="H732">
        <f>HYPERLINK("https://www.jouwictvacature.nl/solliciteren?job=senior-full-stack-mobile-developer--ios-swift-objective-c-bootstrap-bi", "Link")</f>
        <v/>
      </c>
      <c r="I732" t="s">
        <v>18</v>
      </c>
      <c r="J732" t="s">
        <v>19</v>
      </c>
      <c r="K732" t="s">
        <v>130</v>
      </c>
      <c r="L732" t="s">
        <v>668</v>
      </c>
    </row>
    <row r="733" spans="1:12">
      <c r="A733" s="3" t="n">
        <v>43173</v>
      </c>
      <c r="B733" t="s">
        <v>132</v>
      </c>
      <c r="C733" t="s">
        <v>68</v>
      </c>
      <c r="D733" t="s">
        <v>14</v>
      </c>
      <c r="E733" t="s">
        <v>22</v>
      </c>
      <c r="F733" t="s">
        <v>42</v>
      </c>
      <c r="G733" t="s">
        <v>133</v>
      </c>
      <c r="H733">
        <f>HYPERLINK("https://www.jouwictvacature.nl/solliciteren?job=senior-software-engineer-focus-on-front-end", "Link")</f>
        <v/>
      </c>
      <c r="I733" t="s">
        <v>18</v>
      </c>
      <c r="J733" t="s">
        <v>19</v>
      </c>
      <c r="K733" t="s">
        <v>134</v>
      </c>
      <c r="L733" t="s">
        <v>135</v>
      </c>
    </row>
    <row r="734" spans="1:12">
      <c r="A734" s="3" t="n">
        <v>43173</v>
      </c>
      <c r="B734" t="s">
        <v>167</v>
      </c>
      <c r="C734" t="s">
        <v>168</v>
      </c>
      <c r="D734" t="s">
        <v>14</v>
      </c>
      <c r="E734" t="s">
        <v>26</v>
      </c>
      <c r="F734" t="s">
        <v>58</v>
      </c>
      <c r="G734" t="s">
        <v>590</v>
      </c>
      <c r="H734">
        <f>HYPERLINK("https://www.jouwictvacature.nl/solliciteren?job=medior-javascript-developer-bij-the-people-group-2", "Link")</f>
        <v/>
      </c>
      <c r="I734" t="s">
        <v>18</v>
      </c>
      <c r="J734" t="s">
        <v>19</v>
      </c>
      <c r="K734" t="s">
        <v>170</v>
      </c>
      <c r="L734" t="s">
        <v>591</v>
      </c>
    </row>
    <row r="735" spans="1:12">
      <c r="A735" s="3" t="n">
        <v>43173</v>
      </c>
      <c r="B735" t="s">
        <v>181</v>
      </c>
      <c r="C735" t="s">
        <v>13</v>
      </c>
      <c r="D735" t="s">
        <v>14</v>
      </c>
      <c r="F735" t="s">
        <v>49</v>
      </c>
      <c r="G735" t="s">
        <v>181</v>
      </c>
      <c r="H735">
        <f>HYPERLINK("https://www.jouwictvacature.nl/solliciteren?job=medior-front-end-developer-bij-codezilla", "Link")</f>
        <v/>
      </c>
      <c r="I735" t="s">
        <v>18</v>
      </c>
      <c r="J735" t="s">
        <v>19</v>
      </c>
      <c r="K735" t="s">
        <v>182</v>
      </c>
      <c r="L735" t="s">
        <v>426</v>
      </c>
    </row>
    <row r="736" spans="1:12">
      <c r="A736" s="3" t="n">
        <v>43173</v>
      </c>
      <c r="B736" t="s">
        <v>57</v>
      </c>
      <c r="C736" t="s">
        <v>13</v>
      </c>
      <c r="D736" t="s">
        <v>14</v>
      </c>
      <c r="E736" t="s">
        <v>22</v>
      </c>
      <c r="F736" t="s">
        <v>49</v>
      </c>
      <c r="G736" t="s">
        <v>636</v>
      </c>
      <c r="H736">
        <f>HYPERLINK("https://www.bonque.nl/vacature/senior-react-native-developer-bij-horsha-2", "Link")</f>
        <v/>
      </c>
      <c r="I736" t="s">
        <v>18</v>
      </c>
      <c r="J736" t="s">
        <v>19</v>
      </c>
      <c r="K736" t="s">
        <v>127</v>
      </c>
      <c r="L736" t="s">
        <v>637</v>
      </c>
    </row>
    <row r="737" spans="1:12">
      <c r="A737" s="3" t="n">
        <v>43173</v>
      </c>
      <c r="B737" t="s">
        <v>149</v>
      </c>
      <c r="C737" t="s">
        <v>13</v>
      </c>
      <c r="D737" t="s">
        <v>14</v>
      </c>
      <c r="E737" t="s">
        <v>15</v>
      </c>
      <c r="F737" t="s">
        <v>49</v>
      </c>
      <c r="G737" t="s">
        <v>350</v>
      </c>
      <c r="H737">
        <f>HYPERLINK("https://www.bonque.nl/vacature/junior-developer-front-end-in-amsterdam-bij-lobsterink", "Link")</f>
        <v/>
      </c>
      <c r="I737" t="s">
        <v>18</v>
      </c>
      <c r="J737" t="s">
        <v>19</v>
      </c>
      <c r="K737" t="s">
        <v>311</v>
      </c>
      <c r="L737" t="s">
        <v>351</v>
      </c>
    </row>
    <row r="738" spans="1:12">
      <c r="A738" s="3" t="n">
        <v>43173</v>
      </c>
      <c r="B738" t="s">
        <v>52</v>
      </c>
      <c r="C738" t="s">
        <v>13</v>
      </c>
      <c r="D738" t="s">
        <v>53</v>
      </c>
      <c r="E738" t="s">
        <v>26</v>
      </c>
      <c r="F738" t="s">
        <v>49</v>
      </c>
      <c r="G738" t="s">
        <v>669</v>
      </c>
      <c r="H738">
        <f>HYPERLINK("https://www.bonque.nl/vacature/medior-mean-stack-developer-bij-widgr", "Link")</f>
        <v/>
      </c>
      <c r="I738" t="s">
        <v>18</v>
      </c>
      <c r="J738" t="s">
        <v>19</v>
      </c>
      <c r="K738" t="s">
        <v>55</v>
      </c>
      <c r="L738" t="s">
        <v>670</v>
      </c>
    </row>
    <row r="739" spans="1:12">
      <c r="A739" s="3" t="n">
        <v>43173</v>
      </c>
      <c r="B739" t="s">
        <v>57</v>
      </c>
      <c r="C739" t="s">
        <v>13</v>
      </c>
      <c r="D739" t="s">
        <v>14</v>
      </c>
      <c r="E739" t="s">
        <v>15</v>
      </c>
      <c r="F739" t="s">
        <v>49</v>
      </c>
      <c r="G739" t="s">
        <v>671</v>
      </c>
      <c r="H739">
        <f>HYPERLINK("https://www.bonque.nl/vacature/junior-front-end-developer-bij-penna", "Link")</f>
        <v/>
      </c>
      <c r="I739" t="s">
        <v>18</v>
      </c>
      <c r="J739" t="s">
        <v>19</v>
      </c>
      <c r="K739" t="s">
        <v>60</v>
      </c>
      <c r="L739" t="s">
        <v>672</v>
      </c>
    </row>
    <row r="740" spans="1:12">
      <c r="A740" s="3" t="n">
        <v>43173</v>
      </c>
      <c r="B740" t="s">
        <v>198</v>
      </c>
      <c r="C740" t="s">
        <v>13</v>
      </c>
      <c r="D740" t="s">
        <v>14</v>
      </c>
      <c r="E740" t="s">
        <v>26</v>
      </c>
      <c r="F740" t="s">
        <v>58</v>
      </c>
      <c r="G740" t="s">
        <v>432</v>
      </c>
      <c r="H740">
        <f>HYPERLINK("https://www.bonque.nl/vacature/medior-magento-developer-at-gocustomized", "Link")</f>
        <v/>
      </c>
      <c r="I740" t="s">
        <v>18</v>
      </c>
      <c r="J740" t="s">
        <v>19</v>
      </c>
      <c r="K740" t="s">
        <v>433</v>
      </c>
      <c r="L740" t="s">
        <v>434</v>
      </c>
    </row>
    <row r="741" spans="1:12">
      <c r="A741" s="3" t="n">
        <v>43173</v>
      </c>
      <c r="B741" t="s">
        <v>122</v>
      </c>
      <c r="C741" t="s">
        <v>13</v>
      </c>
      <c r="D741" t="s">
        <v>14</v>
      </c>
      <c r="F741" t="s">
        <v>58</v>
      </c>
      <c r="G741" t="s">
        <v>333</v>
      </c>
      <c r="H741">
        <f>HYPERLINK("https://www.bonque.nl/vacature/full-stack-senior-lead-developer-amsterdam--php-reactjs-react-native--", "Link")</f>
        <v/>
      </c>
      <c r="I741" t="s">
        <v>18</v>
      </c>
      <c r="J741" t="s">
        <v>19</v>
      </c>
      <c r="K741" t="s">
        <v>334</v>
      </c>
      <c r="L741" t="s">
        <v>335</v>
      </c>
    </row>
    <row r="742" spans="1:12">
      <c r="A742" s="3" t="n">
        <v>43173</v>
      </c>
      <c r="B742" t="s">
        <v>67</v>
      </c>
      <c r="C742" t="s">
        <v>68</v>
      </c>
      <c r="D742" t="s">
        <v>53</v>
      </c>
      <c r="E742" t="s">
        <v>15</v>
      </c>
      <c r="F742" t="s">
        <v>16</v>
      </c>
      <c r="G742" t="s">
        <v>356</v>
      </c>
      <c r="H742">
        <f>HYPERLINK("https://www.bonque.nl/vacature/junior-ontwikkelaar-bij-festa-solutions-bv-bij-festa-solutions-bv", "Link")</f>
        <v/>
      </c>
      <c r="I742" t="s">
        <v>18</v>
      </c>
      <c r="J742" t="s">
        <v>19</v>
      </c>
      <c r="K742" t="s">
        <v>70</v>
      </c>
      <c r="L742" t="s">
        <v>357</v>
      </c>
    </row>
    <row r="743" spans="1:12">
      <c r="A743" s="3" t="n">
        <v>43173</v>
      </c>
      <c r="B743" t="s">
        <v>223</v>
      </c>
      <c r="C743" t="s">
        <v>224</v>
      </c>
      <c r="D743" t="s">
        <v>14</v>
      </c>
      <c r="F743" t="s">
        <v>16</v>
      </c>
      <c r="G743" t="s">
        <v>223</v>
      </c>
      <c r="H743">
        <f>HYPERLINK("https://www.bonque.nl/vacature/traineeship-bij-educom-5", "Link")</f>
        <v/>
      </c>
      <c r="I743" t="s">
        <v>18</v>
      </c>
      <c r="J743" t="s">
        <v>19</v>
      </c>
      <c r="K743" t="s">
        <v>225</v>
      </c>
      <c r="L743" t="s">
        <v>226</v>
      </c>
    </row>
    <row r="744" spans="1:12">
      <c r="A744" s="3" t="n">
        <v>43173</v>
      </c>
      <c r="B744" t="s">
        <v>149</v>
      </c>
      <c r="C744" t="s">
        <v>13</v>
      </c>
      <c r="D744" t="s">
        <v>14</v>
      </c>
      <c r="E744" t="s">
        <v>15</v>
      </c>
      <c r="F744" t="s">
        <v>42</v>
      </c>
      <c r="G744" t="s">
        <v>475</v>
      </c>
      <c r="H744">
        <f>HYPERLINK("https://www.bonque.nl/vacature/junior-full-stack-net-developer-bij-lobsterink", "Link")</f>
        <v/>
      </c>
      <c r="I744" t="s">
        <v>18</v>
      </c>
      <c r="J744" t="s">
        <v>19</v>
      </c>
      <c r="K744" t="s">
        <v>151</v>
      </c>
      <c r="L744" t="s">
        <v>476</v>
      </c>
    </row>
    <row r="745" spans="1:12">
      <c r="A745" s="3" t="n">
        <v>43173</v>
      </c>
      <c r="B745" t="s">
        <v>35</v>
      </c>
      <c r="C745" t="s">
        <v>36</v>
      </c>
      <c r="D745" t="s">
        <v>14</v>
      </c>
      <c r="E745" t="s">
        <v>15</v>
      </c>
      <c r="F745" t="s">
        <v>16</v>
      </c>
      <c r="G745" t="s">
        <v>673</v>
      </c>
      <c r="H745">
        <f>HYPERLINK("https://www.jouwictvacature.nl/solliciteren?job=junior-android-app-developer-at-findwhere", "Link")</f>
        <v/>
      </c>
      <c r="I745" t="s">
        <v>18</v>
      </c>
      <c r="J745" t="s">
        <v>19</v>
      </c>
      <c r="K745" t="s">
        <v>38</v>
      </c>
      <c r="L745" t="s">
        <v>674</v>
      </c>
    </row>
    <row r="746" spans="1:12">
      <c r="A746" s="3" t="n">
        <v>43173</v>
      </c>
      <c r="B746" t="s">
        <v>363</v>
      </c>
      <c r="C746" t="s">
        <v>364</v>
      </c>
      <c r="D746" t="s">
        <v>14</v>
      </c>
      <c r="E746" t="s">
        <v>22</v>
      </c>
      <c r="F746" t="s">
        <v>42</v>
      </c>
      <c r="G746" t="s">
        <v>675</v>
      </c>
      <c r="H746">
        <f>HYPERLINK("https://www.jouwictvacature.nl/solliciteren?job=senior-backend-software-engineer", "Link")</f>
        <v/>
      </c>
      <c r="I746" t="s">
        <v>18</v>
      </c>
      <c r="J746" t="s">
        <v>19</v>
      </c>
      <c r="K746" t="s">
        <v>676</v>
      </c>
      <c r="L746" t="s">
        <v>677</v>
      </c>
    </row>
    <row r="747" spans="1:12">
      <c r="A747" s="3" t="n">
        <v>43173</v>
      </c>
      <c r="B747" t="s">
        <v>132</v>
      </c>
      <c r="C747" t="s">
        <v>68</v>
      </c>
      <c r="D747" t="s">
        <v>14</v>
      </c>
      <c r="E747" t="s">
        <v>26</v>
      </c>
      <c r="F747" t="s">
        <v>42</v>
      </c>
      <c r="G747" t="s">
        <v>439</v>
      </c>
      <c r="H747">
        <f>HYPERLINK("https://www.jouwictvacature.nl/solliciteren?job=medior-front-end-developer-bij-pyton-an-amadeus-company", "Link")</f>
        <v/>
      </c>
      <c r="I747" t="s">
        <v>18</v>
      </c>
      <c r="J747" t="s">
        <v>19</v>
      </c>
      <c r="K747" t="s">
        <v>440</v>
      </c>
      <c r="L747" t="s">
        <v>441</v>
      </c>
    </row>
    <row r="748" spans="1:12">
      <c r="A748" s="3" t="n">
        <v>43173</v>
      </c>
      <c r="B748" t="s">
        <v>167</v>
      </c>
      <c r="C748" t="s">
        <v>168</v>
      </c>
      <c r="D748" t="s">
        <v>14</v>
      </c>
      <c r="E748" t="s">
        <v>22</v>
      </c>
      <c r="F748" t="s">
        <v>49</v>
      </c>
      <c r="G748" t="s">
        <v>442</v>
      </c>
      <c r="H748">
        <f>HYPERLINK("https://www.jouwictvacature.nl/solliciteren?job=medior-front-end-developer-english", "Link")</f>
        <v/>
      </c>
      <c r="I748" t="s">
        <v>18</v>
      </c>
      <c r="J748" t="s">
        <v>19</v>
      </c>
      <c r="K748" t="s">
        <v>170</v>
      </c>
      <c r="L748" t="s">
        <v>443</v>
      </c>
    </row>
    <row r="749" spans="1:12">
      <c r="A749" s="3" t="n">
        <v>43173</v>
      </c>
      <c r="B749" t="s">
        <v>189</v>
      </c>
      <c r="C749" t="s">
        <v>13</v>
      </c>
      <c r="D749" t="s">
        <v>14</v>
      </c>
      <c r="E749" t="s">
        <v>26</v>
      </c>
      <c r="F749" t="s">
        <v>49</v>
      </c>
      <c r="G749" t="s">
        <v>190</v>
      </c>
      <c r="H749">
        <f>HYPERLINK("https://www.bonque.nl/vacature/medior-reactjs-developer-bij-realworks", "Link")</f>
        <v/>
      </c>
      <c r="I749" t="s">
        <v>18</v>
      </c>
      <c r="J749" t="s">
        <v>19</v>
      </c>
      <c r="K749" t="s">
        <v>191</v>
      </c>
      <c r="L749" t="s">
        <v>192</v>
      </c>
    </row>
    <row r="750" spans="1:12">
      <c r="A750" s="3" t="n">
        <v>43173</v>
      </c>
      <c r="B750" t="s">
        <v>545</v>
      </c>
      <c r="C750" t="s">
        <v>173</v>
      </c>
      <c r="D750" t="s">
        <v>14</v>
      </c>
      <c r="E750" t="s">
        <v>15</v>
      </c>
      <c r="F750" t="s">
        <v>49</v>
      </c>
      <c r="G750" t="s">
        <v>678</v>
      </c>
      <c r="H750">
        <f>HYPERLINK("https://www.bonque.nl/vacature/junior-front-end-engineer-bij-beequip", "Link")</f>
        <v/>
      </c>
      <c r="I750" t="s">
        <v>18</v>
      </c>
      <c r="J750" t="s">
        <v>19</v>
      </c>
      <c r="K750" t="s">
        <v>547</v>
      </c>
      <c r="L750" t="s">
        <v>679</v>
      </c>
    </row>
    <row r="751" spans="1:12">
      <c r="A751" s="3" t="n">
        <v>43173</v>
      </c>
      <c r="B751" t="s">
        <v>57</v>
      </c>
      <c r="C751" t="s">
        <v>13</v>
      </c>
      <c r="D751" t="s">
        <v>14</v>
      </c>
      <c r="E751" t="s">
        <v>26</v>
      </c>
      <c r="F751" t="s">
        <v>49</v>
      </c>
      <c r="G751" t="s">
        <v>504</v>
      </c>
      <c r="H751">
        <f>HYPERLINK("https://www.bonque.nl/vacature/medior-javascript-developer-ctonodejs-devops", "Link")</f>
        <v/>
      </c>
      <c r="I751" t="s">
        <v>18</v>
      </c>
      <c r="J751" t="s">
        <v>19</v>
      </c>
      <c r="K751" t="s">
        <v>60</v>
      </c>
      <c r="L751" t="s">
        <v>505</v>
      </c>
    </row>
    <row r="752" spans="1:12">
      <c r="A752" s="3" t="n">
        <v>43173</v>
      </c>
      <c r="B752" t="s">
        <v>88</v>
      </c>
      <c r="C752" t="s">
        <v>89</v>
      </c>
      <c r="D752" t="s">
        <v>14</v>
      </c>
      <c r="E752" t="s">
        <v>26</v>
      </c>
      <c r="F752" t="s">
        <v>49</v>
      </c>
      <c r="G752" t="s">
        <v>501</v>
      </c>
      <c r="H752">
        <f>HYPERLINK("https://www.bonque.nl/vacature/nodejs-developer-bij-crowdynews-2", "Link")</f>
        <v/>
      </c>
      <c r="I752" t="s">
        <v>18</v>
      </c>
      <c r="J752" t="s">
        <v>19</v>
      </c>
      <c r="K752" t="s">
        <v>502</v>
      </c>
      <c r="L752" t="s">
        <v>503</v>
      </c>
    </row>
    <row r="753" spans="1:12">
      <c r="A753" s="3" t="n">
        <v>43173</v>
      </c>
      <c r="B753" t="s">
        <v>46</v>
      </c>
      <c r="C753" t="s">
        <v>47</v>
      </c>
      <c r="D753" t="s">
        <v>48</v>
      </c>
      <c r="E753" t="s">
        <v>26</v>
      </c>
      <c r="F753" t="s">
        <v>49</v>
      </c>
      <c r="G753" t="s">
        <v>46</v>
      </c>
      <c r="H753">
        <f>HYPERLINK("https://www.bonque.nl/vacature/medior-javascript-angularreact-developer-bij-ke-works", "Link")</f>
        <v/>
      </c>
      <c r="I753" t="s">
        <v>18</v>
      </c>
      <c r="J753" t="s">
        <v>19</v>
      </c>
      <c r="K753" t="s">
        <v>50</v>
      </c>
      <c r="L753" t="s">
        <v>51</v>
      </c>
    </row>
    <row r="754" spans="1:12">
      <c r="A754" s="3" t="n">
        <v>43173</v>
      </c>
      <c r="B754" t="s">
        <v>214</v>
      </c>
      <c r="C754" t="s">
        <v>215</v>
      </c>
      <c r="D754" t="s">
        <v>14</v>
      </c>
      <c r="E754" t="s">
        <v>22</v>
      </c>
      <c r="F754" t="s">
        <v>58</v>
      </c>
      <c r="G754" t="s">
        <v>380</v>
      </c>
      <c r="H754">
        <f>HYPERLINK("https://www.bonque.nl/vacature/senior-php-backend-developer-eu-citizen-bij-magneds", "Link")</f>
        <v/>
      </c>
      <c r="I754" t="s">
        <v>18</v>
      </c>
      <c r="J754" t="s">
        <v>19</v>
      </c>
      <c r="K754" t="s">
        <v>381</v>
      </c>
      <c r="L754" t="s">
        <v>382</v>
      </c>
    </row>
    <row r="755" spans="1:12">
      <c r="A755" s="3" t="n">
        <v>43173</v>
      </c>
      <c r="B755" t="s">
        <v>105</v>
      </c>
      <c r="C755" t="s">
        <v>68</v>
      </c>
      <c r="D755" t="s">
        <v>14</v>
      </c>
      <c r="F755" t="s">
        <v>16</v>
      </c>
      <c r="G755" t="s">
        <v>106</v>
      </c>
      <c r="H755">
        <f>HYPERLINK("https://www.bonque.nl/vacature/applicationsoftware-engineer-bij-vinotion", "Link")</f>
        <v/>
      </c>
      <c r="I755" t="s">
        <v>18</v>
      </c>
      <c r="J755" t="s">
        <v>19</v>
      </c>
      <c r="K755" t="s">
        <v>107</v>
      </c>
      <c r="L755" t="s">
        <v>108</v>
      </c>
    </row>
    <row r="756" spans="1:12">
      <c r="A756" s="3" t="n">
        <v>43173</v>
      </c>
      <c r="B756" t="s">
        <v>354</v>
      </c>
      <c r="C756" t="s">
        <v>85</v>
      </c>
      <c r="D756" t="s">
        <v>14</v>
      </c>
      <c r="F756" t="s">
        <v>16</v>
      </c>
      <c r="G756" t="s">
        <v>354</v>
      </c>
      <c r="H756">
        <f>HYPERLINK("https://www.bonque.nl/vacature/traineeship-bij-educom-4", "Link")</f>
        <v/>
      </c>
      <c r="I756" t="s">
        <v>18</v>
      </c>
      <c r="J756" t="s">
        <v>19</v>
      </c>
      <c r="K756" t="s">
        <v>225</v>
      </c>
      <c r="L756" t="s">
        <v>355</v>
      </c>
    </row>
    <row r="757" spans="1:12">
      <c r="A757" s="3" t="n">
        <v>43173</v>
      </c>
      <c r="B757" t="s">
        <v>35</v>
      </c>
      <c r="C757" t="s">
        <v>36</v>
      </c>
      <c r="D757" t="s">
        <v>14</v>
      </c>
      <c r="F757" t="s">
        <v>16</v>
      </c>
      <c r="G757" t="s">
        <v>659</v>
      </c>
      <c r="H757">
        <f>HYPERLINK("https://www.jouwictvacature.nl/solliciteren?job=looking-for-a-java-development-job-in-amsterdam-zuidoost-bij-findwhere", "Link")</f>
        <v/>
      </c>
      <c r="I757" t="s">
        <v>18</v>
      </c>
      <c r="J757" t="s">
        <v>19</v>
      </c>
      <c r="K757" t="s">
        <v>82</v>
      </c>
      <c r="L757" t="s">
        <v>660</v>
      </c>
    </row>
    <row r="758" spans="1:12">
      <c r="A758" s="3" t="n">
        <v>43173</v>
      </c>
      <c r="B758" t="s">
        <v>259</v>
      </c>
      <c r="C758" t="s">
        <v>260</v>
      </c>
      <c r="D758" t="s">
        <v>14</v>
      </c>
      <c r="E758" t="s">
        <v>22</v>
      </c>
      <c r="F758" t="s">
        <v>42</v>
      </c>
      <c r="G758" t="s">
        <v>561</v>
      </c>
      <c r="H758">
        <f>HYPERLINK("https://www.jouwictvacature.nl/solliciteren?job=senior-front-end-developer-met-reactjs-english-", "Link")</f>
        <v/>
      </c>
      <c r="I758" t="s">
        <v>18</v>
      </c>
      <c r="J758" t="s">
        <v>19</v>
      </c>
      <c r="K758" t="s">
        <v>262</v>
      </c>
      <c r="L758" t="s">
        <v>562</v>
      </c>
    </row>
    <row r="759" spans="1:12">
      <c r="A759" s="3" t="n">
        <v>43173</v>
      </c>
      <c r="B759" t="s">
        <v>181</v>
      </c>
      <c r="C759" t="s">
        <v>13</v>
      </c>
      <c r="D759" t="s">
        <v>14</v>
      </c>
      <c r="F759" t="s">
        <v>49</v>
      </c>
      <c r="G759" t="s">
        <v>181</v>
      </c>
      <c r="H759">
        <f>HYPERLINK("https://www.jouwictvacature.nl/solliciteren?job=medior-front-end-developer-bij-codezilla", "Link")</f>
        <v/>
      </c>
      <c r="I759" t="s">
        <v>18</v>
      </c>
      <c r="J759" t="s">
        <v>19</v>
      </c>
      <c r="K759" t="s">
        <v>182</v>
      </c>
      <c r="L759" t="s">
        <v>426</v>
      </c>
    </row>
    <row r="760" spans="1:12">
      <c r="A760" s="3" t="n">
        <v>43173</v>
      </c>
      <c r="B760" t="s">
        <v>84</v>
      </c>
      <c r="C760" t="s">
        <v>85</v>
      </c>
      <c r="D760" t="s">
        <v>14</v>
      </c>
      <c r="F760" t="s">
        <v>49</v>
      </c>
      <c r="G760" t="s">
        <v>84</v>
      </c>
      <c r="H760">
        <f>HYPERLINK("https://www.jouwictvacature.nl/solliciteren?job=front-end-developer-bij-stackstate", "Link")</f>
        <v/>
      </c>
      <c r="I760" t="s">
        <v>18</v>
      </c>
      <c r="J760" t="s">
        <v>19</v>
      </c>
      <c r="K760" t="s">
        <v>86</v>
      </c>
      <c r="L760" t="s">
        <v>480</v>
      </c>
    </row>
    <row r="761" spans="1:12">
      <c r="A761" s="3" t="n">
        <v>43173</v>
      </c>
      <c r="B761" t="s">
        <v>496</v>
      </c>
      <c r="C761" t="s">
        <v>497</v>
      </c>
      <c r="D761" t="s">
        <v>14</v>
      </c>
      <c r="F761" t="s">
        <v>49</v>
      </c>
      <c r="G761" t="s">
        <v>680</v>
      </c>
      <c r="H761">
        <f>HYPERLINK("https://www.jouwictvacature.nl/solliciteren?job=front-end-developer-at-bizzdesign", "Link")</f>
        <v/>
      </c>
      <c r="I761" t="s">
        <v>18</v>
      </c>
      <c r="J761" t="s">
        <v>19</v>
      </c>
      <c r="K761" t="s">
        <v>499</v>
      </c>
      <c r="L761" t="s">
        <v>681</v>
      </c>
    </row>
    <row r="762" spans="1:12">
      <c r="A762" s="3" t="n">
        <v>43173</v>
      </c>
      <c r="B762" t="s">
        <v>62</v>
      </c>
      <c r="C762" t="s">
        <v>63</v>
      </c>
      <c r="D762" t="s">
        <v>14</v>
      </c>
      <c r="E762" t="s">
        <v>26</v>
      </c>
      <c r="F762" t="s">
        <v>49</v>
      </c>
      <c r="G762" t="s">
        <v>458</v>
      </c>
      <c r="H762">
        <f>HYPERLINK("https://www.bonque.nl/vacature/medior-front-end-developer-bij-geckotech", "Link")</f>
        <v/>
      </c>
      <c r="I762" t="s">
        <v>18</v>
      </c>
      <c r="J762" t="s">
        <v>19</v>
      </c>
      <c r="K762" t="s">
        <v>459</v>
      </c>
      <c r="L762" t="s">
        <v>460</v>
      </c>
    </row>
    <row r="763" spans="1:12">
      <c r="A763" s="3" t="n">
        <v>43173</v>
      </c>
      <c r="B763" t="s">
        <v>100</v>
      </c>
      <c r="C763" t="s">
        <v>101</v>
      </c>
      <c r="D763" t="s">
        <v>14</v>
      </c>
      <c r="E763" t="s">
        <v>26</v>
      </c>
      <c r="F763" t="s">
        <v>49</v>
      </c>
      <c r="G763" t="s">
        <v>473</v>
      </c>
      <c r="H763">
        <f>HYPERLINK("https://www.bonque.nl/vacature/medior-full-stack-php-developer-bij-sensys-gatso-group", "Link")</f>
        <v/>
      </c>
      <c r="I763" t="s">
        <v>18</v>
      </c>
      <c r="J763" t="s">
        <v>19</v>
      </c>
      <c r="K763" t="s">
        <v>103</v>
      </c>
      <c r="L763" t="s">
        <v>474</v>
      </c>
    </row>
    <row r="764" spans="1:12">
      <c r="A764" s="3" t="n">
        <v>43173</v>
      </c>
      <c r="B764" t="s">
        <v>189</v>
      </c>
      <c r="C764" t="s">
        <v>13</v>
      </c>
      <c r="D764" t="s">
        <v>14</v>
      </c>
      <c r="E764" t="s">
        <v>22</v>
      </c>
      <c r="F764" t="s">
        <v>49</v>
      </c>
      <c r="G764" t="s">
        <v>377</v>
      </c>
      <c r="H764">
        <f>HYPERLINK("https://www.bonque.nl/vacature/senior-reactjs-developer-at-realworks", "Link")</f>
        <v/>
      </c>
      <c r="I764" t="s">
        <v>18</v>
      </c>
      <c r="J764" t="s">
        <v>19</v>
      </c>
      <c r="K764" t="s">
        <v>191</v>
      </c>
      <c r="L764" t="s">
        <v>378</v>
      </c>
    </row>
    <row r="765" spans="1:12">
      <c r="A765" s="3" t="n">
        <v>43173</v>
      </c>
      <c r="B765" t="s">
        <v>100</v>
      </c>
      <c r="C765" t="s">
        <v>101</v>
      </c>
      <c r="D765" t="s">
        <v>14</v>
      </c>
      <c r="E765" t="s">
        <v>22</v>
      </c>
      <c r="F765" t="s">
        <v>58</v>
      </c>
      <c r="G765" t="s">
        <v>102</v>
      </c>
      <c r="H765">
        <f>HYPERLINK("https://www.bonque.nl/vacature/senior-front-end--php-developer-bij-sensys-gatso-group", "Link")</f>
        <v/>
      </c>
      <c r="I765" t="s">
        <v>18</v>
      </c>
      <c r="J765" t="s">
        <v>19</v>
      </c>
      <c r="K765" t="s">
        <v>103</v>
      </c>
      <c r="L765" t="s">
        <v>104</v>
      </c>
    </row>
    <row r="766" spans="1:12">
      <c r="A766" s="3" t="n">
        <v>43173</v>
      </c>
      <c r="B766" t="s">
        <v>72</v>
      </c>
      <c r="C766" t="s">
        <v>13</v>
      </c>
      <c r="D766" t="s">
        <v>14</v>
      </c>
      <c r="F766" t="s">
        <v>16</v>
      </c>
      <c r="G766" t="s">
        <v>73</v>
      </c>
      <c r="H766">
        <f>HYPERLINK("https://www.bonque.nl/vacature/tech-lead-bij-anchormen-3", "Link")</f>
        <v/>
      </c>
      <c r="I766" t="s">
        <v>18</v>
      </c>
      <c r="J766" t="s">
        <v>19</v>
      </c>
      <c r="K766" t="s">
        <v>74</v>
      </c>
      <c r="L766" t="s">
        <v>75</v>
      </c>
    </row>
    <row r="767" spans="1:12">
      <c r="A767" s="3" t="n">
        <v>43173</v>
      </c>
      <c r="B767" t="s">
        <v>112</v>
      </c>
      <c r="C767" t="s">
        <v>13</v>
      </c>
      <c r="D767" t="s">
        <v>14</v>
      </c>
      <c r="E767" t="s">
        <v>22</v>
      </c>
      <c r="F767" t="s">
        <v>16</v>
      </c>
      <c r="G767" t="s">
        <v>113</v>
      </c>
      <c r="H767">
        <f>HYPERLINK("https://www.bonque.nl/vacature/senior-java-engineer-bij-payplaza-", "Link")</f>
        <v/>
      </c>
      <c r="I767" t="s">
        <v>18</v>
      </c>
      <c r="J767" t="s">
        <v>19</v>
      </c>
      <c r="K767" t="s">
        <v>114</v>
      </c>
      <c r="L767" t="s">
        <v>115</v>
      </c>
    </row>
    <row r="768" spans="1:12">
      <c r="A768" s="3" t="n">
        <v>43173</v>
      </c>
      <c r="B768" t="s">
        <v>67</v>
      </c>
      <c r="C768" t="s">
        <v>68</v>
      </c>
      <c r="D768" t="s">
        <v>53</v>
      </c>
      <c r="E768" t="s">
        <v>15</v>
      </c>
      <c r="F768" t="s">
        <v>16</v>
      </c>
      <c r="G768" t="s">
        <v>356</v>
      </c>
      <c r="H768">
        <f>HYPERLINK("https://www.bonque.nl/vacature/junior-ontwikkelaar-bij-festa-solutions-bv-bij-festa-solutions-bv", "Link")</f>
        <v/>
      </c>
      <c r="I768" t="s">
        <v>18</v>
      </c>
      <c r="J768" t="s">
        <v>19</v>
      </c>
      <c r="K768" t="s">
        <v>70</v>
      </c>
      <c r="L768" t="s">
        <v>357</v>
      </c>
    </row>
    <row r="769" spans="1:12">
      <c r="A769" s="3" t="n">
        <v>43173</v>
      </c>
      <c r="B769" t="s">
        <v>236</v>
      </c>
      <c r="C769" t="s">
        <v>173</v>
      </c>
      <c r="D769" t="s">
        <v>14</v>
      </c>
      <c r="E769" t="s">
        <v>22</v>
      </c>
      <c r="F769" t="s">
        <v>42</v>
      </c>
      <c r="G769" t="s">
        <v>237</v>
      </c>
      <c r="H769">
        <f>HYPERLINK("https://www.bonque.nl/vacature/senior-unity3d--c-software-developer-bij-twnkls", "Link")</f>
        <v/>
      </c>
      <c r="I769" t="s">
        <v>18</v>
      </c>
      <c r="J769" t="s">
        <v>19</v>
      </c>
      <c r="K769" t="s">
        <v>238</v>
      </c>
      <c r="L769" t="s">
        <v>239</v>
      </c>
    </row>
    <row r="770" spans="1:12">
      <c r="A770" s="3" t="n">
        <v>43173</v>
      </c>
      <c r="B770" t="s">
        <v>12</v>
      </c>
      <c r="C770" t="s">
        <v>13</v>
      </c>
      <c r="D770" t="s">
        <v>14</v>
      </c>
      <c r="E770" t="s">
        <v>15</v>
      </c>
      <c r="F770" t="s">
        <v>16</v>
      </c>
      <c r="G770" t="s">
        <v>533</v>
      </c>
      <c r="H770">
        <f>HYPERLINK("https://www.jouwictvacature.nl/solliciteren?job=junior-backend-software-engineer--java-net-groovy-python-mongo-docker-", "Link")</f>
        <v/>
      </c>
      <c r="I770" t="s">
        <v>18</v>
      </c>
      <c r="J770" t="s">
        <v>19</v>
      </c>
      <c r="K770" t="s">
        <v>534</v>
      </c>
      <c r="L770" t="s">
        <v>535</v>
      </c>
    </row>
    <row r="771" spans="1:12">
      <c r="A771" s="3" t="n">
        <v>43173</v>
      </c>
      <c r="B771" t="s">
        <v>30</v>
      </c>
      <c r="C771" t="s">
        <v>31</v>
      </c>
      <c r="D771" t="s">
        <v>14</v>
      </c>
      <c r="E771" t="s">
        <v>26</v>
      </c>
      <c r="F771" t="s">
        <v>16</v>
      </c>
      <c r="G771" t="s">
        <v>566</v>
      </c>
      <c r="H771">
        <f>HYPERLINK("https://www.jouwictvacature.nl/solliciteren?job=medior-software-developer-at-msg-life-benelux-bij-msg-life-benelux", "Link")</f>
        <v/>
      </c>
      <c r="I771" t="s">
        <v>18</v>
      </c>
      <c r="J771" t="s">
        <v>19</v>
      </c>
      <c r="K771" t="s">
        <v>33</v>
      </c>
      <c r="L771" t="s">
        <v>567</v>
      </c>
    </row>
    <row r="772" spans="1:12">
      <c r="A772" s="3" t="n">
        <v>43173</v>
      </c>
      <c r="B772" t="s">
        <v>172</v>
      </c>
      <c r="C772" t="s">
        <v>173</v>
      </c>
      <c r="D772" t="s">
        <v>14</v>
      </c>
      <c r="E772" t="s">
        <v>26</v>
      </c>
      <c r="F772" t="s">
        <v>49</v>
      </c>
      <c r="G772" t="s">
        <v>682</v>
      </c>
      <c r="H772">
        <f>HYPERLINK("https://www.jouwictvacature.nl/solliciteren?job=ui-designer", "Link")</f>
        <v/>
      </c>
      <c r="I772" t="s">
        <v>18</v>
      </c>
      <c r="J772" t="s">
        <v>19</v>
      </c>
      <c r="K772" t="s">
        <v>375</v>
      </c>
      <c r="L772" t="s">
        <v>683</v>
      </c>
    </row>
    <row r="773" spans="1:12">
      <c r="A773" s="3" t="n">
        <v>43173</v>
      </c>
      <c r="B773" t="s">
        <v>259</v>
      </c>
      <c r="C773" t="s">
        <v>268</v>
      </c>
      <c r="D773" t="s">
        <v>14</v>
      </c>
      <c r="E773" t="s">
        <v>26</v>
      </c>
      <c r="F773" t="s">
        <v>49</v>
      </c>
      <c r="G773" t="s">
        <v>396</v>
      </c>
      <c r="H773">
        <f>HYPERLINK("https://www.jouwictvacature.nl/solliciteren?job=medior-front-end-developer-met-drupal-ervaring-english-2", "Link")</f>
        <v/>
      </c>
      <c r="I773" t="s">
        <v>18</v>
      </c>
      <c r="J773" t="s">
        <v>19</v>
      </c>
      <c r="K773" t="s">
        <v>270</v>
      </c>
      <c r="L773" t="s">
        <v>397</v>
      </c>
    </row>
    <row r="774" spans="1:12">
      <c r="A774" s="3" t="n">
        <v>43173</v>
      </c>
      <c r="B774" t="s">
        <v>496</v>
      </c>
      <c r="C774" t="s">
        <v>497</v>
      </c>
      <c r="D774" t="s">
        <v>14</v>
      </c>
      <c r="F774" t="s">
        <v>49</v>
      </c>
      <c r="G774" t="s">
        <v>680</v>
      </c>
      <c r="H774">
        <f>HYPERLINK("https://www.jouwictvacature.nl/solliciteren?job=front-end-developer-at-bizzdesign", "Link")</f>
        <v/>
      </c>
      <c r="I774" t="s">
        <v>18</v>
      </c>
      <c r="J774" t="s">
        <v>19</v>
      </c>
      <c r="K774" t="s">
        <v>499</v>
      </c>
      <c r="L774" t="s">
        <v>681</v>
      </c>
    </row>
    <row r="775" spans="1:12">
      <c r="A775" s="3" t="n">
        <v>43173</v>
      </c>
      <c r="B775" t="s">
        <v>132</v>
      </c>
      <c r="C775" t="s">
        <v>68</v>
      </c>
      <c r="D775" t="s">
        <v>14</v>
      </c>
      <c r="E775" t="s">
        <v>22</v>
      </c>
      <c r="F775" t="s">
        <v>49</v>
      </c>
      <c r="G775" t="s">
        <v>409</v>
      </c>
      <c r="H775">
        <f>HYPERLINK("https://www.jouwictvacature.nl/solliciteren?job=senior-front-end-developer-bij-pyton-an-amadeus-company", "Link")</f>
        <v/>
      </c>
      <c r="I775" t="s">
        <v>18</v>
      </c>
      <c r="J775" t="s">
        <v>19</v>
      </c>
      <c r="K775" t="s">
        <v>410</v>
      </c>
      <c r="L775" t="s">
        <v>411</v>
      </c>
    </row>
    <row r="776" spans="1:12">
      <c r="A776" s="3" t="n">
        <v>43173</v>
      </c>
      <c r="B776" t="s">
        <v>167</v>
      </c>
      <c r="C776" t="s">
        <v>168</v>
      </c>
      <c r="D776" t="s">
        <v>14</v>
      </c>
      <c r="E776" t="s">
        <v>26</v>
      </c>
      <c r="F776" t="s">
        <v>49</v>
      </c>
      <c r="G776" t="s">
        <v>590</v>
      </c>
      <c r="H776">
        <f>HYPERLINK("https://www.jouwictvacature.nl/solliciteren?job=medior-javascript-developer-bij-the-people-group-2", "Link")</f>
        <v/>
      </c>
      <c r="I776" t="s">
        <v>18</v>
      </c>
      <c r="J776" t="s">
        <v>19</v>
      </c>
      <c r="K776" t="s">
        <v>170</v>
      </c>
      <c r="L776" t="s">
        <v>591</v>
      </c>
    </row>
    <row r="777" spans="1:12">
      <c r="A777" s="3" t="n">
        <v>43173</v>
      </c>
      <c r="B777" t="s">
        <v>57</v>
      </c>
      <c r="C777" t="s">
        <v>13</v>
      </c>
      <c r="D777" t="s">
        <v>14</v>
      </c>
      <c r="E777" t="s">
        <v>26</v>
      </c>
      <c r="F777" t="s">
        <v>49</v>
      </c>
      <c r="G777" t="s">
        <v>210</v>
      </c>
      <c r="H777">
        <f>HYPERLINK("https://www.bonque.nl/vacature/mediorjavascript-developer-nodejsfullstack-bij-penna", "Link")</f>
        <v/>
      </c>
      <c r="I777" t="s">
        <v>18</v>
      </c>
      <c r="J777" t="s">
        <v>19</v>
      </c>
      <c r="K777" t="s">
        <v>60</v>
      </c>
      <c r="L777" t="s">
        <v>379</v>
      </c>
    </row>
    <row r="778" spans="1:12">
      <c r="A778" s="3" t="n">
        <v>43173</v>
      </c>
      <c r="B778" t="s">
        <v>52</v>
      </c>
      <c r="C778" t="s">
        <v>13</v>
      </c>
      <c r="D778" t="s">
        <v>53</v>
      </c>
      <c r="E778" t="s">
        <v>22</v>
      </c>
      <c r="F778" t="s">
        <v>49</v>
      </c>
      <c r="G778" t="s">
        <v>315</v>
      </c>
      <c r="H778">
        <f>HYPERLINK("https://www.bonque.nl/vacature/senior-mean-stack-developer-bij-widgr", "Link")</f>
        <v/>
      </c>
      <c r="I778" t="s">
        <v>18</v>
      </c>
      <c r="J778" t="s">
        <v>19</v>
      </c>
      <c r="K778" t="s">
        <v>55</v>
      </c>
      <c r="L778" t="s">
        <v>316</v>
      </c>
    </row>
    <row r="779" spans="1:12">
      <c r="A779" s="3" t="n">
        <v>43173</v>
      </c>
      <c r="B779" t="s">
        <v>57</v>
      </c>
      <c r="C779" t="s">
        <v>13</v>
      </c>
      <c r="D779" t="s">
        <v>14</v>
      </c>
      <c r="E779" t="s">
        <v>22</v>
      </c>
      <c r="F779" t="s">
        <v>49</v>
      </c>
      <c r="G779" t="s">
        <v>636</v>
      </c>
      <c r="H779">
        <f>HYPERLINK("https://www.bonque.nl/vacature/senior-react-native-developer-bij-horsha-2", "Link")</f>
        <v/>
      </c>
      <c r="I779" t="s">
        <v>18</v>
      </c>
      <c r="J779" t="s">
        <v>19</v>
      </c>
      <c r="K779" t="s">
        <v>127</v>
      </c>
      <c r="L779" t="s">
        <v>637</v>
      </c>
    </row>
    <row r="780" spans="1:12">
      <c r="A780" s="3" t="n">
        <v>43173</v>
      </c>
      <c r="B780" t="s">
        <v>93</v>
      </c>
      <c r="C780" t="s">
        <v>47</v>
      </c>
      <c r="D780" t="s">
        <v>14</v>
      </c>
      <c r="E780" t="s">
        <v>15</v>
      </c>
      <c r="F780" t="s">
        <v>49</v>
      </c>
      <c r="G780" t="s">
        <v>93</v>
      </c>
      <c r="H780">
        <f>HYPERLINK("https://www.bonque.nl/vacature/junior-front-end-developer-at-ke-works", "Link")</f>
        <v/>
      </c>
      <c r="I780" t="s">
        <v>18</v>
      </c>
      <c r="J780" t="s">
        <v>19</v>
      </c>
      <c r="K780" t="s">
        <v>94</v>
      </c>
      <c r="L780" t="s">
        <v>95</v>
      </c>
    </row>
    <row r="781" spans="1:12">
      <c r="A781" s="3" t="n">
        <v>43173</v>
      </c>
      <c r="B781" t="s">
        <v>35</v>
      </c>
      <c r="C781" t="s">
        <v>36</v>
      </c>
      <c r="D781" t="s">
        <v>14</v>
      </c>
      <c r="E781" t="s">
        <v>26</v>
      </c>
      <c r="F781" t="s">
        <v>16</v>
      </c>
      <c r="G781" t="s">
        <v>580</v>
      </c>
      <c r="H781">
        <f>HYPERLINK("https://www.jouwictvacature.nl/solliciteren?job=medior-java-developer-at-findwhere", "Link")</f>
        <v/>
      </c>
      <c r="I781" t="s">
        <v>18</v>
      </c>
      <c r="J781" t="s">
        <v>19</v>
      </c>
      <c r="K781" t="s">
        <v>82</v>
      </c>
      <c r="L781" t="s">
        <v>581</v>
      </c>
    </row>
    <row r="782" spans="1:12">
      <c r="A782" s="3" t="n">
        <v>43173</v>
      </c>
      <c r="B782" t="s">
        <v>35</v>
      </c>
      <c r="C782" t="s">
        <v>36</v>
      </c>
      <c r="D782" t="s">
        <v>14</v>
      </c>
      <c r="F782" t="s">
        <v>16</v>
      </c>
      <c r="G782" t="s">
        <v>659</v>
      </c>
      <c r="H782">
        <f>HYPERLINK("https://www.jouwictvacature.nl/solliciteren?job=looking-for-a-java-development-job-in-amsterdam-zuidoost-bij-findwhere", "Link")</f>
        <v/>
      </c>
      <c r="I782" t="s">
        <v>18</v>
      </c>
      <c r="J782" t="s">
        <v>19</v>
      </c>
      <c r="K782" t="s">
        <v>82</v>
      </c>
      <c r="L782" t="s">
        <v>660</v>
      </c>
    </row>
    <row r="783" spans="1:12">
      <c r="A783" s="3" t="n">
        <v>43173</v>
      </c>
      <c r="B783" t="s">
        <v>363</v>
      </c>
      <c r="C783" t="s">
        <v>364</v>
      </c>
      <c r="D783" t="s">
        <v>14</v>
      </c>
      <c r="F783" t="s">
        <v>42</v>
      </c>
      <c r="G783" t="s">
        <v>365</v>
      </c>
      <c r="H783">
        <f>HYPERLINK("https://www.jouwictvacature.nl/solliciteren?job=full-stack-developer-oil-industry", "Link")</f>
        <v/>
      </c>
      <c r="I783" t="s">
        <v>18</v>
      </c>
      <c r="J783" t="s">
        <v>19</v>
      </c>
      <c r="K783" t="s">
        <v>642</v>
      </c>
      <c r="L783" t="s">
        <v>367</v>
      </c>
    </row>
    <row r="784" spans="1:12">
      <c r="A784" s="3" t="n">
        <v>43173</v>
      </c>
      <c r="B784" t="s">
        <v>412</v>
      </c>
      <c r="C784" t="s">
        <v>13</v>
      </c>
      <c r="D784" t="s">
        <v>14</v>
      </c>
      <c r="E784" t="s">
        <v>22</v>
      </c>
      <c r="F784" t="s">
        <v>58</v>
      </c>
      <c r="G784" t="s">
        <v>512</v>
      </c>
      <c r="H784">
        <f>HYPERLINK("https://www.jouwictvacature.nl/solliciteren?job=senior-full-stack-developer-bij-total-active-media-bij-total-active-me", "Link")</f>
        <v/>
      </c>
      <c r="I784" t="s">
        <v>18</v>
      </c>
      <c r="J784" t="s">
        <v>19</v>
      </c>
      <c r="K784" t="s">
        <v>607</v>
      </c>
      <c r="L784" t="s">
        <v>514</v>
      </c>
    </row>
    <row r="785" spans="1:12">
      <c r="A785" s="3" t="n">
        <v>43173</v>
      </c>
      <c r="B785" t="s">
        <v>206</v>
      </c>
      <c r="C785" t="s">
        <v>13</v>
      </c>
      <c r="D785" t="s">
        <v>14</v>
      </c>
      <c r="E785" t="s">
        <v>15</v>
      </c>
      <c r="F785" t="s">
        <v>58</v>
      </c>
      <c r="G785" t="s">
        <v>266</v>
      </c>
      <c r="H785">
        <f>HYPERLINK("https://www.jouwictvacature.nl/solliciteren?job=juniorphp-developer-bij-lightspeed-bij-lightspeed", "Link")</f>
        <v/>
      </c>
      <c r="I785" t="s">
        <v>18</v>
      </c>
      <c r="J785" t="s">
        <v>19</v>
      </c>
      <c r="K785" t="s">
        <v>623</v>
      </c>
      <c r="L785" t="s">
        <v>267</v>
      </c>
    </row>
    <row r="786" spans="1:12">
      <c r="A786" s="3" t="n">
        <v>43173</v>
      </c>
      <c r="B786" t="s">
        <v>167</v>
      </c>
      <c r="C786" t="s">
        <v>168</v>
      </c>
      <c r="D786" t="s">
        <v>14</v>
      </c>
      <c r="E786" t="s">
        <v>26</v>
      </c>
      <c r="F786" t="s">
        <v>49</v>
      </c>
      <c r="G786" t="s">
        <v>302</v>
      </c>
      <c r="H786">
        <f>HYPERLINK("https://www.jouwictvacature.nl/solliciteren?job=medior-fullstack-developer-english-bij-the-people-group", "Link")</f>
        <v/>
      </c>
      <c r="I786" t="s">
        <v>18</v>
      </c>
      <c r="J786" t="s">
        <v>19</v>
      </c>
      <c r="K786" t="s">
        <v>170</v>
      </c>
      <c r="L786" t="s">
        <v>303</v>
      </c>
    </row>
    <row r="787" spans="1:12">
      <c r="A787" s="3" t="n">
        <v>43173</v>
      </c>
      <c r="B787" t="s">
        <v>306</v>
      </c>
      <c r="C787" t="s">
        <v>307</v>
      </c>
      <c r="D787" t="s">
        <v>14</v>
      </c>
      <c r="F787" t="s">
        <v>49</v>
      </c>
      <c r="G787" t="s">
        <v>306</v>
      </c>
      <c r="H787">
        <f>HYPERLINK("https://www.jouwictvacature.nl/solliciteren?job=senior-javascript-developer-superbuddy-angularnodejs", "Link")</f>
        <v/>
      </c>
      <c r="I787" t="s">
        <v>18</v>
      </c>
      <c r="J787" t="s">
        <v>19</v>
      </c>
      <c r="K787" t="s">
        <v>308</v>
      </c>
      <c r="L787" t="s">
        <v>684</v>
      </c>
    </row>
    <row r="788" spans="1:12">
      <c r="A788" s="3" t="n">
        <v>43173</v>
      </c>
      <c r="B788" t="s">
        <v>653</v>
      </c>
      <c r="C788" t="s">
        <v>654</v>
      </c>
      <c r="D788" t="s">
        <v>14</v>
      </c>
      <c r="F788" t="s">
        <v>49</v>
      </c>
      <c r="G788" t="s">
        <v>653</v>
      </c>
      <c r="H788">
        <f>HYPERLINK("https://www.jouwictvacature.nl/solliciteren?job=front-end-developer-at-appmachine-", "Link")</f>
        <v/>
      </c>
      <c r="I788" t="s">
        <v>18</v>
      </c>
      <c r="J788" t="s">
        <v>19</v>
      </c>
      <c r="K788" t="s">
        <v>655</v>
      </c>
      <c r="L788" t="s">
        <v>656</v>
      </c>
    </row>
    <row r="789" spans="1:12">
      <c r="A789" s="3" t="n">
        <v>43173</v>
      </c>
      <c r="B789" t="s">
        <v>52</v>
      </c>
      <c r="C789" t="s">
        <v>13</v>
      </c>
      <c r="D789" t="s">
        <v>53</v>
      </c>
      <c r="E789" t="s">
        <v>26</v>
      </c>
      <c r="F789" t="s">
        <v>49</v>
      </c>
      <c r="G789" t="s">
        <v>669</v>
      </c>
      <c r="H789">
        <f>HYPERLINK("https://www.bonque.nl/vacature/medior-mean-stack-developer-bij-widgr", "Link")</f>
        <v/>
      </c>
      <c r="I789" t="s">
        <v>18</v>
      </c>
      <c r="J789" t="s">
        <v>19</v>
      </c>
      <c r="K789" t="s">
        <v>55</v>
      </c>
      <c r="L789" t="s">
        <v>670</v>
      </c>
    </row>
    <row r="790" spans="1:12">
      <c r="A790" s="3" t="n">
        <v>43173</v>
      </c>
      <c r="B790" t="s">
        <v>219</v>
      </c>
      <c r="C790" t="s">
        <v>13</v>
      </c>
      <c r="D790" t="s">
        <v>14</v>
      </c>
      <c r="E790" t="s">
        <v>22</v>
      </c>
      <c r="F790" t="s">
        <v>49</v>
      </c>
      <c r="G790" t="s">
        <v>685</v>
      </c>
      <c r="H790">
        <f>HYPERLINK("https://www.bonque.nl/vacature/senior-front-end-developer-bij-codedazur", "Link")</f>
        <v/>
      </c>
      <c r="I790" t="s">
        <v>18</v>
      </c>
      <c r="J790" t="s">
        <v>19</v>
      </c>
      <c r="K790" t="s">
        <v>686</v>
      </c>
      <c r="L790" t="s">
        <v>687</v>
      </c>
    </row>
    <row r="791" spans="1:12">
      <c r="A791" s="3" t="n">
        <v>43173</v>
      </c>
      <c r="B791" t="s">
        <v>545</v>
      </c>
      <c r="C791" t="s">
        <v>173</v>
      </c>
      <c r="D791" t="s">
        <v>14</v>
      </c>
      <c r="E791" t="s">
        <v>26</v>
      </c>
      <c r="F791" t="s">
        <v>49</v>
      </c>
      <c r="G791" t="s">
        <v>553</v>
      </c>
      <c r="H791">
        <f>HYPERLINK("https://www.bonque.nl/vacature/medior-front-end-engineer-bij-beequip", "Link")</f>
        <v/>
      </c>
      <c r="I791" t="s">
        <v>18</v>
      </c>
      <c r="J791" t="s">
        <v>19</v>
      </c>
      <c r="K791" t="s">
        <v>547</v>
      </c>
      <c r="L791" t="s">
        <v>554</v>
      </c>
    </row>
    <row r="792" spans="1:12">
      <c r="A792" s="3" t="n">
        <v>43173</v>
      </c>
      <c r="B792" t="s">
        <v>57</v>
      </c>
      <c r="C792" t="s">
        <v>13</v>
      </c>
      <c r="D792" t="s">
        <v>14</v>
      </c>
      <c r="E792" t="s">
        <v>22</v>
      </c>
      <c r="F792" t="s">
        <v>49</v>
      </c>
      <c r="G792" t="s">
        <v>313</v>
      </c>
      <c r="H792">
        <f>HYPERLINK("https://www.bonque.nl/vacature/senior-react-native-developer-bij-horsha", "Link")</f>
        <v/>
      </c>
      <c r="I792" t="s">
        <v>18</v>
      </c>
      <c r="J792" t="s">
        <v>19</v>
      </c>
      <c r="K792" t="s">
        <v>127</v>
      </c>
      <c r="L792" t="s">
        <v>314</v>
      </c>
    </row>
    <row r="793" spans="1:12">
      <c r="A793" s="3" t="n">
        <v>43173</v>
      </c>
      <c r="B793" t="s">
        <v>100</v>
      </c>
      <c r="C793" t="s">
        <v>101</v>
      </c>
      <c r="D793" t="s">
        <v>14</v>
      </c>
      <c r="E793" t="s">
        <v>22</v>
      </c>
      <c r="F793" t="s">
        <v>58</v>
      </c>
      <c r="G793" t="s">
        <v>212</v>
      </c>
      <c r="H793">
        <f>HYPERLINK("https://www.bonque.nl/vacature/senior-full-stack-php-developer-bij-sensys-gatso-group", "Link")</f>
        <v/>
      </c>
      <c r="I793" t="s">
        <v>18</v>
      </c>
      <c r="J793" t="s">
        <v>19</v>
      </c>
      <c r="K793" t="s">
        <v>103</v>
      </c>
      <c r="L793" t="s">
        <v>213</v>
      </c>
    </row>
    <row r="794" spans="1:12">
      <c r="A794" s="3" t="n">
        <v>43173</v>
      </c>
      <c r="B794" t="s">
        <v>219</v>
      </c>
      <c r="C794" t="s">
        <v>13</v>
      </c>
      <c r="D794" t="s">
        <v>14</v>
      </c>
      <c r="E794" t="s">
        <v>22</v>
      </c>
      <c r="F794" t="s">
        <v>58</v>
      </c>
      <c r="G794" t="s">
        <v>220</v>
      </c>
      <c r="H794">
        <f>HYPERLINK("https://www.bonque.nl/vacature/senior-back-end-developer-bij-codedazur", "Link")</f>
        <v/>
      </c>
      <c r="I794" t="s">
        <v>18</v>
      </c>
      <c r="J794" t="s">
        <v>19</v>
      </c>
      <c r="K794" t="s">
        <v>221</v>
      </c>
      <c r="L794" t="s">
        <v>222</v>
      </c>
    </row>
    <row r="795" spans="1:12">
      <c r="A795" s="3" t="n">
        <v>43173</v>
      </c>
      <c r="B795" t="s">
        <v>142</v>
      </c>
      <c r="C795" t="s">
        <v>146</v>
      </c>
      <c r="D795" t="s">
        <v>14</v>
      </c>
      <c r="E795" t="s">
        <v>22</v>
      </c>
      <c r="F795" t="s">
        <v>16</v>
      </c>
      <c r="G795" t="s">
        <v>147</v>
      </c>
      <c r="H795">
        <f>HYPERLINK("https://www.bonque.nl/vacature/senior-microservices-developer-bij-devoteam-", "Link")</f>
        <v/>
      </c>
      <c r="I795" t="s">
        <v>18</v>
      </c>
      <c r="J795" t="s">
        <v>19</v>
      </c>
      <c r="K795" t="s">
        <v>144</v>
      </c>
      <c r="L795" t="s">
        <v>148</v>
      </c>
    </row>
    <row r="796" spans="1:12">
      <c r="A796" s="3" t="n">
        <v>43173</v>
      </c>
      <c r="B796" t="s">
        <v>517</v>
      </c>
      <c r="C796" t="s">
        <v>518</v>
      </c>
      <c r="D796" t="s">
        <v>14</v>
      </c>
      <c r="F796" t="s">
        <v>16</v>
      </c>
      <c r="G796" t="s">
        <v>519</v>
      </c>
      <c r="H796">
        <f>HYPERLINK("https://www.bonque.nl/vacature/webmobile-software-developer-bij-scanmar-qed", "Link")</f>
        <v/>
      </c>
      <c r="I796" t="s">
        <v>18</v>
      </c>
      <c r="J796" t="s">
        <v>19</v>
      </c>
      <c r="K796" t="s">
        <v>520</v>
      </c>
      <c r="L796" t="s">
        <v>521</v>
      </c>
    </row>
    <row r="797" spans="1:12">
      <c r="A797" s="3" t="n">
        <v>43173</v>
      </c>
      <c r="B797" t="s">
        <v>30</v>
      </c>
      <c r="C797" t="s">
        <v>31</v>
      </c>
      <c r="D797" t="s">
        <v>14</v>
      </c>
      <c r="E797" t="s">
        <v>15</v>
      </c>
      <c r="F797" t="s">
        <v>16</v>
      </c>
      <c r="G797" t="s">
        <v>640</v>
      </c>
      <c r="H797">
        <f>HYPERLINK("https://www.jouwictvacature.nl/solliciteren?job=junior-software-developer-at-msg-life-benelux-bij-msg-life-benelux", "Link")</f>
        <v/>
      </c>
      <c r="I797" t="s">
        <v>18</v>
      </c>
      <c r="J797" t="s">
        <v>19</v>
      </c>
      <c r="K797" t="s">
        <v>33</v>
      </c>
      <c r="L797" t="s">
        <v>641</v>
      </c>
    </row>
    <row r="798" spans="1:12">
      <c r="A798" s="3" t="n">
        <v>43173</v>
      </c>
      <c r="B798" t="s">
        <v>116</v>
      </c>
      <c r="C798" t="s">
        <v>85</v>
      </c>
      <c r="D798" t="s">
        <v>14</v>
      </c>
      <c r="E798" t="s">
        <v>15</v>
      </c>
      <c r="F798" t="s">
        <v>16</v>
      </c>
      <c r="G798" t="s">
        <v>688</v>
      </c>
      <c r="H798">
        <f>HYPERLINK("https://www.jouwictvacature.nl/solliciteren?job=junior-software-engineer-at-axual--java-scala-apache-kafka-spring-bij-", "Link")</f>
        <v/>
      </c>
      <c r="I798" t="s">
        <v>18</v>
      </c>
      <c r="J798" t="s">
        <v>19</v>
      </c>
      <c r="K798" t="s">
        <v>118</v>
      </c>
      <c r="L798" t="s">
        <v>689</v>
      </c>
    </row>
    <row r="799" spans="1:12">
      <c r="A799" s="3" t="n">
        <v>43173</v>
      </c>
      <c r="B799" t="s">
        <v>198</v>
      </c>
      <c r="C799" t="s">
        <v>13</v>
      </c>
      <c r="D799" t="s">
        <v>14</v>
      </c>
      <c r="E799" t="s">
        <v>22</v>
      </c>
      <c r="F799" t="s">
        <v>49</v>
      </c>
      <c r="G799" t="s">
        <v>427</v>
      </c>
      <c r="H799">
        <f>HYPERLINK("https://www.bonque.nl/vacature/senior-full-stack-developer-at-gocustomized", "Link")</f>
        <v/>
      </c>
      <c r="I799" t="s">
        <v>18</v>
      </c>
      <c r="J799" t="s">
        <v>19</v>
      </c>
      <c r="K799" t="s">
        <v>428</v>
      </c>
      <c r="L799" t="s">
        <v>429</v>
      </c>
    </row>
    <row r="800" spans="1:12">
      <c r="A800" s="3" t="n">
        <v>43173</v>
      </c>
      <c r="B800" t="s">
        <v>545</v>
      </c>
      <c r="C800" t="s">
        <v>173</v>
      </c>
      <c r="D800" t="s">
        <v>14</v>
      </c>
      <c r="E800" t="s">
        <v>26</v>
      </c>
      <c r="F800" t="s">
        <v>49</v>
      </c>
      <c r="G800" t="s">
        <v>553</v>
      </c>
      <c r="H800">
        <f>HYPERLINK("https://www.bonque.nl/vacature/medior-front-end-engineer-bij-beequip", "Link")</f>
        <v/>
      </c>
      <c r="I800" t="s">
        <v>18</v>
      </c>
      <c r="J800" t="s">
        <v>19</v>
      </c>
      <c r="K800" t="s">
        <v>547</v>
      </c>
      <c r="L800" t="s">
        <v>554</v>
      </c>
    </row>
    <row r="801" spans="1:12">
      <c r="A801" s="3" t="n">
        <v>43173</v>
      </c>
      <c r="B801" t="s">
        <v>214</v>
      </c>
      <c r="C801" t="s">
        <v>215</v>
      </c>
      <c r="D801" t="s">
        <v>14</v>
      </c>
      <c r="E801" t="s">
        <v>26</v>
      </c>
      <c r="F801" t="s">
        <v>58</v>
      </c>
      <c r="G801" t="s">
        <v>216</v>
      </c>
      <c r="H801">
        <f>HYPERLINK("https://www.bonque.nl/vacature/medior-php-backend-developer-eu-citizen-bij-magneds", "Link")</f>
        <v/>
      </c>
      <c r="I801" t="s">
        <v>18</v>
      </c>
      <c r="J801" t="s">
        <v>19</v>
      </c>
      <c r="K801" t="s">
        <v>217</v>
      </c>
      <c r="L801" t="s">
        <v>218</v>
      </c>
    </row>
    <row r="802" spans="1:12">
      <c r="A802" s="3" t="n">
        <v>43173</v>
      </c>
      <c r="B802" t="s">
        <v>100</v>
      </c>
      <c r="C802" t="s">
        <v>101</v>
      </c>
      <c r="D802" t="s">
        <v>14</v>
      </c>
      <c r="E802" t="s">
        <v>22</v>
      </c>
      <c r="F802" t="s">
        <v>58</v>
      </c>
      <c r="G802" t="s">
        <v>212</v>
      </c>
      <c r="H802">
        <f>HYPERLINK("https://www.bonque.nl/vacature/senior-full-stack-php-developer-bij-sensys-gatso-group", "Link")</f>
        <v/>
      </c>
      <c r="I802" t="s">
        <v>18</v>
      </c>
      <c r="J802" t="s">
        <v>19</v>
      </c>
      <c r="K802" t="s">
        <v>103</v>
      </c>
      <c r="L802" t="s">
        <v>213</v>
      </c>
    </row>
    <row r="803" spans="1:12">
      <c r="A803" s="3" t="n">
        <v>43173</v>
      </c>
      <c r="B803" t="s">
        <v>72</v>
      </c>
      <c r="C803" t="s">
        <v>13</v>
      </c>
      <c r="D803" t="s">
        <v>14</v>
      </c>
      <c r="E803" t="s">
        <v>22</v>
      </c>
      <c r="F803" t="s">
        <v>16</v>
      </c>
      <c r="G803" t="s">
        <v>578</v>
      </c>
      <c r="H803">
        <f>HYPERLINK("https://www.bonque.nl/vacature/senior-java-developer-met-interesse-in-big-data", "Link")</f>
        <v/>
      </c>
      <c r="I803" t="s">
        <v>18</v>
      </c>
      <c r="J803" t="s">
        <v>19</v>
      </c>
      <c r="K803" t="s">
        <v>420</v>
      </c>
      <c r="L803" t="s">
        <v>579</v>
      </c>
    </row>
    <row r="804" spans="1:12">
      <c r="A804" s="3" t="n">
        <v>43173</v>
      </c>
      <c r="B804" t="s">
        <v>105</v>
      </c>
      <c r="C804" t="s">
        <v>68</v>
      </c>
      <c r="D804" t="s">
        <v>14</v>
      </c>
      <c r="F804" t="s">
        <v>16</v>
      </c>
      <c r="G804" t="s">
        <v>106</v>
      </c>
      <c r="H804">
        <f>HYPERLINK("https://www.bonque.nl/vacature/applicationsoftware-engineer-bij-vinotion", "Link")</f>
        <v/>
      </c>
      <c r="I804" t="s">
        <v>18</v>
      </c>
      <c r="J804" t="s">
        <v>19</v>
      </c>
      <c r="K804" t="s">
        <v>107</v>
      </c>
      <c r="L804" t="s">
        <v>108</v>
      </c>
    </row>
    <row r="805" spans="1:12">
      <c r="A805" s="3" t="n">
        <v>43173</v>
      </c>
      <c r="B805" t="s">
        <v>232</v>
      </c>
      <c r="C805" t="s">
        <v>601</v>
      </c>
      <c r="D805" t="s">
        <v>14</v>
      </c>
      <c r="E805" t="s">
        <v>22</v>
      </c>
      <c r="F805" t="s">
        <v>16</v>
      </c>
      <c r="G805" t="s">
        <v>602</v>
      </c>
      <c r="H805">
        <f>HYPERLINK("https://www.bonque.nl/vacature/senior-full-stack-developer-java--angular-at-servoy-bij-servoy-2", "Link")</f>
        <v/>
      </c>
      <c r="I805" t="s">
        <v>18</v>
      </c>
      <c r="J805" t="s">
        <v>19</v>
      </c>
      <c r="K805" t="s">
        <v>234</v>
      </c>
      <c r="L805" t="s">
        <v>603</v>
      </c>
    </row>
    <row r="806" spans="1:12">
      <c r="A806" s="3" t="n">
        <v>43173</v>
      </c>
      <c r="B806" t="s">
        <v>232</v>
      </c>
      <c r="C806" t="s">
        <v>13</v>
      </c>
      <c r="D806" t="s">
        <v>14</v>
      </c>
      <c r="E806" t="s">
        <v>26</v>
      </c>
      <c r="F806" t="s">
        <v>16</v>
      </c>
      <c r="G806" t="s">
        <v>233</v>
      </c>
      <c r="H806">
        <f>HYPERLINK("https://www.bonque.nl/vacature/medior-full-stack-developer-java--angular-at-servoy-bij-servoy", "Link")</f>
        <v/>
      </c>
      <c r="I806" t="s">
        <v>18</v>
      </c>
      <c r="J806" t="s">
        <v>19</v>
      </c>
      <c r="K806" t="s">
        <v>234</v>
      </c>
      <c r="L806" t="s">
        <v>235</v>
      </c>
    </row>
    <row r="807" spans="1:12">
      <c r="A807" s="3" t="n">
        <v>43173</v>
      </c>
      <c r="B807" t="s">
        <v>149</v>
      </c>
      <c r="C807" t="s">
        <v>13</v>
      </c>
      <c r="D807" t="s">
        <v>14</v>
      </c>
      <c r="E807" t="s">
        <v>22</v>
      </c>
      <c r="F807" t="s">
        <v>42</v>
      </c>
      <c r="G807" t="s">
        <v>341</v>
      </c>
      <c r="H807">
        <f>HYPERLINK("https://www.bonque.nl/vacature/senior-developer-cloud-bij-lobsterink", "Link")</f>
        <v/>
      </c>
      <c r="I807" t="s">
        <v>18</v>
      </c>
      <c r="J807" t="s">
        <v>19</v>
      </c>
      <c r="K807" t="s">
        <v>342</v>
      </c>
      <c r="L807" t="s">
        <v>343</v>
      </c>
    </row>
    <row r="808" spans="1:12">
      <c r="A808" s="3" t="n">
        <v>43174</v>
      </c>
      <c r="B808" t="s">
        <v>12</v>
      </c>
      <c r="C808" t="s">
        <v>13</v>
      </c>
      <c r="D808" t="s">
        <v>14</v>
      </c>
      <c r="E808" t="s">
        <v>15</v>
      </c>
      <c r="F808" t="s">
        <v>16</v>
      </c>
      <c r="G808" t="s">
        <v>661</v>
      </c>
      <c r="H808">
        <f>HYPERLINK("https://www.jouwictvacature.nl/solliciteren?job=junior-java-developer-at-trifork-in-amsterdam-bij-trifork", "Link")</f>
        <v/>
      </c>
      <c r="I808" t="s">
        <v>18</v>
      </c>
      <c r="J808" t="s">
        <v>19</v>
      </c>
      <c r="K808" t="s">
        <v>300</v>
      </c>
      <c r="L808" t="s">
        <v>662</v>
      </c>
    </row>
    <row r="809" spans="1:12">
      <c r="A809" s="3" t="n">
        <v>43174</v>
      </c>
      <c r="B809" t="s">
        <v>35</v>
      </c>
      <c r="C809" t="s">
        <v>36</v>
      </c>
      <c r="D809" t="s">
        <v>14</v>
      </c>
      <c r="E809" t="s">
        <v>26</v>
      </c>
      <c r="F809" t="s">
        <v>16</v>
      </c>
      <c r="G809" t="s">
        <v>492</v>
      </c>
      <c r="H809">
        <f>HYPERLINK("https://www.jouwictvacature.nl/solliciteren?job=medior-full-stack-mobile-developer-at-findwhere", "Link")</f>
        <v/>
      </c>
      <c r="I809" t="s">
        <v>18</v>
      </c>
      <c r="J809" t="s">
        <v>19</v>
      </c>
      <c r="K809" t="s">
        <v>130</v>
      </c>
      <c r="L809" t="s">
        <v>493</v>
      </c>
    </row>
    <row r="810" spans="1:12">
      <c r="A810" s="3" t="n">
        <v>43174</v>
      </c>
      <c r="B810" t="s">
        <v>40</v>
      </c>
      <c r="C810" t="s">
        <v>41</v>
      </c>
      <c r="D810" t="s">
        <v>14</v>
      </c>
      <c r="E810" t="s">
        <v>15</v>
      </c>
      <c r="F810" t="s">
        <v>42</v>
      </c>
      <c r="G810" t="s">
        <v>283</v>
      </c>
      <c r="H810">
        <f>HYPERLINK("https://www.jouwictvacature.nl/solliciteren?job=junior-cc-developer-with-affinity-for-aviation", "Link")</f>
        <v/>
      </c>
      <c r="I810" t="s">
        <v>18</v>
      </c>
      <c r="J810" t="s">
        <v>19</v>
      </c>
      <c r="K810" t="s">
        <v>598</v>
      </c>
      <c r="L810" t="s">
        <v>284</v>
      </c>
    </row>
    <row r="811" spans="1:12">
      <c r="A811" s="3" t="n">
        <v>43174</v>
      </c>
      <c r="B811" t="s">
        <v>206</v>
      </c>
      <c r="C811" t="s">
        <v>13</v>
      </c>
      <c r="D811" t="s">
        <v>14</v>
      </c>
      <c r="E811" t="s">
        <v>15</v>
      </c>
      <c r="F811" t="s">
        <v>58</v>
      </c>
      <c r="G811" t="s">
        <v>266</v>
      </c>
      <c r="H811">
        <f>HYPERLINK("https://www.jouwictvacature.nl/solliciteren?job=juniorphp-developer-bij-lightspeed-bij-lightspeed", "Link")</f>
        <v/>
      </c>
      <c r="I811" t="s">
        <v>18</v>
      </c>
      <c r="J811" t="s">
        <v>19</v>
      </c>
      <c r="K811" t="s">
        <v>623</v>
      </c>
      <c r="L811" t="s">
        <v>267</v>
      </c>
    </row>
    <row r="812" spans="1:12">
      <c r="A812" s="3" t="n">
        <v>43174</v>
      </c>
      <c r="B812" t="s">
        <v>132</v>
      </c>
      <c r="C812" t="s">
        <v>68</v>
      </c>
      <c r="D812" t="s">
        <v>14</v>
      </c>
      <c r="E812" t="s">
        <v>26</v>
      </c>
      <c r="F812" t="s">
        <v>49</v>
      </c>
      <c r="G812" t="s">
        <v>439</v>
      </c>
      <c r="H812">
        <f>HYPERLINK("https://www.jouwictvacature.nl/solliciteren?job=medior-front-end-developer-bij-pyton-an-amadeus-company", "Link")</f>
        <v/>
      </c>
      <c r="I812" t="s">
        <v>18</v>
      </c>
      <c r="J812" t="s">
        <v>19</v>
      </c>
      <c r="K812" t="s">
        <v>440</v>
      </c>
      <c r="L812" t="s">
        <v>441</v>
      </c>
    </row>
    <row r="813" spans="1:12">
      <c r="A813" s="3" t="n">
        <v>43174</v>
      </c>
      <c r="B813" t="s">
        <v>181</v>
      </c>
      <c r="C813" t="s">
        <v>13</v>
      </c>
      <c r="D813" t="s">
        <v>14</v>
      </c>
      <c r="F813" t="s">
        <v>49</v>
      </c>
      <c r="G813" t="s">
        <v>181</v>
      </c>
      <c r="H813">
        <f>HYPERLINK("https://www.jouwictvacature.nl/solliciteren?job=front-end-developer-bij-codezilla", "Link")</f>
        <v/>
      </c>
      <c r="I813" t="s">
        <v>18</v>
      </c>
      <c r="J813" t="s">
        <v>19</v>
      </c>
      <c r="K813" t="s">
        <v>182</v>
      </c>
      <c r="L813" t="s">
        <v>526</v>
      </c>
    </row>
    <row r="814" spans="1:12">
      <c r="A814" s="3" t="n">
        <v>43174</v>
      </c>
      <c r="B814" t="s">
        <v>306</v>
      </c>
      <c r="C814" t="s">
        <v>307</v>
      </c>
      <c r="D814" t="s">
        <v>14</v>
      </c>
      <c r="F814" t="s">
        <v>49</v>
      </c>
      <c r="G814" t="s">
        <v>306</v>
      </c>
      <c r="H814">
        <f>HYPERLINK("https://www.jouwictvacature.nl/solliciteren?job=medior-back-end-developer-superbuddy-mean-stack", "Link")</f>
        <v/>
      </c>
      <c r="I814" t="s">
        <v>18</v>
      </c>
      <c r="J814" t="s">
        <v>19</v>
      </c>
      <c r="K814" t="s">
        <v>308</v>
      </c>
      <c r="L814" t="s">
        <v>563</v>
      </c>
    </row>
    <row r="815" spans="1:12">
      <c r="A815" s="3" t="n">
        <v>43174</v>
      </c>
      <c r="B815" t="s">
        <v>177</v>
      </c>
      <c r="C815" t="s">
        <v>173</v>
      </c>
      <c r="D815" t="s">
        <v>14</v>
      </c>
      <c r="E815" t="s">
        <v>26</v>
      </c>
      <c r="F815" t="s">
        <v>49</v>
      </c>
      <c r="G815" t="s">
        <v>690</v>
      </c>
      <c r="H815">
        <f>HYPERLINK("https://www.jouwictvacature.nl/solliciteren?job=medior-front-end-developer-bij-lequest", "Link")</f>
        <v/>
      </c>
      <c r="I815" t="s">
        <v>18</v>
      </c>
      <c r="J815" t="s">
        <v>19</v>
      </c>
      <c r="K815" t="s">
        <v>691</v>
      </c>
      <c r="L815" t="s">
        <v>692</v>
      </c>
    </row>
    <row r="816" spans="1:12">
      <c r="A816" s="3" t="n">
        <v>43174</v>
      </c>
      <c r="B816" t="s">
        <v>189</v>
      </c>
      <c r="C816" t="s">
        <v>13</v>
      </c>
      <c r="D816" t="s">
        <v>14</v>
      </c>
      <c r="E816" t="s">
        <v>26</v>
      </c>
      <c r="F816" t="s">
        <v>49</v>
      </c>
      <c r="G816" t="s">
        <v>190</v>
      </c>
      <c r="H816">
        <f>HYPERLINK("https://www.bonque.nl/vacature/medior-reactjs-developer-bij-realworks", "Link")</f>
        <v/>
      </c>
      <c r="I816" t="s">
        <v>18</v>
      </c>
      <c r="J816" t="s">
        <v>19</v>
      </c>
      <c r="K816" t="s">
        <v>191</v>
      </c>
      <c r="L816" t="s">
        <v>192</v>
      </c>
    </row>
    <row r="817" spans="1:12">
      <c r="A817" s="3" t="n">
        <v>43174</v>
      </c>
      <c r="B817" t="s">
        <v>52</v>
      </c>
      <c r="C817" t="s">
        <v>13</v>
      </c>
      <c r="D817" t="s">
        <v>53</v>
      </c>
      <c r="E817" t="s">
        <v>22</v>
      </c>
      <c r="F817" t="s">
        <v>49</v>
      </c>
      <c r="G817" t="s">
        <v>315</v>
      </c>
      <c r="H817">
        <f>HYPERLINK("https://www.bonque.nl/vacature/senior-mean-stack-developer-bij-widgr", "Link")</f>
        <v/>
      </c>
      <c r="I817" t="s">
        <v>18</v>
      </c>
      <c r="J817" t="s">
        <v>19</v>
      </c>
      <c r="K817" t="s">
        <v>55</v>
      </c>
      <c r="L817" t="s">
        <v>316</v>
      </c>
    </row>
    <row r="818" spans="1:12">
      <c r="A818" s="3" t="n">
        <v>43174</v>
      </c>
      <c r="B818" t="s">
        <v>545</v>
      </c>
      <c r="C818" t="s">
        <v>173</v>
      </c>
      <c r="D818" t="s">
        <v>14</v>
      </c>
      <c r="E818" t="s">
        <v>26</v>
      </c>
      <c r="F818" t="s">
        <v>49</v>
      </c>
      <c r="G818" t="s">
        <v>613</v>
      </c>
      <c r="H818">
        <f>HYPERLINK("https://www.bonque.nl/vacature/medior-front-end-reactredux-engineer-bij-beequip", "Link")</f>
        <v/>
      </c>
      <c r="I818" t="s">
        <v>18</v>
      </c>
      <c r="J818" t="s">
        <v>19</v>
      </c>
      <c r="K818" t="s">
        <v>547</v>
      </c>
      <c r="L818" t="s">
        <v>614</v>
      </c>
    </row>
    <row r="819" spans="1:12">
      <c r="A819" s="3" t="n">
        <v>43174</v>
      </c>
      <c r="B819" t="s">
        <v>189</v>
      </c>
      <c r="C819" t="s">
        <v>13</v>
      </c>
      <c r="D819" t="s">
        <v>14</v>
      </c>
      <c r="E819" t="s">
        <v>22</v>
      </c>
      <c r="F819" t="s">
        <v>49</v>
      </c>
      <c r="G819" t="s">
        <v>377</v>
      </c>
      <c r="H819">
        <f>HYPERLINK("https://www.bonque.nl/vacature/senior-reactjs-developer-at-realworks", "Link")</f>
        <v/>
      </c>
      <c r="I819" t="s">
        <v>18</v>
      </c>
      <c r="J819" t="s">
        <v>19</v>
      </c>
      <c r="K819" t="s">
        <v>191</v>
      </c>
      <c r="L819" t="s">
        <v>378</v>
      </c>
    </row>
    <row r="820" spans="1:12">
      <c r="A820" s="3" t="n">
        <v>43174</v>
      </c>
      <c r="B820" t="s">
        <v>122</v>
      </c>
      <c r="C820" t="s">
        <v>13</v>
      </c>
      <c r="D820" t="s">
        <v>14</v>
      </c>
      <c r="F820" t="s">
        <v>58</v>
      </c>
      <c r="G820" t="s">
        <v>333</v>
      </c>
      <c r="H820">
        <f>HYPERLINK("https://www.bonque.nl/vacature/full-stack-senior-lead-developer-amsterdam--php-reactjs-react-native--", "Link")</f>
        <v/>
      </c>
      <c r="I820" t="s">
        <v>18</v>
      </c>
      <c r="J820" t="s">
        <v>19</v>
      </c>
      <c r="K820" t="s">
        <v>334</v>
      </c>
      <c r="L820" t="s">
        <v>335</v>
      </c>
    </row>
    <row r="821" spans="1:12">
      <c r="A821" s="3" t="n">
        <v>43174</v>
      </c>
      <c r="B821" t="s">
        <v>142</v>
      </c>
      <c r="C821" t="s">
        <v>36</v>
      </c>
      <c r="D821" t="s">
        <v>14</v>
      </c>
      <c r="E821" t="s">
        <v>26</v>
      </c>
      <c r="F821" t="s">
        <v>16</v>
      </c>
      <c r="G821" t="s">
        <v>248</v>
      </c>
      <c r="H821">
        <f>HYPERLINK("https://www.bonque.nl/vacature/java-software-engineer-bij-devoteam", "Link")</f>
        <v/>
      </c>
      <c r="I821" t="s">
        <v>18</v>
      </c>
      <c r="J821" t="s">
        <v>19</v>
      </c>
      <c r="K821" t="s">
        <v>249</v>
      </c>
      <c r="L821" t="s">
        <v>250</v>
      </c>
    </row>
    <row r="822" spans="1:12">
      <c r="A822" s="3" t="n">
        <v>43174</v>
      </c>
      <c r="B822" t="s">
        <v>72</v>
      </c>
      <c r="C822" t="s">
        <v>13</v>
      </c>
      <c r="D822" t="s">
        <v>14</v>
      </c>
      <c r="E822" t="s">
        <v>26</v>
      </c>
      <c r="F822" t="s">
        <v>16</v>
      </c>
      <c r="G822" t="s">
        <v>419</v>
      </c>
      <c r="H822">
        <f>HYPERLINK("https://www.bonque.nl/vacature/medior-java-developer-met-interesse-in-big-data", "Link")</f>
        <v/>
      </c>
      <c r="I822" t="s">
        <v>18</v>
      </c>
      <c r="J822" t="s">
        <v>19</v>
      </c>
      <c r="K822" t="s">
        <v>420</v>
      </c>
      <c r="L822" t="s">
        <v>421</v>
      </c>
    </row>
    <row r="823" spans="1:12">
      <c r="A823" s="3" t="n">
        <v>43174</v>
      </c>
      <c r="B823" t="s">
        <v>149</v>
      </c>
      <c r="C823" t="s">
        <v>13</v>
      </c>
      <c r="D823" t="s">
        <v>14</v>
      </c>
      <c r="E823" t="s">
        <v>26</v>
      </c>
      <c r="F823" t="s">
        <v>42</v>
      </c>
      <c r="G823" t="s">
        <v>344</v>
      </c>
      <c r="H823">
        <f>HYPERLINK("https://www.bonque.nl/vacature/medior-full-stack-net-developer-for-conversion-optimisation-bij-lobste", "Link")</f>
        <v/>
      </c>
      <c r="I823" t="s">
        <v>18</v>
      </c>
      <c r="J823" t="s">
        <v>19</v>
      </c>
      <c r="K823" t="s">
        <v>151</v>
      </c>
      <c r="L823" t="s">
        <v>345</v>
      </c>
    </row>
  </sheetData>
  <autoFilter ref="A1:L1"/>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Renier</dc:creator>
  <dcterms:created xmlns:dcterms="http://purl.org/dc/terms/" xmlns:xsi="http://www.w3.org/2001/XMLSchema-instance" xsi:type="dcterms:W3CDTF">2015-06-05T18:19:34Z</dcterms:created>
  <dcterms:modified xmlns:dcterms="http://purl.org/dc/terms/" xmlns:xsi="http://www.w3.org/2001/XMLSchema-instance" xsi:type="dcterms:W3CDTF">2018-03-13T14:45:47Z</dcterms:modified>
  <cp:lastModifiedBy>Renier</cp:lastModifiedBy>
</cp:coreProperties>
</file>