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n\Desktop\"/>
    </mc:Choice>
  </mc:AlternateContent>
  <xr:revisionPtr revIDLastSave="0" documentId="13_ncr:1_{E7702F50-82CB-4868-B4C9-B7E7136EDA63}" xr6:coauthVersionLast="47" xr6:coauthVersionMax="47" xr10:uidLastSave="{00000000-0000-0000-0000-000000000000}"/>
  <bookViews>
    <workbookView xWindow="-108" yWindow="-108" windowWidth="23256" windowHeight="12456" activeTab="3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C24" i="12"/>
  <c r="C19" i="12"/>
  <c r="H21" i="11"/>
  <c r="H20" i="11"/>
  <c r="H18" i="11"/>
  <c r="H16" i="11"/>
  <c r="H15" i="11"/>
  <c r="C12" i="10"/>
  <c r="C20" i="10"/>
  <c r="C16" i="10"/>
  <c r="B9" i="9"/>
  <c r="B10" i="9"/>
  <c r="B8" i="9"/>
  <c r="C32" i="7"/>
  <c r="C33" i="7"/>
  <c r="C31" i="7"/>
  <c r="C25" i="7"/>
  <c r="C26" i="7"/>
  <c r="C24" i="7"/>
  <c r="E19" i="7"/>
  <c r="E17" i="7"/>
  <c r="C10" i="6" a="1"/>
  <c r="C10" i="6" s="1"/>
  <c r="C11" i="6" a="1"/>
  <c r="C11" i="6" s="1"/>
  <c r="C12" i="6" a="1"/>
  <c r="C12" i="6" s="1"/>
  <c r="C9" i="6" a="1"/>
  <c r="C9" i="6" s="1"/>
  <c r="D12" i="5"/>
  <c r="D13" i="5"/>
  <c r="D14" i="5"/>
  <c r="D15" i="5"/>
  <c r="D16" i="5"/>
  <c r="D17" i="5"/>
  <c r="D11" i="5"/>
  <c r="F9" i="4" a="1"/>
  <c r="F9" i="4" s="1"/>
  <c r="E9" i="4" a="1"/>
  <c r="E9" i="4" s="1"/>
  <c r="D7" i="3" a="1"/>
  <c r="D10" i="3" s="1"/>
  <c r="B33" i="2"/>
  <c r="B32" i="2"/>
  <c r="B31" i="2"/>
  <c r="B26" i="2"/>
  <c r="B25" i="2"/>
  <c r="D19" i="2"/>
  <c r="B24" i="2"/>
  <c r="D17" i="2"/>
  <c r="D8" i="3" l="1"/>
  <c r="D9" i="3"/>
  <c r="D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<sst xmlns="http://schemas.openxmlformats.org/spreadsheetml/2006/main" count="322" uniqueCount="211">
  <si>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</si>
  <si>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</si>
  <si>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</si>
  <si>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</si>
  <si>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</si>
  <si>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</si>
  <si>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</si>
  <si>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</si>
  <si>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</si>
  <si>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</si>
  <si>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</si>
  <si>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</si>
  <si>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</si>
  <si>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</si>
  <si>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</si>
  <si>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</si>
  <si>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</si>
  <si>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</si>
  <si>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</si>
  <si>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</si>
  <si>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</si>
  <si>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</si>
  <si>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</si>
  <si>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</si>
  <si>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</si>
  <si>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</si>
  <si>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</si>
  <si>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</si>
  <si>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</si>
  <si>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</si>
  <si>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</si>
  <si>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</si>
  <si>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</si>
  <si>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</si>
  <si>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</si>
  <si>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</si>
  <si>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</si>
  <si>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</si>
  <si>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</si>
  <si>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</si>
  <si>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</si>
  <si>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</si>
  <si>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</si>
  <si>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</si>
  <si>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</si>
  <si>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</si>
  <si>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</si>
  <si>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</si>
  <si>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</si>
  <si>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</si>
  <si>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</si>
  <si>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</si>
  <si>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</si>
  <si>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</si>
  <si>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</si>
  <si>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</si>
  <si>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</si>
  <si>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</si>
  <si>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</si>
  <si>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</si>
  <si>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</si>
  <si>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</si>
  <si>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</si>
  <si>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</si>
  <si>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</si>
  <si>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</si>
  <si>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</si>
  <si>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</si>
  <si>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</si>
  <si>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</si>
  <si>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</si>
  <si>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</si>
  <si>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</si>
  <si>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</si>
  <si>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</si>
  <si>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</si>
  <si>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</si>
  <si>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</si>
  <si>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</si>
  <si>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</si>
  <si>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</si>
  <si>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</si>
  <si>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</si>
  <si>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</si>
  <si>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</si>
  <si>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</si>
  <si>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</si>
  <si>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</si>
  <si>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</si>
  <si>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</si>
  <si>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</si>
  <si>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</si>
  <si>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</si>
  <si>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</si>
  <si>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</si>
  <si>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</si>
  <si>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</si>
  <si>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</si>
  <si>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</si>
  <si>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</si>
  <si>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</si>
  <si>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</si>
  <si>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</si>
  <si>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</si>
  <si>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</si>
  <si>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</si>
  <si>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</si>
  <si>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</si>
  <si>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</si>
  <si>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</si>
  <si>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</si>
  <si>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</si>
  <si>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</si>
  <si>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</si>
  <si>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</si>
  <si>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</si>
  <si>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</si>
  <si>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</si>
  <si>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</si>
  <si>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</si>
  <si>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</si>
  <si>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</si>
  <si>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</si>
  <si>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</si>
  <si>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</si>
  <si>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</si>
  <si>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</si>
  <si>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</si>
  <si>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</si>
  <si>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</si>
  <si>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</si>
  <si>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</si>
  <si>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</si>
  <si>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</si>
  <si>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</si>
  <si>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</si>
  <si>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</si>
  <si>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</si>
  <si>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</si>
  <si>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</si>
  <si>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</si>
  <si>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</si>
  <si>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</si>
  <si>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</si>
  <si>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</si>
  <si>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</si>
  <si>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</si>
  <si>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</si>
  <si>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</si>
  <si>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</si>
  <si>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</si>
  <si>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</si>
  <si>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</si>
  <si>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</si>
  <si>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</si>
  <si>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</si>
  <si>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</si>
  <si>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</si>
  <si>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</si>
  <si>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</si>
  <si>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</si>
  <si>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</si>
  <si>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</si>
  <si>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</si>
  <si>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</si>
  <si>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</si>
  <si>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</si>
  <si>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</si>
  <si>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</si>
  <si>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</si>
  <si>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</si>
  <si>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</si>
  <si>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</si>
  <si>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</si>
  <si>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</si>
  <si>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</si>
  <si>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</si>
  <si>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</si>
  <si>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</si>
  <si>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</si>
  <si>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</si>
  <si>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</si>
  <si>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</si>
  <si>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</si>
  <si>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</si>
  <si>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</si>
  <si>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</si>
  <si>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</si>
  <si>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</si>
  <si>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</si>
  <si>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</si>
  <si>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</si>
  <si>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</si>
  <si>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</si>
  <si>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</si>
  <si>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</si>
  <si>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</si>
  <si>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</si>
  <si>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</si>
  <si>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</si>
  <si>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</si>
  <si>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</si>
  <si>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</si>
  <si>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</si>
  <si>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</si>
  <si>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</si>
  <si>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</si>
  <si>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>VLOOKUP(B4,B3:E12,4,0)</t>
  </si>
  <si>
    <t>VLOOKUP(B11,B3:E12,2,0)</t>
  </si>
  <si>
    <t xml:space="preserve"> </t>
  </si>
  <si>
    <t>VLOOKUP("b*",B3:E12,4,0)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</si>
</sst>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164" fontId="1" fillId="0" borderId="1" xfId="0" applyNumberFormat="1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D17" sqref="D17"/>
    </sheetView>
  </sheetViews>
  <sheetFormatPr defaultRowHeight="14.4" x14ac:dyDescent="0.3"/>
  <cols>
    <col min="1" max="1" width="13.5546875" customWidth="1"/>
    <col min="2" max="2" width="15.21875" customWidth="1"/>
    <col min="3" max="3" width="17" customWidth="1"/>
    <col min="4" max="4" width="30.5546875" customWidth="1"/>
  </cols>
  <sheetData>
    <row r="1" spans="1:5" x14ac:dyDescent="0.3">
      <c r="A1" s="60" t="s">
        <v>11</v>
      </c>
      <c r="B1" s="60"/>
      <c r="C1" s="60"/>
      <c r="D1" s="60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VLOOKUP(A11,A4:E15,2,0)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VLOOKUP(B14,B4:E15,4,0)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1" t="s">
        <v>31</v>
      </c>
      <c r="B21" s="61"/>
      <c r="C21" s="6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VLOOKUP(A9,A4:E15,3,0)</f>
        <v>Capetown</v>
      </c>
      <c r="C24" s="1"/>
      <c r="D24" s="1"/>
      <c r="E24" s="1"/>
    </row>
    <row r="25" spans="1:5" x14ac:dyDescent="0.3">
      <c r="A25" s="6">
        <v>50217</v>
      </c>
      <c r="B25" s="13" t="str">
        <f>VLOOKUP(A12,A4:E15,3,0)</f>
        <v>Warsaw</v>
      </c>
      <c r="C25" s="1"/>
      <c r="D25" s="1"/>
      <c r="E25" s="1"/>
    </row>
    <row r="26" spans="1:5" x14ac:dyDescent="0.3">
      <c r="A26" s="6">
        <v>50695</v>
      </c>
      <c r="B26" s="13" t="str">
        <f>VLOOKUP(A13,A4:E15,3,0)</f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1" t="s">
        <v>32</v>
      </c>
      <c r="B28" s="61"/>
      <c r="C28" s="6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VLOOKUP(B7,B4:E15,3,0)</f>
        <v>18276</v>
      </c>
      <c r="C31" s="1"/>
      <c r="D31" s="1"/>
      <c r="E31" s="1"/>
    </row>
    <row r="32" spans="1:5" x14ac:dyDescent="0.3">
      <c r="A32" s="14" t="s">
        <v>33</v>
      </c>
      <c r="B32" s="13" t="str">
        <f>IFERROR(VLOOKUP(A32,B4:E15,3,FALSE),"Not Found")</f>
        <v>Not Found</v>
      </c>
      <c r="C32" s="1"/>
      <c r="D32" s="1"/>
      <c r="E32" s="1"/>
    </row>
    <row r="33" spans="1:5" x14ac:dyDescent="0.3">
      <c r="A33" s="14" t="s">
        <v>27</v>
      </c>
      <c r="B33" s="13">
        <f>VLOOKUP(B14,B4:E15,3,0)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"/>
    </sheetView>
  </sheetViews>
  <sheetFormatPr defaultRowHeight="14.4" x14ac:dyDescent="0.3"/>
  <cols>
    <col min="1" max="1" width="22.6640625" customWidth="1"/>
    <col min="4" max="4" width="11.332031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59">
        <v>94</v>
      </c>
      <c r="C7" s="59">
        <v>94</v>
      </c>
      <c r="D7" s="19" t="str">
        <f t="array" ref="D7:D10">IF(B7:B10=C7:C10,"Match","No Match")</f>
        <v>Match</v>
      </c>
      <c r="E7" s="1"/>
    </row>
    <row r="8" spans="1:5" x14ac:dyDescent="0.3">
      <c r="A8" s="18" t="s">
        <v>43</v>
      </c>
      <c r="B8" s="59">
        <v>109</v>
      </c>
      <c r="C8" s="59">
        <v>109</v>
      </c>
      <c r="D8" s="19" t="str">
        <v>Match</v>
      </c>
      <c r="E8" s="1"/>
    </row>
    <row r="9" spans="1:5" x14ac:dyDescent="0.3">
      <c r="A9" s="18" t="s">
        <v>44</v>
      </c>
      <c r="B9" s="59">
        <v>85</v>
      </c>
      <c r="C9" s="59">
        <v>85.5</v>
      </c>
      <c r="D9" s="19" t="str">
        <v>No Match</v>
      </c>
      <c r="E9" s="1"/>
    </row>
    <row r="10" spans="1:5" x14ac:dyDescent="0.3">
      <c r="A10" s="18" t="s">
        <v>45</v>
      </c>
      <c r="B10" s="59">
        <v>12</v>
      </c>
      <c r="C10" s="59">
        <v>12</v>
      </c>
      <c r="D10" s="19" t="str">
        <v>Match</v>
      </c>
      <c r="E10" s="1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F10" sqref="F10"/>
    </sheetView>
  </sheetViews>
  <sheetFormatPr defaultRowHeight="14.4" x14ac:dyDescent="0.3"/>
  <cols>
    <col min="5" max="5" width="15.6640625" customWidth="1"/>
    <col min="6" max="6" width="14" customWidth="1"/>
  </cols>
  <sheetData>
    <row r="1" spans="1:8" x14ac:dyDescent="0.3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">
      <c r="A3" s="62"/>
      <c r="B3" s="62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">
      <c r="A5" s="62"/>
      <c r="B5" s="62"/>
      <c r="C5" s="9"/>
      <c r="D5" s="9"/>
      <c r="E5" s="9"/>
      <c r="F5" s="9"/>
      <c r="G5" s="9"/>
      <c r="H5" s="9"/>
    </row>
    <row r="6" spans="1:8" x14ac:dyDescent="0.3">
      <c r="A6" s="62"/>
      <c r="B6" s="62"/>
      <c r="C6" s="9"/>
      <c r="D6" s="9"/>
      <c r="E6" s="9"/>
      <c r="F6" s="9"/>
      <c r="G6" s="9"/>
      <c r="H6" s="9"/>
    </row>
    <row r="7" spans="1:8" x14ac:dyDescent="0.3">
      <c r="A7" s="63"/>
      <c r="B7" s="63"/>
      <c r="C7" s="9"/>
      <c r="D7" s="9"/>
      <c r="E7" s="18" t="s">
        <v>49</v>
      </c>
      <c r="F7" s="18" t="s">
        <v>50</v>
      </c>
      <c r="G7" s="9"/>
      <c r="H7" s="9"/>
    </row>
    <row r="8" spans="1:8" x14ac:dyDescent="0.3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">
      <c r="A9" s="9"/>
      <c r="B9" s="18">
        <v>1</v>
      </c>
      <c r="C9" s="18" t="s">
        <v>54</v>
      </c>
      <c r="D9" s="24">
        <v>16</v>
      </c>
      <c r="E9" s="19" t="str" cm="1">
        <f t="array" ref="E9:E16">IF(D9:D16&gt;=16,"Eligible","Not Eligible")</f>
        <v>Eligible</v>
      </c>
      <c r="F9" s="19" t="str" cm="1">
        <f t="array" ref="F9:F16">IF(D9:D16&gt;=18,"Adult","Minor")</f>
        <v>Minor</v>
      </c>
      <c r="G9" s="9"/>
      <c r="H9" s="1"/>
    </row>
    <row r="10" spans="1:8" x14ac:dyDescent="0.3">
      <c r="A10" s="9"/>
      <c r="B10" s="18">
        <v>2</v>
      </c>
      <c r="C10" s="18" t="s">
        <v>55</v>
      </c>
      <c r="D10" s="24">
        <v>18</v>
      </c>
      <c r="E10" s="19" t="str">
        <v>Eligible</v>
      </c>
      <c r="F10" s="19" t="str">
        <v>Adult</v>
      </c>
      <c r="G10" s="9"/>
      <c r="H10" s="1"/>
    </row>
    <row r="11" spans="1:8" x14ac:dyDescent="0.3">
      <c r="A11" s="9"/>
      <c r="B11" s="18">
        <v>3</v>
      </c>
      <c r="C11" s="18" t="s">
        <v>56</v>
      </c>
      <c r="D11" s="24">
        <v>15.5</v>
      </c>
      <c r="E11" s="19" t="str">
        <v>Not Eligible</v>
      </c>
      <c r="F11" s="19" t="str">
        <v>Minor</v>
      </c>
      <c r="G11" s="9"/>
      <c r="H11" s="1"/>
    </row>
    <row r="12" spans="1:8" x14ac:dyDescent="0.3">
      <c r="A12" s="9"/>
      <c r="B12" s="18">
        <v>4</v>
      </c>
      <c r="C12" s="18" t="s">
        <v>57</v>
      </c>
      <c r="D12" s="24">
        <v>19</v>
      </c>
      <c r="E12" s="19" t="str">
        <v>Eligible</v>
      </c>
      <c r="F12" s="19" t="str">
        <v>Adult</v>
      </c>
      <c r="G12" s="9"/>
      <c r="H12" s="1"/>
    </row>
    <row r="13" spans="1:8" x14ac:dyDescent="0.3">
      <c r="A13" s="9"/>
      <c r="B13" s="18">
        <v>5</v>
      </c>
      <c r="C13" s="18" t="s">
        <v>58</v>
      </c>
      <c r="D13" s="24">
        <v>18</v>
      </c>
      <c r="E13" s="19" t="str">
        <v>Eligible</v>
      </c>
      <c r="F13" s="19" t="str">
        <v>Adult</v>
      </c>
      <c r="G13" s="9"/>
      <c r="H13" s="1"/>
    </row>
    <row r="14" spans="1:8" x14ac:dyDescent="0.3">
      <c r="A14" s="9"/>
      <c r="B14" s="18">
        <v>6</v>
      </c>
      <c r="C14" s="18" t="s">
        <v>59</v>
      </c>
      <c r="D14" s="24">
        <v>13</v>
      </c>
      <c r="E14" s="19" t="str">
        <v>Not Eligible</v>
      </c>
      <c r="F14" s="19" t="str">
        <v>Minor</v>
      </c>
      <c r="G14" s="9"/>
      <c r="H14" s="1"/>
    </row>
    <row r="15" spans="1:8" x14ac:dyDescent="0.3">
      <c r="A15" s="9"/>
      <c r="B15" s="18">
        <v>7</v>
      </c>
      <c r="C15" s="18" t="s">
        <v>60</v>
      </c>
      <c r="D15" s="24">
        <v>18</v>
      </c>
      <c r="E15" s="19" t="str">
        <v>Eligible</v>
      </c>
      <c r="F15" s="19" t="str">
        <v>Adult</v>
      </c>
      <c r="G15" s="9"/>
      <c r="H15" s="1"/>
    </row>
    <row r="16" spans="1:8" x14ac:dyDescent="0.3">
      <c r="A16" s="9"/>
      <c r="B16" s="18">
        <v>8</v>
      </c>
      <c r="C16" s="18" t="s">
        <v>61</v>
      </c>
      <c r="D16" s="24">
        <v>17</v>
      </c>
      <c r="E16" s="19" t="str">
        <v>Eligible</v>
      </c>
      <c r="F16" s="19" t="str"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tabSelected="1"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62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63</v>
      </c>
      <c r="C3" s="1"/>
      <c r="D3" s="1"/>
    </row>
    <row r="4" spans="1:4" x14ac:dyDescent="0.3">
      <c r="A4" s="18" t="s">
        <v>64</v>
      </c>
      <c r="B4" s="25">
        <v>1</v>
      </c>
      <c r="C4" s="1"/>
      <c r="D4" s="1"/>
    </row>
    <row r="5" spans="1:4" x14ac:dyDescent="0.3">
      <c r="A5" s="18" t="s">
        <v>65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66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">
      <c r="A11" s="18" t="s">
        <v>71</v>
      </c>
      <c r="B11" s="18" t="s">
        <v>64</v>
      </c>
      <c r="C11" s="26">
        <v>46866</v>
      </c>
      <c r="D11" s="19">
        <f>IF(B11="A+",C11,C11/2)</f>
        <v>46866</v>
      </c>
    </row>
    <row r="12" spans="1:4" x14ac:dyDescent="0.3">
      <c r="A12" s="18" t="s">
        <v>72</v>
      </c>
      <c r="B12" s="18" t="s">
        <v>65</v>
      </c>
      <c r="C12" s="26">
        <v>33495</v>
      </c>
      <c r="D12" s="19">
        <f t="shared" ref="D12:D17" si="0">IF(B12="A+",C12,C12/2)</f>
        <v>16747.5</v>
      </c>
    </row>
    <row r="13" spans="1:4" x14ac:dyDescent="0.3">
      <c r="A13" s="18" t="s">
        <v>73</v>
      </c>
      <c r="B13" s="18" t="s">
        <v>65</v>
      </c>
      <c r="C13" s="26">
        <v>35087</v>
      </c>
      <c r="D13" s="19">
        <f t="shared" si="0"/>
        <v>17543.5</v>
      </c>
    </row>
    <row r="14" spans="1:4" x14ac:dyDescent="0.3">
      <c r="A14" s="18" t="s">
        <v>74</v>
      </c>
      <c r="B14" s="18" t="s">
        <v>64</v>
      </c>
      <c r="C14" s="26">
        <v>42603</v>
      </c>
      <c r="D14" s="19">
        <f t="shared" si="0"/>
        <v>42603</v>
      </c>
    </row>
    <row r="15" spans="1:4" x14ac:dyDescent="0.3">
      <c r="A15" s="18" t="s">
        <v>58</v>
      </c>
      <c r="B15" s="18" t="s">
        <v>65</v>
      </c>
      <c r="C15" s="26">
        <v>36971</v>
      </c>
      <c r="D15" s="19">
        <f t="shared" si="0"/>
        <v>18485.5</v>
      </c>
    </row>
    <row r="16" spans="1:4" x14ac:dyDescent="0.3">
      <c r="A16" s="18" t="s">
        <v>75</v>
      </c>
      <c r="B16" s="18" t="s">
        <v>64</v>
      </c>
      <c r="C16" s="26">
        <v>41286</v>
      </c>
      <c r="D16" s="19">
        <f t="shared" si="0"/>
        <v>41286</v>
      </c>
    </row>
    <row r="17" spans="1:4" x14ac:dyDescent="0.3">
      <c r="A17" s="18" t="s">
        <v>76</v>
      </c>
      <c r="B17" s="18" t="s">
        <v>65</v>
      </c>
      <c r="C17" s="26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F16" sqref="F16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77</v>
      </c>
      <c r="B1" s="9"/>
      <c r="C1" s="9"/>
    </row>
    <row r="2" spans="1:3" x14ac:dyDescent="0.3">
      <c r="A2" s="9" t="s">
        <v>78</v>
      </c>
      <c r="B2" s="9"/>
      <c r="C2" s="9"/>
    </row>
    <row r="3" spans="1:3" x14ac:dyDescent="0.3">
      <c r="A3" s="9" t="s">
        <v>79</v>
      </c>
      <c r="B3" s="9"/>
      <c r="C3" s="9"/>
    </row>
    <row r="4" spans="1:3" x14ac:dyDescent="0.3">
      <c r="A4" s="9" t="s">
        <v>80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81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82</v>
      </c>
      <c r="B8" s="27" t="s">
        <v>83</v>
      </c>
      <c r="C8" s="27" t="s">
        <v>84</v>
      </c>
    </row>
    <row r="9" spans="1:3" x14ac:dyDescent="0.3">
      <c r="A9" s="28" t="s">
        <v>85</v>
      </c>
      <c r="B9" s="28">
        <v>78</v>
      </c>
      <c r="C9" s="29" t="str" cm="1">
        <f t="array" ref="C9">_xlfn.IFS(B9&gt;=80,"Excellent",B9&gt;=60,"Good",B9&lt;60,"Failed")</f>
        <v>Good</v>
      </c>
    </row>
    <row r="10" spans="1:3" x14ac:dyDescent="0.3">
      <c r="A10" s="28" t="s">
        <v>86</v>
      </c>
      <c r="B10" s="28">
        <v>85</v>
      </c>
      <c r="C10" s="29" t="str" cm="1">
        <f t="array" ref="C10">_xlfn.IFS(B10&gt;=80,"Excellent",B10&gt;=60,"Good",B10&lt;60,"Failed")</f>
        <v>Excellent</v>
      </c>
    </row>
    <row r="11" spans="1:3" x14ac:dyDescent="0.3">
      <c r="A11" s="28" t="s">
        <v>87</v>
      </c>
      <c r="B11" s="28">
        <v>44</v>
      </c>
      <c r="C11" s="29" t="str" cm="1">
        <f t="array" ref="C11">_xlfn.IFS(B11&gt;=80,"Excellent",B11&gt;=60,"Good",B11&lt;60,"Failed")</f>
        <v>Failed</v>
      </c>
    </row>
    <row r="12" spans="1:3" x14ac:dyDescent="0.3">
      <c r="A12" s="28" t="s">
        <v>88</v>
      </c>
      <c r="B12" s="28">
        <v>61</v>
      </c>
      <c r="C12" s="29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zoomScale="70" zoomScaleNormal="70" workbookViewId="0">
      <selection activeCell="D33" sqref="D33"/>
    </sheetView>
  </sheetViews>
  <sheetFormatPr defaultRowHeight="14.4" x14ac:dyDescent="0.3"/>
  <cols>
    <col min="2" max="2" width="14.77734375" customWidth="1"/>
    <col min="3" max="3" width="16" customWidth="1"/>
    <col min="4" max="4" width="21.44140625" customWidth="1"/>
    <col min="5" max="5" width="14.88671875" customWidth="1"/>
  </cols>
  <sheetData>
    <row r="1" spans="1:6" x14ac:dyDescent="0.3">
      <c r="A1" s="3"/>
      <c r="B1" s="60" t="s">
        <v>11</v>
      </c>
      <c r="C1" s="60"/>
      <c r="D1" s="60"/>
      <c r="E1" s="60"/>
      <c r="F1" s="1"/>
    </row>
    <row r="2" spans="1:6" x14ac:dyDescent="0.3">
      <c r="A2" s="60"/>
      <c r="B2" s="60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60"/>
      <c r="B16" s="60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_xlfn.XLOOKUP(B11,B4:B15,C4:C15)</f>
        <v>Thomas Davies</v>
      </c>
      <c r="F17" s="1"/>
    </row>
    <row r="18" spans="1:6" x14ac:dyDescent="0.3">
      <c r="A18" s="60"/>
      <c r="B18" s="60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_xlfn.XLOOKUP(C14,C4:C15,F4:F15)</f>
        <v>30</v>
      </c>
      <c r="F19" s="1"/>
    </row>
    <row r="20" spans="1:6" x14ac:dyDescent="0.3">
      <c r="A20" s="60"/>
      <c r="B20" s="60"/>
      <c r="C20" s="1"/>
      <c r="D20" s="1"/>
      <c r="E20" s="1"/>
      <c r="F20" s="1"/>
    </row>
    <row r="21" spans="1:6" x14ac:dyDescent="0.3">
      <c r="A21" s="30">
        <v>3</v>
      </c>
      <c r="B21" s="61" t="s">
        <v>31</v>
      </c>
      <c r="C21" s="61"/>
      <c r="D21" s="61"/>
      <c r="E21" s="1"/>
      <c r="F21" s="1"/>
    </row>
    <row r="22" spans="1:6" x14ac:dyDescent="0.3">
      <c r="A22" s="60"/>
      <c r="B22" s="60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 t="shared" ref="C25:C26" si="0">_xlfn.XLOOKUP(B25,B5:B16,D5:D16)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si="0"/>
        <v>Cairo</v>
      </c>
      <c r="D26" s="1"/>
      <c r="E26" s="1"/>
      <c r="F26" s="1"/>
    </row>
    <row r="27" spans="1:6" x14ac:dyDescent="0.3">
      <c r="A27" s="60"/>
      <c r="B27" s="60"/>
      <c r="C27" s="1"/>
      <c r="D27" s="1"/>
      <c r="E27" s="1"/>
      <c r="F27" s="1"/>
    </row>
    <row r="28" spans="1:6" x14ac:dyDescent="0.3">
      <c r="A28" s="30">
        <v>4</v>
      </c>
      <c r="B28" s="61" t="s">
        <v>32</v>
      </c>
      <c r="C28" s="61"/>
      <c r="D28" s="61"/>
      <c r="E28" s="1"/>
      <c r="F28" s="1"/>
    </row>
    <row r="29" spans="1:6" x14ac:dyDescent="0.3">
      <c r="A29" s="60"/>
      <c r="B29" s="60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_xlfn.XLOOKUP(B31,C4:C15,E4:E15,"Not Found")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 t="shared" ref="C32:C33" si="1">_xlfn.XLOOKUP(B32,C5:C16,E5:E16,"Not Found")</f>
        <v>Not Found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60"/>
      <c r="B34" s="60"/>
      <c r="C34" s="1"/>
      <c r="D34" s="1"/>
      <c r="E34" s="1"/>
      <c r="F34" s="1"/>
    </row>
  </sheetData>
  <mergeCells count="11">
    <mergeCell ref="A22:B22"/>
    <mergeCell ref="A27:B27"/>
    <mergeCell ref="B28:D28"/>
    <mergeCell ref="A29:B29"/>
    <mergeCell ref="A34:B34"/>
    <mergeCell ref="B21:D21"/>
    <mergeCell ref="B1:E1"/>
    <mergeCell ref="A2:B2"/>
    <mergeCell ref="A16:B16"/>
    <mergeCell ref="A18:B18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zoomScale="85" zoomScaleNormal="85" workbookViewId="0">
      <selection activeCell="C27" sqref="C27"/>
    </sheetView>
  </sheetViews>
  <sheetFormatPr defaultRowHeight="14.4" x14ac:dyDescent="0.3"/>
  <cols>
    <col min="2" max="2" width="22" customWidth="1"/>
    <col min="3" max="3" width="24.44140625" customWidth="1"/>
    <col min="5" max="5" width="11.21875" customWidth="1"/>
  </cols>
  <sheetData>
    <row r="1" spans="1:10" x14ac:dyDescent="0.3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">
      <c r="A13" s="64"/>
      <c r="B13" s="64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4"/>
      <c r="B14" s="64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4"/>
      <c r="B16" s="64"/>
      <c r="C16" s="31"/>
      <c r="D16" s="31"/>
      <c r="E16" s="31"/>
      <c r="F16" s="31"/>
      <c r="G16" s="31"/>
      <c r="H16" s="31"/>
      <c r="I16" s="31"/>
      <c r="J16" s="31"/>
    </row>
    <row r="17" spans="1:10" x14ac:dyDescent="0.3">
      <c r="A17" s="31">
        <v>1</v>
      </c>
      <c r="B17" s="31" t="s">
        <v>116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4"/>
      <c r="B18" s="64"/>
      <c r="C18" s="36" t="s">
        <v>117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118</v>
      </c>
      <c r="C19" s="37" t="s">
        <v>207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4"/>
      <c r="B20" s="64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119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4"/>
      <c r="B22" s="64"/>
      <c r="C22" s="36" t="s">
        <v>117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118</v>
      </c>
      <c r="C23" s="37" t="s">
        <v>208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4"/>
      <c r="B24" s="64"/>
      <c r="C24" s="31" t="s">
        <v>209</v>
      </c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120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4"/>
      <c r="B26" s="64"/>
      <c r="C26" s="36" t="s">
        <v>117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118</v>
      </c>
      <c r="C27" s="37" t="s">
        <v>210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4"/>
      <c r="B28" s="64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2" sqref="B12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121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122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123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124</v>
      </c>
    </row>
    <row r="7" spans="1:8" x14ac:dyDescent="0.3">
      <c r="A7" s="3" t="s">
        <v>0</v>
      </c>
      <c r="B7" s="3" t="s">
        <v>124</v>
      </c>
      <c r="C7" s="1"/>
      <c r="D7" s="1"/>
      <c r="E7" s="1"/>
      <c r="F7" s="1"/>
      <c r="G7" s="39">
        <v>44197</v>
      </c>
      <c r="H7" s="40" t="s">
        <v>125</v>
      </c>
    </row>
    <row r="8" spans="1:8" x14ac:dyDescent="0.3">
      <c r="A8" s="2">
        <v>44317</v>
      </c>
      <c r="B8" s="41" t="str">
        <f>VLOOKUP(A8,G7:H27,2,1)</f>
        <v xml:space="preserve">$1.3624 </v>
      </c>
      <c r="C8" s="1"/>
      <c r="D8" s="1"/>
      <c r="E8" s="1"/>
      <c r="F8" s="1"/>
      <c r="G8" s="39">
        <v>44287</v>
      </c>
      <c r="H8" s="40" t="s">
        <v>126</v>
      </c>
    </row>
    <row r="9" spans="1:8" x14ac:dyDescent="0.3">
      <c r="A9" s="1" t="s">
        <v>127</v>
      </c>
      <c r="B9" s="41" t="str">
        <f t="shared" ref="B9:B10" si="0">VLOOKUP(A9,G8:H28,2,1)</f>
        <v xml:space="preserve">$1.3586 </v>
      </c>
      <c r="C9" s="1"/>
      <c r="D9" s="1"/>
      <c r="E9" s="1"/>
      <c r="F9" s="1"/>
      <c r="G9" s="39">
        <v>44317</v>
      </c>
      <c r="H9" s="40" t="s">
        <v>128</v>
      </c>
    </row>
    <row r="10" spans="1:8" x14ac:dyDescent="0.3">
      <c r="A10" s="1" t="s">
        <v>129</v>
      </c>
      <c r="B10" s="41" t="str">
        <f t="shared" si="0"/>
        <v xml:space="preserve">$1.3684 </v>
      </c>
      <c r="C10" s="1"/>
      <c r="D10" s="1"/>
      <c r="E10" s="1"/>
      <c r="F10" s="1"/>
      <c r="G10" s="39">
        <v>44348</v>
      </c>
      <c r="H10" s="40" t="s">
        <v>130</v>
      </c>
    </row>
    <row r="11" spans="1:8" x14ac:dyDescent="0.3">
      <c r="A11" s="2"/>
      <c r="C11" s="1"/>
      <c r="D11" s="1"/>
      <c r="E11" s="1"/>
      <c r="F11" s="1"/>
      <c r="G11" s="39">
        <v>44378</v>
      </c>
      <c r="H11" s="40" t="s">
        <v>131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131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132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133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134</v>
      </c>
      <c r="H15" s="40" t="s">
        <v>135</v>
      </c>
    </row>
    <row r="16" spans="1:8" x14ac:dyDescent="0.3">
      <c r="A16" s="1"/>
      <c r="B16" s="1"/>
      <c r="C16" s="1"/>
      <c r="D16" s="1"/>
      <c r="E16" s="1"/>
      <c r="F16" s="1"/>
      <c r="G16" s="42" t="s">
        <v>136</v>
      </c>
      <c r="H16" s="40" t="s">
        <v>137</v>
      </c>
    </row>
    <row r="17" spans="1:8" x14ac:dyDescent="0.3">
      <c r="A17" s="1"/>
      <c r="B17" s="1">
        <v>0</v>
      </c>
      <c r="C17" s="1"/>
      <c r="D17" s="1"/>
      <c r="E17" s="1"/>
      <c r="F17" s="1"/>
      <c r="G17" s="42" t="s">
        <v>127</v>
      </c>
      <c r="H17" s="40" t="s">
        <v>138</v>
      </c>
    </row>
    <row r="18" spans="1:8" x14ac:dyDescent="0.3">
      <c r="A18" s="1"/>
      <c r="B18" s="1"/>
      <c r="C18" s="1"/>
      <c r="D18" s="1"/>
      <c r="E18" s="1"/>
      <c r="F18" s="1"/>
      <c r="G18" s="42" t="s">
        <v>139</v>
      </c>
      <c r="H18" s="40" t="s">
        <v>140</v>
      </c>
    </row>
    <row r="19" spans="1:8" x14ac:dyDescent="0.3">
      <c r="A19" s="1"/>
      <c r="B19" s="1"/>
      <c r="C19" s="1"/>
      <c r="D19" s="1"/>
      <c r="E19" s="1"/>
      <c r="F19" s="1"/>
      <c r="G19" s="42" t="s">
        <v>141</v>
      </c>
      <c r="H19" s="40" t="s">
        <v>142</v>
      </c>
    </row>
    <row r="20" spans="1:8" x14ac:dyDescent="0.3">
      <c r="A20" s="1"/>
      <c r="B20" s="1"/>
      <c r="C20" s="1"/>
      <c r="D20" s="1"/>
      <c r="E20" s="1"/>
      <c r="F20" s="1"/>
      <c r="G20" s="42" t="s">
        <v>143</v>
      </c>
      <c r="H20" s="40" t="s">
        <v>144</v>
      </c>
    </row>
    <row r="21" spans="1:8" x14ac:dyDescent="0.3">
      <c r="A21" s="1"/>
      <c r="B21" s="1"/>
      <c r="C21" s="1"/>
      <c r="D21" s="1"/>
      <c r="E21" s="1"/>
      <c r="F21" s="1"/>
      <c r="G21" s="42" t="s">
        <v>145</v>
      </c>
      <c r="H21" s="40" t="s">
        <v>146</v>
      </c>
    </row>
    <row r="22" spans="1:8" x14ac:dyDescent="0.3">
      <c r="A22" s="1"/>
      <c r="B22" s="1"/>
      <c r="C22" s="1"/>
      <c r="D22" s="1"/>
      <c r="E22" s="1"/>
      <c r="F22" s="1"/>
      <c r="G22" s="42" t="s">
        <v>147</v>
      </c>
      <c r="H22" s="40" t="s">
        <v>148</v>
      </c>
    </row>
    <row r="23" spans="1:8" x14ac:dyDescent="0.3">
      <c r="A23" s="1"/>
      <c r="B23" s="1"/>
      <c r="C23" s="1"/>
      <c r="D23" s="1"/>
      <c r="E23" s="1"/>
      <c r="F23" s="1"/>
      <c r="G23" s="42" t="s">
        <v>149</v>
      </c>
      <c r="H23" s="40" t="s">
        <v>150</v>
      </c>
    </row>
    <row r="24" spans="1:8" x14ac:dyDescent="0.3">
      <c r="A24" s="1"/>
      <c r="B24" s="1"/>
      <c r="C24" s="1"/>
      <c r="D24" s="1"/>
      <c r="E24" s="1"/>
      <c r="F24" s="1"/>
      <c r="G24" s="42" t="s">
        <v>151</v>
      </c>
      <c r="H24" s="40" t="s">
        <v>152</v>
      </c>
    </row>
    <row r="25" spans="1:8" x14ac:dyDescent="0.3">
      <c r="A25" s="1"/>
      <c r="B25" s="1"/>
      <c r="C25" s="1"/>
      <c r="D25" s="1"/>
      <c r="E25" s="1"/>
      <c r="F25" s="1"/>
      <c r="G25" s="42" t="s">
        <v>153</v>
      </c>
      <c r="H25" s="40" t="s">
        <v>154</v>
      </c>
    </row>
    <row r="26" spans="1:8" x14ac:dyDescent="0.3">
      <c r="A26" s="1"/>
      <c r="B26" s="1"/>
      <c r="C26" s="1"/>
      <c r="D26" s="1"/>
      <c r="E26" s="1"/>
      <c r="F26" s="1"/>
      <c r="G26" s="42" t="s">
        <v>155</v>
      </c>
      <c r="H26" s="40" t="s">
        <v>156</v>
      </c>
    </row>
    <row r="27" spans="1:8" x14ac:dyDescent="0.3">
      <c r="A27" s="1"/>
      <c r="B27" s="1"/>
      <c r="C27" s="1"/>
      <c r="D27" s="1"/>
      <c r="E27" s="1"/>
      <c r="F27" s="1"/>
      <c r="G27" s="42" t="s">
        <v>157</v>
      </c>
      <c r="H27" s="40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12" sqref="C12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6"/>
      <c r="B1" s="66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159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160</v>
      </c>
      <c r="C4" s="46" t="s">
        <v>161</v>
      </c>
      <c r="D4" s="46" t="s">
        <v>162</v>
      </c>
      <c r="E4" s="46" t="s">
        <v>99</v>
      </c>
      <c r="F4" s="46" t="s">
        <v>163</v>
      </c>
      <c r="G4" s="46" t="s">
        <v>164</v>
      </c>
      <c r="H4" s="46" t="s">
        <v>165</v>
      </c>
      <c r="I4" s="46" t="s">
        <v>166</v>
      </c>
      <c r="J4" s="46" t="s">
        <v>167</v>
      </c>
      <c r="K4" s="46" t="s">
        <v>168</v>
      </c>
      <c r="L4" s="46" t="s">
        <v>169</v>
      </c>
    </row>
    <row r="5" spans="1:12" x14ac:dyDescent="0.3">
      <c r="A5" s="43"/>
      <c r="B5" s="45" t="s">
        <v>170</v>
      </c>
      <c r="C5" s="46" t="s">
        <v>102</v>
      </c>
      <c r="D5" s="46" t="s">
        <v>104</v>
      </c>
      <c r="E5" s="46" t="s">
        <v>171</v>
      </c>
      <c r="F5" s="46" t="s">
        <v>172</v>
      </c>
      <c r="G5" s="46" t="s">
        <v>102</v>
      </c>
      <c r="H5" s="46" t="s">
        <v>104</v>
      </c>
      <c r="I5" s="46" t="s">
        <v>171</v>
      </c>
      <c r="J5" s="46" t="s">
        <v>172</v>
      </c>
      <c r="K5" s="46" t="s">
        <v>102</v>
      </c>
      <c r="L5" s="46" t="s">
        <v>104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173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174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6"/>
      <c r="B9" s="66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175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5"/>
      <c r="B11" s="65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118</v>
      </c>
      <c r="C12" s="48" t="str">
        <f>HLOOKUP(D3,C3:L8,3,0)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5"/>
      <c r="B13" s="65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176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5"/>
      <c r="B15" s="65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118</v>
      </c>
      <c r="C16" s="48">
        <f>HLOOKUP(G3,C3:L8,4,0)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5"/>
      <c r="B17" s="65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5"/>
      <c r="B18" s="65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177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118</v>
      </c>
      <c r="C20" s="48">
        <f>HLOOKUP(I3,C3:L8,6,0)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5"/>
      <c r="B21" s="65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5"/>
      <c r="B22" s="65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15" sqref="H15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178</v>
      </c>
      <c r="C1" s="27" t="s">
        <v>179</v>
      </c>
      <c r="D1" s="27" t="s">
        <v>180</v>
      </c>
      <c r="E1" s="27" t="s">
        <v>181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182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182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183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182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183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182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182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182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183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182</v>
      </c>
      <c r="E11" s="49">
        <v>6</v>
      </c>
      <c r="F11" s="1"/>
      <c r="G11" s="1"/>
      <c r="H11" s="1"/>
    </row>
    <row r="12" spans="1:8" x14ac:dyDescent="0.3">
      <c r="A12" s="61"/>
      <c r="B12" s="61"/>
      <c r="C12" s="1"/>
      <c r="D12" s="1"/>
      <c r="E12" s="1"/>
      <c r="F12" s="1"/>
      <c r="G12" s="1"/>
      <c r="H12" s="1"/>
    </row>
    <row r="13" spans="1:8" x14ac:dyDescent="0.3">
      <c r="A13" s="61"/>
      <c r="B13" s="61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184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185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186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1"/>
      <c r="B17" s="61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187</v>
      </c>
      <c r="C18" s="1"/>
      <c r="D18" s="1"/>
      <c r="E18" s="1"/>
      <c r="F18" s="1"/>
      <c r="G18" s="1"/>
      <c r="H18" s="51">
        <f>SUMIF(C2:C11,"&gt;=10000",E2:E11)</f>
        <v>1030</v>
      </c>
    </row>
    <row r="19" spans="1:8" ht="15" thickBot="1" x14ac:dyDescent="0.35">
      <c r="A19" s="61"/>
      <c r="B19" s="61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188</v>
      </c>
      <c r="C20" s="1"/>
      <c r="D20" s="1"/>
      <c r="E20" s="1"/>
      <c r="F20" s="1"/>
      <c r="G20" s="1"/>
      <c r="H20" s="51">
        <f>SUMIF(C2:C11,"&gt;=10000",C2:C11)</f>
        <v>75000</v>
      </c>
    </row>
    <row r="21" spans="1:8" ht="15" thickBot="1" x14ac:dyDescent="0.35">
      <c r="A21" s="1">
        <v>5</v>
      </c>
      <c r="B21" s="1" t="s">
        <v>189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workbookViewId="0">
      <selection activeCell="C14" sqref="C14:D14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190</v>
      </c>
      <c r="C1" s="67"/>
      <c r="D1" s="67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8"/>
      <c r="D2" s="68"/>
      <c r="E2" s="52"/>
      <c r="F2" s="68"/>
      <c r="G2" s="68"/>
      <c r="H2" s="52"/>
      <c r="I2" s="52"/>
      <c r="J2" s="52"/>
      <c r="K2" s="52"/>
    </row>
    <row r="3" spans="1:11" x14ac:dyDescent="0.3">
      <c r="A3" s="52"/>
      <c r="B3" s="54" t="s">
        <v>191</v>
      </c>
      <c r="C3" s="54" t="s">
        <v>192</v>
      </c>
      <c r="D3" s="54" t="s">
        <v>193</v>
      </c>
      <c r="E3" s="54" t="s">
        <v>194</v>
      </c>
      <c r="F3" s="54" t="s">
        <v>195</v>
      </c>
      <c r="G3" s="54" t="s">
        <v>196</v>
      </c>
      <c r="H3" s="52"/>
      <c r="I3" s="52"/>
      <c r="J3" s="52"/>
      <c r="K3" s="52"/>
    </row>
    <row r="4" spans="1:11" x14ac:dyDescent="0.3">
      <c r="A4" s="52"/>
      <c r="B4" s="55" t="s">
        <v>197</v>
      </c>
      <c r="C4" s="55">
        <v>5</v>
      </c>
      <c r="D4" s="55" t="s">
        <v>198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199</v>
      </c>
      <c r="C5" s="55">
        <v>4</v>
      </c>
      <c r="D5" s="55" t="s">
        <v>198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200</v>
      </c>
      <c r="C6" s="55">
        <v>3</v>
      </c>
      <c r="D6" s="55" t="s">
        <v>201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202</v>
      </c>
      <c r="C7" s="55">
        <v>4</v>
      </c>
      <c r="D7" s="55" t="s">
        <v>198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198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203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69"/>
      <c r="D10" s="69"/>
      <c r="E10" s="52"/>
      <c r="F10" s="69"/>
      <c r="G10" s="69"/>
      <c r="H10" s="52"/>
      <c r="I10" s="52"/>
      <c r="J10" s="52"/>
      <c r="K10" s="52"/>
    </row>
    <row r="11" spans="1:11" x14ac:dyDescent="0.3">
      <c r="A11" s="52">
        <v>1</v>
      </c>
      <c r="B11" s="56" t="s">
        <v>204</v>
      </c>
      <c r="C11" s="67"/>
      <c r="D11" s="67"/>
      <c r="E11" s="52"/>
      <c r="F11" s="67"/>
      <c r="G11" s="67"/>
      <c r="H11" s="52"/>
      <c r="I11" s="52"/>
      <c r="J11" s="52"/>
      <c r="K11" s="52"/>
    </row>
    <row r="12" spans="1:11" x14ac:dyDescent="0.3">
      <c r="A12" s="52"/>
      <c r="B12" s="52"/>
      <c r="C12" s="70" t="s">
        <v>117</v>
      </c>
      <c r="D12" s="70"/>
      <c r="E12" s="52"/>
      <c r="F12" s="67"/>
      <c r="G12" s="67"/>
      <c r="H12" s="52"/>
      <c r="I12" s="52"/>
      <c r="J12" s="52"/>
      <c r="K12" s="52"/>
    </row>
    <row r="13" spans="1:11" x14ac:dyDescent="0.3">
      <c r="A13" s="52"/>
      <c r="B13" s="32" t="s">
        <v>118</v>
      </c>
      <c r="C13" s="37">
        <f>SUMIFS(Sheet12!G4:G9,Sheet12!C4:C9,5,Sheet12!D4:D9,"june")</f>
        <v>28500</v>
      </c>
      <c r="D13" s="52"/>
      <c r="E13" s="52"/>
      <c r="F13" s="67"/>
      <c r="G13" s="67"/>
      <c r="H13" s="52"/>
      <c r="I13" s="57"/>
      <c r="J13" s="52"/>
      <c r="K13" s="52"/>
    </row>
    <row r="14" spans="1:11" x14ac:dyDescent="0.3">
      <c r="A14" s="52"/>
      <c r="B14" s="52"/>
      <c r="C14" s="71"/>
      <c r="D14" s="71"/>
      <c r="E14" s="52"/>
      <c r="F14" s="67"/>
      <c r="G14" s="67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205</v>
      </c>
      <c r="C16" s="67"/>
      <c r="D16" s="67"/>
      <c r="E16" s="52"/>
      <c r="F16" s="67"/>
      <c r="G16" s="67"/>
      <c r="H16" s="52"/>
      <c r="I16" s="52"/>
      <c r="J16" s="52"/>
      <c r="K16" s="52"/>
    </row>
    <row r="17" spans="1:11" x14ac:dyDescent="0.3">
      <c r="A17" s="52"/>
      <c r="B17" s="52"/>
      <c r="C17" s="67"/>
      <c r="D17" s="67"/>
      <c r="E17" s="52"/>
      <c r="F17" s="67"/>
      <c r="G17" s="67"/>
      <c r="H17" s="52"/>
      <c r="I17" s="52"/>
      <c r="J17" s="52"/>
      <c r="K17" s="56"/>
    </row>
    <row r="18" spans="1:11" x14ac:dyDescent="0.3">
      <c r="A18" s="52"/>
      <c r="B18" s="52"/>
      <c r="C18" s="70" t="s">
        <v>117</v>
      </c>
      <c r="D18" s="70"/>
      <c r="E18" s="52"/>
      <c r="F18" s="67"/>
      <c r="G18" s="67"/>
      <c r="H18" s="52"/>
      <c r="I18" s="52"/>
      <c r="J18" s="52"/>
      <c r="K18" s="56"/>
    </row>
    <row r="19" spans="1:11" x14ac:dyDescent="0.3">
      <c r="A19" s="52"/>
      <c r="B19" s="32" t="s">
        <v>118</v>
      </c>
      <c r="C19" s="37">
        <f>SUMIFS(G4:G9,C4:C9,"&gt;=4",D4:D9,"june")</f>
        <v>48500</v>
      </c>
      <c r="D19" s="52"/>
      <c r="E19" s="52"/>
      <c r="F19" s="67"/>
      <c r="G19" s="67"/>
      <c r="H19" s="52"/>
      <c r="I19" s="52"/>
      <c r="J19" s="52"/>
      <c r="K19" s="56"/>
    </row>
    <row r="20" spans="1:11" x14ac:dyDescent="0.3">
      <c r="A20" s="52"/>
      <c r="B20" s="52"/>
      <c r="C20" s="67"/>
      <c r="D20" s="67"/>
      <c r="E20" s="52"/>
      <c r="F20" s="67"/>
      <c r="G20" s="67"/>
      <c r="H20" s="52"/>
      <c r="I20" s="52"/>
      <c r="J20" s="52"/>
      <c r="K20" s="52"/>
    </row>
    <row r="21" spans="1:11" x14ac:dyDescent="0.3">
      <c r="A21" s="52"/>
      <c r="B21" s="52"/>
      <c r="C21" s="71"/>
      <c r="D21" s="71"/>
      <c r="E21" s="52"/>
      <c r="F21" s="67"/>
      <c r="G21" s="67"/>
      <c r="H21" s="52"/>
      <c r="I21" s="52"/>
      <c r="J21" s="52"/>
      <c r="K21" s="56"/>
    </row>
    <row r="22" spans="1:11" x14ac:dyDescent="0.3">
      <c r="A22" s="52">
        <v>3</v>
      </c>
      <c r="B22" s="56" t="s">
        <v>206</v>
      </c>
      <c r="C22" s="67"/>
      <c r="D22" s="67"/>
      <c r="E22" s="52"/>
      <c r="F22" s="67"/>
      <c r="G22" s="67"/>
      <c r="H22" s="52"/>
      <c r="I22" s="52"/>
      <c r="J22" s="52"/>
      <c r="K22" s="52"/>
    </row>
    <row r="23" spans="1:11" x14ac:dyDescent="0.3">
      <c r="A23" s="52"/>
      <c r="B23" s="52"/>
      <c r="C23" s="70" t="s">
        <v>117</v>
      </c>
      <c r="D23" s="70"/>
      <c r="E23" s="52"/>
      <c r="F23" s="67"/>
      <c r="G23" s="67"/>
      <c r="H23" s="52"/>
      <c r="I23" s="52"/>
      <c r="J23" s="52"/>
      <c r="K23" s="52"/>
    </row>
    <row r="24" spans="1:11" x14ac:dyDescent="0.3">
      <c r="A24" s="52"/>
      <c r="B24" s="32" t="s">
        <v>118</v>
      </c>
      <c r="C24" s="37">
        <f>SUMIFS(E4:E9,C4:C9,"&gt;=4",F4:F9,"&gt;=800")</f>
        <v>36</v>
      </c>
      <c r="D24" s="52"/>
      <c r="E24" s="52"/>
      <c r="F24" s="67"/>
      <c r="G24" s="67"/>
      <c r="H24" s="52"/>
      <c r="I24" s="52"/>
      <c r="J24" s="52"/>
      <c r="K24" s="52"/>
    </row>
    <row r="25" spans="1:11" x14ac:dyDescent="0.3">
      <c r="A25" s="52"/>
      <c r="B25" s="52"/>
      <c r="C25" s="67"/>
      <c r="D25" s="67"/>
      <c r="E25" s="52"/>
      <c r="F25" s="67"/>
      <c r="G25" s="67"/>
      <c r="H25" s="52"/>
      <c r="I25" s="52"/>
      <c r="J25" s="52"/>
      <c r="K25" s="52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C11:D11"/>
    <mergeCell ref="F11:G11"/>
    <mergeCell ref="C1:D1"/>
    <mergeCell ref="C2:D2"/>
    <mergeCell ref="F2:G2"/>
    <mergeCell ref="C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Renin Rappai</cp:lastModifiedBy>
  <dcterms:created xsi:type="dcterms:W3CDTF">2024-07-16T06:00:49Z</dcterms:created>
  <dcterms:modified xsi:type="dcterms:W3CDTF">2025-08-18T10:16:41Z</dcterms:modified>
</cp:coreProperties>
</file>