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My Files\Renju\1- Data Science\"/>
    </mc:Choice>
  </mc:AlternateContent>
  <bookViews>
    <workbookView xWindow="0" yWindow="0" windowWidth="14370" windowHeight="12780"/>
  </bookViews>
  <sheets>
    <sheet name="Sheet1" sheetId="1" r:id="rId1"/>
    <sheet name="Sheet3" sheetId="3" r:id="rId2"/>
    <sheet name="Sheet4" sheetId="4" r:id="rId3"/>
    <sheet name="Sheet5" sheetId="5" r:id="rId4"/>
    <sheet name="Bonus" sheetId="6" r:id="rId5"/>
  </sheets>
  <definedNames>
    <definedName name="_xlnm._FilterDatabase" localSheetId="0" hidden="1">Sheet1!$F$1:$F$4115</definedName>
  </definedNames>
  <calcPr calcId="162913"/>
  <pivotCaches>
    <pivotCache cacheId="6" r:id="rId6"/>
    <pivotCache cacheId="13" r:id="rId7"/>
    <pivotCache cacheId="2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6" l="1"/>
  <c r="D13" i="6"/>
  <c r="H13" i="6" s="1"/>
  <c r="C13" i="6"/>
  <c r="G13" i="6" s="1"/>
  <c r="B13" i="6"/>
  <c r="F13" i="6" s="1"/>
  <c r="E12" i="6"/>
  <c r="D12" i="6"/>
  <c r="C12" i="6"/>
  <c r="B12" i="6"/>
  <c r="E11" i="6"/>
  <c r="D11" i="6"/>
  <c r="C11" i="6"/>
  <c r="B11" i="6"/>
  <c r="E10" i="6"/>
  <c r="D10" i="6"/>
  <c r="H10" i="6" s="1"/>
  <c r="C10" i="6"/>
  <c r="G10" i="6" s="1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G6" i="6" s="1"/>
  <c r="D6" i="6"/>
  <c r="C6" i="6"/>
  <c r="B6" i="6"/>
  <c r="E5" i="6"/>
  <c r="D5" i="6"/>
  <c r="C5" i="6"/>
  <c r="B5" i="6"/>
  <c r="E4" i="6"/>
  <c r="D4" i="6"/>
  <c r="C4" i="6"/>
  <c r="B4" i="6"/>
  <c r="E3" i="6"/>
  <c r="D3" i="6"/>
  <c r="C3" i="6"/>
  <c r="E2" i="6"/>
  <c r="B2" i="6"/>
  <c r="F2" i="6" s="1"/>
  <c r="B3" i="6"/>
  <c r="D2" i="6"/>
  <c r="C2" i="6"/>
  <c r="G2" i="6" s="1"/>
  <c r="J15" i="3"/>
  <c r="J14" i="3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3" i="1"/>
  <c r="S4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6" l="1"/>
  <c r="G4" i="6"/>
  <c r="F3" i="6"/>
  <c r="H3" i="6"/>
  <c r="H4" i="6"/>
  <c r="H5" i="6"/>
  <c r="H6" i="6"/>
  <c r="H7" i="6"/>
  <c r="H8" i="6"/>
  <c r="H9" i="6"/>
  <c r="H11" i="6"/>
  <c r="H12" i="6"/>
  <c r="F5" i="6"/>
  <c r="F6" i="6"/>
  <c r="F7" i="6"/>
  <c r="F8" i="6"/>
  <c r="F9" i="6"/>
  <c r="F10" i="6"/>
  <c r="F11" i="6"/>
  <c r="F12" i="6"/>
  <c r="F4" i="6"/>
  <c r="G3" i="6"/>
  <c r="G5" i="6"/>
  <c r="G7" i="6"/>
  <c r="G8" i="6"/>
  <c r="G9" i="6"/>
  <c r="G11" i="6"/>
  <c r="G12" i="6"/>
</calcChain>
</file>

<file path=xl/sharedStrings.xml><?xml version="1.0" encoding="utf-8"?>
<sst xmlns="http://schemas.openxmlformats.org/spreadsheetml/2006/main" count="33058" uniqueCount="8397">
  <si>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</si>
  <si>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</si>
  <si>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</si>
  <si>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</si>
  <si>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</si>
  <si>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</si>
  <si>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</si>
  <si>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</si>
  <si>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</si>
  <si>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</si>
  <si>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</si>
  <si>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</si>
  <si>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</si>
  <si>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</si>
  <si>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</si>
  <si>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</si>
  <si>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</si>
  <si>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</si>
  <si>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</si>
  <si>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</si>
  <si>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</si>
  <si>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</si>
  <si>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</si>
  <si>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</si>
  <si>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</si>
  <si>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</si>
  <si>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</si>
  <si>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</si>
  <si>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</si>
  <si>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</si>
  <si>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</si>
  <si>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</si>
  <si>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</si>
  <si>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</si>
  <si>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</si>
  <si>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</si>
  <si>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</si>
  <si>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</si>
  <si>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</si>
  <si>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</si>
  <si>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</si>
  <si>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</si>
  <si>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</si>
  <si>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</si>
  <si>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</si>
  <si>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</si>
  <si>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</si>
  <si>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</si>
  <si>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</si>
  <si>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</si>
  <si>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</si>
  <si>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</si>
  <si>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</si>
  <si>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</si>
  <si>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</si>
  <si>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</si>
  <si>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</si>
  <si>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</si>
  <si>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</si>
  <si>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</si>
  <si>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</si>
  <si>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</si>
  <si>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</si>
  <si>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</si>
  <si>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</si>
  <si>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</si>
  <si>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</si>
  <si>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</si>
  <si>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</si>
  <si>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</si>
  <si>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</si>
  <si>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</si>
  <si>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</si>
  <si>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</si>
  <si>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</si>
  <si>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</si>
  <si>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</si>
  <si>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</si>
  <si>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</si>
  <si>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</si>
  <si>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</si>
  <si>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</si>
  <si>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</si>
  <si>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</si>
  <si>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</si>
  <si>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</si>
  <si>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</si>
  <si>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</si>
  <si>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</si>
  <si>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</si>
  <si>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</si>
  <si>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</si>
  <si>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</si>
  <si>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</si>
  <si>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</si>
  <si>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</si>
  <si>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</si>
  <si>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</si>
  <si>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</si>
  <si>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</si>
  <si>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</si>
  <si>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</si>
  <si>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</si>
  <si>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</si>
  <si>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</si>
  <si>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</si>
  <si>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</si>
  <si>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</si>
  <si>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</si>
  <si>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</si>
  <si>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</si>
  <si>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</si>
  <si>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</si>
  <si>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</si>
  <si>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</si>
  <si>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</si>
  <si>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</si>
  <si>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</si>
  <si>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</si>
  <si>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</si>
  <si>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</si>
  <si>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</si>
  <si>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</si>
  <si>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</si>
  <si>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</si>
  <si>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</si>
  <si>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</si>
  <si>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</si>
  <si>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</si>
  <si>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</si>
  <si>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</si>
  <si>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</si>
  <si>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</si>
  <si>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</si>
  <si>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</si>
  <si>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</si>
  <si>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</si>
  <si>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</si>
  <si>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</si>
  <si>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</si>
  <si>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</si>
  <si>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</si>
  <si>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</si>
  <si>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</si>
  <si>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</si>
  <si>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</si>
  <si>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</si>
  <si>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</si>
  <si>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</si>
  <si>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</si>
  <si>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</si>
  <si>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</si>
  <si>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</si>
  <si>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</si>
  <si>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</si>
  <si>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</si>
  <si>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</si>
  <si>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</si>
  <si>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</si>
  <si>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</si>
  <si>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</si>
  <si>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</si>
  <si>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</si>
  <si>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</si>
  <si>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</si>
  <si>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</si>
  <si>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</si>
  <si>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</si>
  <si>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</si>
  <si>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</si>
  <si>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</si>
  <si>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</si>
  <si>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</si>
  <si>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</si>
  <si>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</si>
  <si>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</si>
  <si>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</si>
  <si>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</si>
  <si>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</si>
  <si>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</si>
  <si>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</si>
  <si>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</si>
  <si>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</si>
  <si>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</si>
  <si>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</si>
  <si>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</si>
  <si>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</si>
  <si>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</si>
  <si>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</si>
  <si>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</si>
  <si>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</si>
  <si>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</si>
  <si>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</si>
  <si>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</si>
  <si>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</si>
  <si>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</si>
  <si>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</si>
  <si>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</si>
  <si>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</si>
  <si>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</si>
  <si>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</si>
  <si>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</si>
  <si>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</si>
  <si>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</si>
  <si>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</si>
  <si>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</si>
  <si>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</si>
  <si>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</si>
  <si>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</si>
  <si>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</si>
  <si>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</si>
  <si>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</si>
  <si>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</si>
  <si>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</si>
  <si>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</si>
  <si>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</si>
  <si>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</si>
  <si>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</si>
  <si>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</si>
  <si>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</si>
  <si>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</si>
  <si>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</si>
  <si>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</si>
  <si>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</si>
  <si>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</si>
  <si>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</si>
  <si>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</si>
  <si>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</si>
  <si>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</si>
  <si>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</si>
  <si>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</si>
  <si>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</si>
  <si>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</si>
  <si>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</si>
  <si>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</si>
  <si>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</si>
  <si>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</si>
  <si>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</si>
  <si>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</si>
  <si>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</si>
  <si>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</si>
  <si>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</si>
  <si>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</si>
  <si>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</si>
  <si>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</si>
  <si>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</si>
  <si>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</si>
  <si>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</si>
  <si>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</si>
  <si>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</si>
  <si>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</si>
  <si>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</si>
  <si>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</si>
  <si>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</si>
  <si>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</si>
  <si>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</si>
  <si>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</si>
  <si>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</si>
  <si>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</si>
  <si>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</si>
  <si>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</si>
  <si>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</si>
  <si>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</si>
  <si>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</si>
  <si>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</si>
  <si>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</si>
  <si>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</si>
  <si>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</si>
  <si>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</si>
  <si>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</si>
  <si>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</si>
  <si>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</si>
  <si>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</si>
  <si>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</si>
  <si>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</si>
  <si>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</si>
  <si>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</si>
  <si>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</si>
  <si>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</si>
  <si>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</si>
  <si>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</si>
  <si>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</si>
  <si>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</si>
  <si>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</si>
  <si>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</si>
  <si>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</si>
  <si>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</si>
  <si>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</si>
  <si>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</si>
  <si>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</si>
  <si>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</si>
  <si>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</si>
  <si>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</si>
  <si>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</si>
  <si>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</si>
  <si>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</si>
  <si>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</si>
  <si>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</si>
  <si>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</si>
  <si>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</si>
  <si>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</si>
  <si>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</si>
  <si>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</si>
  <si>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</si>
  <si>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</si>
  <si>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</si>
  <si>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</si>
  <si>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</si>
  <si>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</si>
  <si>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</si>
  <si>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</si>
  <si>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</si>
  <si>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</si>
  <si>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</si>
  <si>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</si>
  <si>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</si>
  <si>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</si>
  <si>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</si>
  <si>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</si>
  <si>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</si>
  <si>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</si>
  <si>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</si>
  <si>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</si>
  <si>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</si>
  <si>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</si>
  <si>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</si>
  <si>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</si>
  <si>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</si>
  <si>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</si>
  <si>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</si>
  <si>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</si>
  <si>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</si>
  <si>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</si>
  <si>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</si>
  <si>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</si>
  <si>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</si>
  <si>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</si>
  <si>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</si>
  <si>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</si>
  <si>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</si>
  <si>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</si>
  <si>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</si>
  <si>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</si>
  <si>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</si>
  <si>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</si>
  <si>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</si>
  <si>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</si>
  <si>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</si>
  <si>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</si>
  <si>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</si>
  <si>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</si>
  <si>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</si>
  <si>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</si>
  <si>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</si>
  <si>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</si>
  <si>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</si>
  <si>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</si>
  <si>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</si>
  <si>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</si>
  <si>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</si>
  <si>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</si>
  <si>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</si>
  <si>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</si>
  <si>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</si>
  <si>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</si>
  <si>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</si>
  <si>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</si>
  <si>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</si>
  <si>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</si>
  <si>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</si>
  <si>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</si>
  <si>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</si>
  <si>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</si>
  <si>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</si>
  <si>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</si>
  <si>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</si>
  <si>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</si>
  <si>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</si>
  <si>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</si>
  <si>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</si>
  <si>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</si>
  <si>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</si>
  <si>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</si>
  <si>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</si>
  <si>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</si>
  <si>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</si>
  <si>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</si>
  <si>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</si>
  <si>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</si>
  <si>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</si>
  <si>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</si>
  <si>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</si>
  <si>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</si>
  <si>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</si>
  <si>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</si>
  <si>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</si>
  <si>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</si>
  <si>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</si>
  <si>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</si>
  <si>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</si>
  <si>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</si>
  <si>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</si>
  <si>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</si>
  <si>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</si>
  <si>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</si>
  <si>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</si>
  <si>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</si>
  <si>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</si>
  <si>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</si>
  <si>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</si>
  <si>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</si>
  <si>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</si>
  <si>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</si>
  <si>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</si>
  <si>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</si>
  <si>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</si>
  <si>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</si>
  <si>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</si>
  <si>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</si>
  <si>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</si>
  <si>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</si>
  <si>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</si>
  <si>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</si>
  <si>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</si>
  <si>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</si>
  <si>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</si>
  <si>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</si>
  <si>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</si>
  <si>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</si>
  <si>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</si>
  <si>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</si>
  <si>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</si>
  <si>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</si>
  <si>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</si>
  <si>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</si>
  <si>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</si>
  <si>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</si>
  <si>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</si>
  <si>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</si>
  <si>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</si>
  <si>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</si>
  <si>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</si>
  <si>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</si>
  <si>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</si>
  <si>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</si>
  <si>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</si>
  <si>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</si>
  <si>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</si>
  <si>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</si>
  <si>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</si>
  <si>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</si>
  <si>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</si>
  <si>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</si>
  <si>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</si>
  <si>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</si>
  <si>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</si>
  <si>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</si>
  <si>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</si>
  <si>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</si>
  <si>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</si>
  <si>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</si>
  <si>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</si>
  <si>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</si>
  <si>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</si>
  <si>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</si>
  <si>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</si>
  <si>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</si>
  <si>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</si>
  <si>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</si>
  <si>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</si>
  <si>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</si>
  <si>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</si>
  <si>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</si>
  <si>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</si>
  <si>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</si>
  <si>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</si>
  <si>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</si>
  <si>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</si>
  <si>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</si>
  <si>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</si>
  <si>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</si>
  <si>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</si>
  <si>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</si>
  <si>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</si>
  <si>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</si>
  <si>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</si>
  <si>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</si>
  <si>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</si>
  <si>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</si>
  <si>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</si>
  <si>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</si>
  <si>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</si>
  <si>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</si>
  <si>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</si>
  <si>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</si>
  <si>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</si>
  <si>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</si>
  <si>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</si>
  <si>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</si>
  <si>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</si>
  <si>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</si>
  <si>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</si>
  <si>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</si>
  <si>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</si>
  <si>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</si>
  <si>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</si>
  <si>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</si>
  <si>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</si>
  <si>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</si>
  <si>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</si>
  <si>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</si>
  <si>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</si>
  <si>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</si>
  <si>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</si>
  <si>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</si>
  <si>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</si>
  <si>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</si>
  <si>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</si>
  <si>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</si>
  <si>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</si>
  <si>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</si>
  <si>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</si>
  <si>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</si>
  <si>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</si>
  <si>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</si>
  <si>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</si>
  <si>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</si>
  <si>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</si>
  <si>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</si>
  <si>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</si>
  <si>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</si>
  <si>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</si>
  <si>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</si>
  <si>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</si>
  <si>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</si>
  <si>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</si>
  <si>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</si>
  <si>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</si>
  <si>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</si>
  <si>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</si>
  <si>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</si>
  <si>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</si>
  <si>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</si>
  <si>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</si>
  <si>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</si>
  <si>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</si>
  <si>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</si>
  <si>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</si>
  <si>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</si>
  <si>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</si>
  <si>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</si>
  <si>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</si>
  <si>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</si>
  <si>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</si>
  <si>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</si>
  <si>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</si>
  <si>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</si>
  <si>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</si>
  <si>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</si>
  <si>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</si>
  <si>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</si>
  <si>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</si>
  <si>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</si>
  <si>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</si>
  <si>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</si>
  <si>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</si>
  <si>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</si>
  <si>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</si>
  <si>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</si>
  <si>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</si>
  <si>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</si>
  <si>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</si>
  <si>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</si>
  <si>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</si>
  <si>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</si>
  <si>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</si>
  <si>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</si>
  <si>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</si>
  <si>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</si>
  <si>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</si>
  <si>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</si>
  <si>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</si>
  <si>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</si>
  <si>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</si>
  <si>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</si>
  <si>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</si>
  <si>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</si>
  <si>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</si>
  <si>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</si>
  <si>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</si>
  <si>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</si>
  <si>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</si>
  <si>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</si>
  <si>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</si>
  <si>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</si>
  <si>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</si>
  <si>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</si>
  <si>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</si>
  <si>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</si>
  <si>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</si>
  <si>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</si>
  <si>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</si>
  <si>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</si>
  <si>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</si>
  <si>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</si>
  <si>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</si>
  <si>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</si>
  <si>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</si>
  <si>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</si>
  <si>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</si>
  <si>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</si>
  <si>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</si>
  <si>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</si>
  <si>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</si>
  <si>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</si>
  <si>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</si>
  <si>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</si>
  <si>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</si>
  <si>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</si>
  <si>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</si>
  <si>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</si>
  <si>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</si>
  <si>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</si>
  <si>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</si>
  <si>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</si>
  <si>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</si>
  <si>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</si>
  <si>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</si>
  <si>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</si>
  <si>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</si>
  <si>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</si>
  <si>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</si>
  <si>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</si>
  <si>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</si>
  <si>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</si>
  <si>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</si>
  <si>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</si>
  <si>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</si>
  <si>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</si>
  <si>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</si>
  <si>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</si>
  <si>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</si>
  <si>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</si>
  <si>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</si>
  <si>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</si>
  <si>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</si>
  <si>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</si>
  <si>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</si>
  <si>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</si>
  <si>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</si>
  <si>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</si>
  <si>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</si>
  <si>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</si>
  <si>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</si>
  <si>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</si>
  <si>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</si>
  <si>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</si>
  <si>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</si>
  <si>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</si>
  <si>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</si>
  <si>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</si>
  <si>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</si>
  <si>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</si>
  <si>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</si>
  <si>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</si>
  <si>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</si>
  <si>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</si>
  <si>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</si>
  <si>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</si>
  <si>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</si>
  <si>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</si>
  <si>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</si>
  <si>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</si>
  <si>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</si>
  <si>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</si>
  <si>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</si>
  <si>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</si>
  <si>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</si>
  <si>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</si>
  <si>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</si>
  <si>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</si>
  <si>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</si>
  <si>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</si>
  <si>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</si>
  <si>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</si>
  <si>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</si>
  <si>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</si>
  <si>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</si>
  <si>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</si>
  <si>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</si>
  <si>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</si>
  <si>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</si>
  <si>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</si>
  <si>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</si>
  <si>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</si>
  <si>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</si>
  <si>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</si>
  <si>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</si>
  <si>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</si>
  <si>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</si>
  <si>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</si>
  <si>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</si>
  <si>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</si>
  <si>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</si>
  <si>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</si>
  <si>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</si>
  <si>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</si>
  <si>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</si>
  <si>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</si>
  <si>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</si>
  <si>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</si>
  <si>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</si>
  <si>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</si>
  <si>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</si>
  <si>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</si>
  <si>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</si>
  <si>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</si>
  <si>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</si>
  <si>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</si>
  <si>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</si>
  <si>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</si>
  <si>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</si>
  <si>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</si>
  <si>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</si>
  <si>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</si>
  <si>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</si>
  <si>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</si>
  <si>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</si>
  <si>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</si>
  <si>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</si>
  <si>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</si>
  <si>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</si>
  <si>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</si>
  <si>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</si>
  <si>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</si>
  <si>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</si>
  <si>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</si>
  <si>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</si>
  <si>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</si>
  <si>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</si>
  <si>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</si>
  <si>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</si>
  <si>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</si>
  <si>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</si>
  <si>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</si>
  <si>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</si>
  <si>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</si>
  <si>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</si>
  <si>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</si>
  <si>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</si>
  <si>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</si>
  <si>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</si>
  <si>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</si>
  <si>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</si>
  <si>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</si>
  <si>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</si>
  <si>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</si>
  <si>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</si>
  <si>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</si>
  <si>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</si>
  <si>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</si>
  <si>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</si>
  <si>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</si>
  <si>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</si>
  <si>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</si>
  <si>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</si>
  <si>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</si>
  <si>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</si>
  <si>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</si>
  <si>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</si>
  <si>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</si>
  <si>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</si>
  <si>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</si>
  <si>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</si>
  <si>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</si>
  <si>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</si>
  <si>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</si>
  <si>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</si>
  <si>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</si>
  <si>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</si>
  <si>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</si>
  <si>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</si>
  <si>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</si>
  <si>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</si>
  <si>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</si>
  <si>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</si>
  <si>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</si>
  <si>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</si>
  <si>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</si>
  <si>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</si>
  <si>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</si>
  <si>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</si>
  <si>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</si>
  <si>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</si>
  <si>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</si>
  <si>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</si>
  <si>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</si>
  <si>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</si>
  <si>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</si>
  <si>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</si>
  <si>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</si>
  <si>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</si>
  <si>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</si>
  <si>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</si>
  <si>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</si>
  <si>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</si>
  <si>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</si>
  <si>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</si>
  <si>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</si>
  <si>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</si>
  <si>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</si>
  <si>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</si>
  <si>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</si>
  <si>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</si>
  <si>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</si>
  <si>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</si>
  <si>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</si>
  <si>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</si>
  <si>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</si>
  <si>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</si>
  <si>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</si>
  <si>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</si>
  <si>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</si>
  <si>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</si>
  <si>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</si>
  <si>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</si>
  <si>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</si>
  <si>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</si>
  <si>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</si>
  <si>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</si>
  <si>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</si>
  <si>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</si>
  <si>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</si>
  <si>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</si>
  <si>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</si>
  <si>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</si>
  <si>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</si>
  <si>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</si>
  <si>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</si>
  <si>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</si>
  <si>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</si>
  <si>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</si>
  <si>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</si>
  <si>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</si>
  <si>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</si>
  <si>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</si>
  <si>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</si>
  <si>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</si>
  <si>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</si>
  <si>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</si>
  <si>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</si>
  <si>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</si>
  <si>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</si>
  <si>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</si>
  <si>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</si>
  <si>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</si>
  <si>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</si>
  <si>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</si>
  <si>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</si>
  <si>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</si>
  <si>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</si>
  <si>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</si>
  <si>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</si>
  <si>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</si>
  <si>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</si>
  <si>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</si>
  <si>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</si>
  <si>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</si>
  <si>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</si>
  <si>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</si>
  <si>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</si>
  <si>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</si>
  <si>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</si>
  <si>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</si>
  <si>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</si>
  <si>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</si>
  <si>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</si>
  <si>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</si>
  <si>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</si>
  <si>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</si>
  <si>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</si>
  <si>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</si>
  <si>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</si>
  <si>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</si>
  <si>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</si>
  <si>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</si>
  <si>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</si>
  <si>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</si>
  <si>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</si>
  <si>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</si>
  <si>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</si>
  <si>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</si>
  <si>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</si>
  <si>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</si>
  <si>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</si>
  <si>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</si>
  <si>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</si>
  <si>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</si>
  <si>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</si>
  <si>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</si>
  <si>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</si>
  <si>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</si>
  <si>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</si>
  <si>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</si>
  <si>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</si>
  <si>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</si>
  <si>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</si>
  <si>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</si>
  <si>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</si>
  <si>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</si>
  <si>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</si>
  <si>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</si>
  <si>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</si>
  <si>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</si>
  <si>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</si>
  <si>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</si>
  <si>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</si>
  <si>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</si>
  <si>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</si>
  <si>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</si>
  <si>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</si>
  <si>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</si>
  <si>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</si>
  <si>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</si>
  <si>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</si>
  <si>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</si>
  <si>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</si>
  <si>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</si>
  <si>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</si>
  <si>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</si>
  <si>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</si>
  <si>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</si>
  <si>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</si>
  <si>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</si>
  <si>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</si>
  <si>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</si>
  <si>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</si>
  <si>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</si>
  <si>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</si>
  <si>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</si>
  <si>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</si>
  <si>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</si>
  <si>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</si>
  <si>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</si>
  <si>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</si>
  <si>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</si>
  <si>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</si>
  <si>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</si>
  <si>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</si>
  <si>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</si>
  <si>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</si>
  <si>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</si>
  <si>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</si>
  <si>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</si>
  <si>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</si>
  <si>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</si>
  <si>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</si>
  <si>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</si>
  <si>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</si>
  <si>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</si>
  <si>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</si>
  <si>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</si>
  <si>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</si>
  <si>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</si>
  <si>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</si>
  <si>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</si>
  <si>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</si>
  <si>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</si>
  <si>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</si>
  <si>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</si>
  <si>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</si>
  <si>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</si>
  <si>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</si>
  <si>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</si>
  <si>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</si>
  <si>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</si>
  <si>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</si>
  <si>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</si>
  <si>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</si>
  <si>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</si>
  <si>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</si>
  <si>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</si>
  <si>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</si>
  <si>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</si>
  <si>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</si>
  <si>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</si>
  <si>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</si>
  <si>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</si>
  <si>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</si>
  <si>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</si>
  <si>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</si>
  <si>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</si>
  <si>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</si>
  <si>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</si>
  <si>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</si>
  <si>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</si>
  <si>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</si>
  <si>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</si>
  <si>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</si>
  <si>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</si>
  <si>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</si>
  <si>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</si>
  <si>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</si>
  <si>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</si>
  <si>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</si>
  <si>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</si>
  <si>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</si>
  <si>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</si>
  <si>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</si>
  <si>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</si>
  <si>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</si>
  <si>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</si>
  <si>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</si>
  <si>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</si>
  <si>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</si>
  <si>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</si>
  <si>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</si>
  <si>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</si>
  <si>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</si>
  <si>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</si>
  <si>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</si>
  <si>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</si>
  <si>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</si>
  <si>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</si>
  <si>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</si>
  <si>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</si>
  <si>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</si>
  <si>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</si>
  <si>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</si>
  <si>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</si>
  <si>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</si>
  <si>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</si>
  <si>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</si>
  <si>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</si>
  <si>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</si>
  <si>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</si>
  <si>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</si>
  <si>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</si>
  <si>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</si>
  <si>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</si>
  <si>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</si>
  <si>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</si>
  <si>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</si>
  <si>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</si>
  <si>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</si>
  <si>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</si>
  <si>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</si>
  <si>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</si>
  <si>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</si>
  <si>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</si>
  <si>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</si>
  <si>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</si>
  <si>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</si>
  <si>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</si>
  <si>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</si>
  <si>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</si>
  <si>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</si>
  <si>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</si>
  <si>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</si>
  <si>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</si>
  <si>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</si>
  <si>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</si>
  <si>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</si>
  <si>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</si>
  <si>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</si>
  <si>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</si>
  <si>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</si>
  <si>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</si>
  <si>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</si>
  <si>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</si>
  <si>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</si>
  <si>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</si>
  <si>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</si>
  <si>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</si>
  <si>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</si>
  <si>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</si>
  <si>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</si>
  <si>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</si>
  <si>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</si>
  <si>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</si>
  <si>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</si>
  <si>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</si>
  <si>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</si>
  <si>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</si>
  <si>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</si>
  <si>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</si>
  <si>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</si>
  <si>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</si>
  <si>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</si>
  <si>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</si>
  <si>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</si>
  <si>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</si>
  <si>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</si>
  <si>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</si>
  <si>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</si>
  <si>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</si>
  <si>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</si>
  <si>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</si>
  <si>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</si>
  <si>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</si>
  <si>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</si>
  <si>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</si>
  <si>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</si>
  <si>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</si>
  <si>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</si>
  <si>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</si>
  <si>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</si>
  <si>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</si>
  <si>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</si>
  <si>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</si>
  <si>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</si>
  <si>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</si>
  <si>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</si>
  <si>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</si>
  <si>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</si>
  <si>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</si>
  <si>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</si>
  <si>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</si>
  <si>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</si>
  <si>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</si>
  <si>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</si>
  <si>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</si>
  <si>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</si>
  <si>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</si>
  <si>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</si>
  <si>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</si>
  <si>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</si>
  <si>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</si>
  <si>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</si>
  <si>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</si>
  <si>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</si>
  <si>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</si>
  <si>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</si>
  <si>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</si>
  <si>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</si>
  <si>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</si>
  <si>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</si>
  <si>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</si>
  <si>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</si>
  <si>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</si>
  <si>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</si>
  <si>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</si>
  <si>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</si>
  <si>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</si>
  <si>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</si>
  <si>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</si>
  <si>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</si>
  <si>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</si>
  <si>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</si>
  <si>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</si>
  <si>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</si>
  <si>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</si>
  <si>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</si>
  <si>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</si>
  <si>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</si>
  <si>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</si>
  <si>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</si>
  <si>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</si>
  <si>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</si>
  <si>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</si>
  <si>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</si>
  <si>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</si>
  <si>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</si>
  <si>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</si>
  <si>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</si>
  <si>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</si>
  <si>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</si>
  <si>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</si>
  <si>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</si>
  <si>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</si>
  <si>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</si>
  <si>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</si>
  <si>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</si>
  <si>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</si>
  <si>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</si>
  <si>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</si>
  <si>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</si>
  <si>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</si>
  <si>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</si>
  <si>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</si>
  <si>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</si>
  <si>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</si>
  <si>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</si>
  <si>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</si>
  <si>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</si>
  <si>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</si>
  <si>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</si>
  <si>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</si>
  <si>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</si>
  <si>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</si>
  <si>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</si>
  <si>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</si>
  <si>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</si>
  <si>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</si>
  <si>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</si>
  <si>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</si>
  <si>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</si>
  <si>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</si>
  <si>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</si>
  <si>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</si>
  <si>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</si>
  <si>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</si>
  <si>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</si>
  <si>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</si>
  <si>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</si>
  <si>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</si>
  <si>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</si>
  <si>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</si>
  <si>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</si>
  <si>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</si>
  <si>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</si>
  <si>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</si>
  <si>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</si>
  <si>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</si>
  <si>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</si>
  <si>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</si>
  <si>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</si>
  <si>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</si>
  <si>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</si>
  <si>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</si>
  <si>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</si>
  <si>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</si>
  <si>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</si>
  <si>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</si>
  <si>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</si>
  <si>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</si>
  <si>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</si>
  <si>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</si>
  <si>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</si>
  <si>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</si>
  <si>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</si>
  <si>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</si>
  <si>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</si>
  <si>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</si>
  <si>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</si>
  <si>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</si>
  <si>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</si>
  <si>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</si>
  <si>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</si>
  <si>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</si>
  <si>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</si>
  <si>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</si>
  <si>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</si>
  <si>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</si>
  <si>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</si>
  <si>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</si>
  <si>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</si>
  <si>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</si>
  <si>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</si>
  <si>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</si>
  <si>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</si>
  <si>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</si>
  <si>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</si>
  <si>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</si>
  <si>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</si>
  <si>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</si>
  <si>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</si>
  <si>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</si>
  <si>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</si>
  <si>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</si>
  <si>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</si>
  <si>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</si>
  <si>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</si>
  <si>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</si>
  <si>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</si>
  <si>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</si>
  <si>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</si>
  <si>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</si>
  <si>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</si>
  <si>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</si>
  <si>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</si>
  <si>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</si>
  <si>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</si>
  <si>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</si>
  <si>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</si>
  <si>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</si>
  <si>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</si>
  <si>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</si>
  <si>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</si>
  <si>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</si>
  <si>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</si>
  <si>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</si>
  <si>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</si>
  <si>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</si>
  <si>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</si>
  <si>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</si>
  <si>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</si>
  <si>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</si>
  <si>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</si>
  <si>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</si>
  <si>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</si>
  <si>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</si>
  <si>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</si>
  <si>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</si>
  <si>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</si>
  <si>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</si>
  <si>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</si>
  <si>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</si>
  <si>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</si>
  <si>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</si>
  <si>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</si>
  <si>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</si>
  <si>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</si>
  <si>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</si>
  <si>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</si>
  <si>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</si>
  <si>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</si>
  <si>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</si>
  <si>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</si>
  <si>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</si>
  <si>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</si>
  <si>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</si>
  <si>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</si>
  <si>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</si>
  <si>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</si>
  <si>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</si>
  <si>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</si>
  <si>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</si>
  <si>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</si>
  <si>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</si>
  <si>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</si>
  <si>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</si>
  <si>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</si>
  <si>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</si>
  <si>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</si>
  <si>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</si>
  <si>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</si>
  <si>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</si>
  <si>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</si>
  <si>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</si>
  <si>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</si>
  <si>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</si>
  <si>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</si>
  <si>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</si>
  <si>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</si>
  <si>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</si>
  <si>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</si>
  <si>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</si>
  <si>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</si>
  <si>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</si>
  <si>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</si>
  <si>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</si>
  <si>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</si>
  <si>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</si>
  <si>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</si>
  <si>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</si>
  <si>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</si>
  <si>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</si>
  <si>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</si>
  <si>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</si>
  <si>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</si>
  <si>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</si>
  <si>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</si>
  <si>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</si>
  <si>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</si>
  <si>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</si>
  <si>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</si>
  <si>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</si>
  <si>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</si>
  <si>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</si>
  <si>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</si>
  <si>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</si>
  <si>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</si>
  <si>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</si>
  <si>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</si>
  <si>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</si>
  <si>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</si>
  <si>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</si>
  <si>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</si>
  <si>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</si>
  <si>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</si>
  <si>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</si>
  <si>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</si>
  <si>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</si>
  <si>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</si>
  <si>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</si>
  <si>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</si>
  <si>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</si>
  <si>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</si>
  <si>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</si>
  <si>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</si>
  <si>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</si>
  <si>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</si>
  <si>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</si>
  <si>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</si>
  <si>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</si>
  <si>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</si>
  <si>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</si>
  <si>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</si>
  <si>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</si>
  <si>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</si>
  <si>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</si>
  <si>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</si>
  <si>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</si>
  <si>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</si>
  <si>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</si>
  <si>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</si>
  <si>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</si>
  <si>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</si>
  <si>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</si>
  <si>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</si>
  <si>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</si>
  <si>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</si>
  <si>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</si>
  <si>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</si>
  <si>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</si>
  <si>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</si>
  <si>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</si>
  <si>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</si>
  <si>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</si>
  <si>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</si>
  <si>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</si>
  <si>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</si>
  <si>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</si>
  <si>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</si>
  <si>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</si>
  <si>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</si>
  <si>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</si>
  <si>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</si>
  <si>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</si>
  <si>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</si>
  <si>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</si>
  <si>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</si>
  <si>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</si>
  <si>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</si>
  <si>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</si>
  <si>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</si>
  <si>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</si>
  <si>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</si>
  <si>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</si>
  <si>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</si>
  <si>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</si>
  <si>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</si>
  <si>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</si>
  <si>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</si>
  <si>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</si>
  <si>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</si>
  <si>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</si>
  <si>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</si>
  <si>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</si>
  <si>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</si>
  <si>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</si>
  <si>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</si>
  <si>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</si>
  <si>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</si>
  <si>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</si>
  <si>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</si>
  <si>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</si>
  <si>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</si>
  <si>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</si>
  <si>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</si>
  <si>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</si>
  <si>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</si>
  <si>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</si>
  <si>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</si>
  <si>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</si>
  <si>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</si>
  <si>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</si>
  <si>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</si>
  <si>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</si>
  <si>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</si>
  <si>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</si>
  <si>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</si>
  <si>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</si>
  <si>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</si>
  <si>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</si>
  <si>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</si>
  <si>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</si>
  <si>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</si>
  <si>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</si>
  <si>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</si>
  <si>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</si>
  <si>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</si>
  <si>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</si>
  <si>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</si>
  <si>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</si>
  <si>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</si>
  <si>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</si>
  <si>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</si>
  <si>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</si>
  <si>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</si>
  <si>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</si>
  <si>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</si>
  <si>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</si>
  <si>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</si>
  <si>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</si>
  <si>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</si>
  <si>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</si>
  <si>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</si>
  <si>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</si>
  <si>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</si>
  <si>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</si>
  <si>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</si>
  <si>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</si>
  <si>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</si>
  <si>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</si>
  <si>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</si>
  <si>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</si>
  <si>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</si>
  <si>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</si>
  <si>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</si>
  <si>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</si>
  <si>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</si>
  <si>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</si>
  <si>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</si>
  <si>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</si>
  <si>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</si>
  <si>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</si>
  <si>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</si>
  <si>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</si>
  <si>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</si>
  <si>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</si>
  <si>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</si>
  <si>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</si>
  <si>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</si>
  <si>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</si>
  <si>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</si>
  <si>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</si>
  <si>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</si>
  <si>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</si>
  <si>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</si>
  <si>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</si>
  <si>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</si>
  <si>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</si>
  <si>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</si>
  <si>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</si>
  <si>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</si>
  <si>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</si>
  <si>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</si>
  <si>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</si>
  <si>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</si>
  <si>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</si>
  <si>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</si>
  <si>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</si>
  <si>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</si>
  <si>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</si>
  <si>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</si>
  <si>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</si>
  <si>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</si>
  <si>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</si>
  <si>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</si>
  <si>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</si>
  <si>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</si>
  <si>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</si>
  <si>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</si>
  <si>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</si>
  <si>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</si>
  <si>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</si>
  <si>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</si>
  <si>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</si>
  <si>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</si>
  <si>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</si>
  <si>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</si>
  <si>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</si>
  <si>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</si>
  <si>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</si>
  <si>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</si>
  <si>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</si>
  <si>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</si>
  <si>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</si>
  <si>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</si>
  <si>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</si>
  <si>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</si>
  <si>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</si>
  <si>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</si>
  <si>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</si>
  <si>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</si>
  <si>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</si>
  <si>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</si>
  <si>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</si>
  <si>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</si>
  <si>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</si>
  <si>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</si>
  <si>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</si>
  <si>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</si>
  <si>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</si>
  <si>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</si>
  <si>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</si>
  <si>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</si>
  <si>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</si>
  <si>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</si>
  <si>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</si>
  <si>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</si>
  <si>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</si>
  <si>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</si>
  <si>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</si>
  <si>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</si>
  <si>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</si>
  <si>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</si>
  <si>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</si>
  <si>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</si>
  <si>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</si>
  <si>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</si>
  <si>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</si>
  <si>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</si>
  <si>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</si>
  <si>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</si>
  <si>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</si>
  <si>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</si>
  <si>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</si>
  <si>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</si>
  <si>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</si>
  <si>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</si>
  <si>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</si>
  <si>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</si>
  <si>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</si>
  <si>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</si>
  <si>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</si>
  <si>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</si>
  <si>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</si>
  <si>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</si>
  <si>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</si>
  <si>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</si>
  <si>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</si>
  <si>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</si>
  <si>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</si>
  <si>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</si>
  <si>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</si>
  <si>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</si>
  <si>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</si>
  <si>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</si>
  <si>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</si>
  <si>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</si>
  <si>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</si>
  <si>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</si>
  <si>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</si>
  <si>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</si>
  <si>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</si>
  <si>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</si>
  <si>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</si>
  <si>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</si>
  <si>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</si>
  <si>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</si>
  <si>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</si>
  <si>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</si>
  <si>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</si>
  <si>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</si>
  <si>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</si>
  <si>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</si>
  <si>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</si>
  <si>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</si>
  <si>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</si>
  <si>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</si>
  <si>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</si>
  <si>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</si>
  <si>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</si>
  <si>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</si>
  <si>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</si>
  <si>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</si>
  <si>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</si>
  <si>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</si>
  <si>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</si>
  <si>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</si>
  <si>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</si>
  <si>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</si>
  <si>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</si>
  <si>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</si>
  <si>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</si>
  <si>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</si>
  <si>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</si>
  <si>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</si>
  <si>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</si>
  <si>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</si>
  <si>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</si>
  <si>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</si>
  <si>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</si>
  <si>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</si>
  <si>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</si>
  <si>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</si>
  <si>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</si>
  <si>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</si>
  <si>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</si>
  <si>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</si>
  <si>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</si>
  <si>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</si>
  <si>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</si>
  <si>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</si>
  <si>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</si>
  <si>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</si>
  <si>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</si>
  <si>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</si>
  <si>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</si>
  <si>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</si>
  <si>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</si>
  <si>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</si>
  <si>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</si>
  <si>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</si>
  <si>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</si>
  <si>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</si>
  <si>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</si>
  <si>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</si>
  <si>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</si>
  <si>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</si>
  <si>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</si>
  <si>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</si>
  <si>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</si>
  <si>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</si>
  <si>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</si>
  <si>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</si>
  <si>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</si>
  <si>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</si>
  <si>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</si>
  <si>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</si>
  <si>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</si>
  <si>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</si>
  <si>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</si>
  <si>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</si>
  <si>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</si>
  <si>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</si>
  <si>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</si>
  <si>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</si>
  <si>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</si>
  <si>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</si>
  <si>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</si>
  <si>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</si>
  <si>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</si>
  <si>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</si>
  <si>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</si>
  <si>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</si>
  <si>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</si>
  <si>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</si>
  <si>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</si>
  <si>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</si>
  <si>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</si>
  <si>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</si>
  <si>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</si>
  <si>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</si>
  <si>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</si>
  <si>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</si>
  <si>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</si>
  <si>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</si>
  <si>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</si>
  <si>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</si>
  <si>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</si>
  <si>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</si>
  <si>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</si>
  <si>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</si>
  <si>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</si>
  <si>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</si>
  <si>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</si>
  <si>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</si>
  <si>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</si>
  <si>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</si>
  <si>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</si>
  <si>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</si>
  <si>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</si>
  <si>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</si>
  <si>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</si>
  <si>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</si>
  <si>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</si>
  <si>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</si>
  <si>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</si>
  <si>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</si>
  <si>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</si>
  <si>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</si>
  <si>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</si>
  <si>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</si>
  <si>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</si>
  <si>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</si>
  <si>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</si>
  <si>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</si>
  <si>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</si>
  <si>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</si>
  <si>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</si>
  <si>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</si>
  <si>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</si>
  <si>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</si>
  <si>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</si>
  <si>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</si>
  <si>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</si>
  <si>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</si>
  <si>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</si>
  <si>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</si>
  <si>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</si>
  <si>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</si>
  <si>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</si>
  <si>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</si>
  <si>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</si>
  <si>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</si>
  <si>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</si>
  <si>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</si>
  <si>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</si>
  <si>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</si>
  <si>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</si>
  <si>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</si>
  <si>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</si>
  <si>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</si>
  <si>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</si>
  <si>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</si>
  <si>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</si>
  <si>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</si>
  <si>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</si>
  <si>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</si>
  <si>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</si>
  <si>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</si>
  <si>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</si>
  <si>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</si>
  <si>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</si>
  <si>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</si>
  <si>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</si>
  <si>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</si>
  <si>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</si>
  <si>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</si>
  <si>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</si>
  <si>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</si>
  <si>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</si>
  <si>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</si>
  <si>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</si>
  <si>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</si>
  <si>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</si>
  <si>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</si>
  <si>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</si>
  <si>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</si>
  <si>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</si>
  <si>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</si>
  <si>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</si>
  <si>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</si>
  <si>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</si>
  <si>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</si>
  <si>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</si>
  <si>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</si>
  <si>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</si>
  <si>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</si>
  <si>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</si>
  <si>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</si>
  <si>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</si>
  <si>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</si>
  <si>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</si>
  <si>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</si>
  <si>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</si>
  <si>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</si>
  <si>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</si>
  <si>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</si>
  <si>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</si>
  <si>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</si>
  <si>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</si>
  <si>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</si>
  <si>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</si>
  <si>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</si>
  <si>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</si>
  <si>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</si>
  <si>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</si>
  <si>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</si>
  <si>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</si>
  <si>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</si>
  <si>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</si>
  <si>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</si>
  <si>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</si>
  <si>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</si>
  <si>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</si>
  <si>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</si>
  <si>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</si>
  <si>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</si>
  <si>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</si>
  <si>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</si>
  <si>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</si>
  <si>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</si>
  <si>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</si>
  <si>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</si>
  <si>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</si>
  <si>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</si>
  <si>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</si>
  <si>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</si>
  <si>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</si>
  <si>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</si>
  <si>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</si>
  <si>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</si>
  <si>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</si>
  <si>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</si>
  <si>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</si>
  <si>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</si>
  <si>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</si>
  <si>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</si>
  <si>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</si>
  <si>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</si>
  <si>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</si>
  <si>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</si>
  <si>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</si>
  <si>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</si>
  <si>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</si>
  <si>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</si>
  <si>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</si>
  <si>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</si>
  <si>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</si>
  <si>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</si>
  <si>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</si>
  <si>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</si>
  <si>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</si>
  <si>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</si>
  <si>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</si>
  <si>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</si>
  <si>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</si>
  <si>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</si>
  <si>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</si>
  <si>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</si>
  <si>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</si>
  <si>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</si>
  <si>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</si>
  <si>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</si>
  <si>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</si>
  <si>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</si>
  <si>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</si>
  <si>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</si>
  <si>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</si>
  <si>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</si>
  <si>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</si>
  <si>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</si>
  <si>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</si>
  <si>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</si>
  <si>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</si>
  <si>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</si>
  <si>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</si>
  <si>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</si>
  <si>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</si>
  <si>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</si>
  <si>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</si>
  <si>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</si>
  <si>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</si>
  <si>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</si>
  <si>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</si>
  <si>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</si>
  <si>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</si>
  <si>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</si>
  <si>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</si>
  <si>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</si>
  <si>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</si>
  <si>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</si>
  <si>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</si>
  <si>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</si>
  <si>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</si>
  <si>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</si>
  <si>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</si>
  <si>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</si>
  <si>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</si>
  <si>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</si>
  <si>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</si>
  <si>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</si>
  <si>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</si>
  <si>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</si>
  <si>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</si>
  <si>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</si>
  <si>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</si>
  <si>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</si>
  <si>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</si>
  <si>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</si>
  <si>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</si>
  <si>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</si>
  <si>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</si>
  <si>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</si>
  <si>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</si>
  <si>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</si>
  <si>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</si>
  <si>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</si>
  <si>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</si>
  <si>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</si>
  <si>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</si>
  <si>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</si>
  <si>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</si>
  <si>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</si>
  <si>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</si>
  <si>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</si>
  <si>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</si>
  <si>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</si>
  <si>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</si>
  <si>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</si>
  <si>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</si>
  <si>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</si>
  <si>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</si>
  <si>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</si>
  <si>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</si>
  <si>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</si>
  <si>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</si>
  <si>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</si>
  <si>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</si>
  <si>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</si>
  <si>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</si>
  <si>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</si>
  <si>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</si>
  <si>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</si>
  <si>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</si>
  <si>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</si>
  <si>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</si>
  <si>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</si>
  <si>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</si>
  <si>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</si>
  <si>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</si>
  <si>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</si>
  <si>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</si>
  <si>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</si>
  <si>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</si>
  <si>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</si>
  <si>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</si>
  <si>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</si>
  <si>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</si>
  <si>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</si>
  <si>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</si>
  <si>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</si>
  <si>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</si>
  <si>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</si>
  <si>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</si>
  <si>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</si>
  <si>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</si>
  <si>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</si>
  <si>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</si>
  <si>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</si>
  <si>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</si>
  <si>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</si>
  <si>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</si>
  <si>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</si>
  <si>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</si>
  <si>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</si>
  <si>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</si>
  <si>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</si>
  <si>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</si>
  <si>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</si>
  <si>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</si>
  <si>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</si>
  <si>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</si>
  <si>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</si>
  <si>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</si>
  <si>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</si>
  <si>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</si>
  <si>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</si>
  <si>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</si>
  <si>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</si>
  <si>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</si>
  <si>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</si>
  <si>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</si>
  <si>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</si>
  <si>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</si>
  <si>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</si>
  <si>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</si>
  <si>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</si>
  <si>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</si>
  <si>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</si>
  <si>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</si>
  <si>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</si>
  <si>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</si>
  <si>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</si>
  <si>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</si>
  <si>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</si>
  <si>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</si>
  <si>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</si>
  <si>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</si>
  <si>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</si>
  <si>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</si>
  <si>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</si>
  <si>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</si>
  <si>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</si>
  <si>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</si>
  <si>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</si>
  <si>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</si>
  <si>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</si>
  <si>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</si>
  <si>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</si>
  <si>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</si>
  <si>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</si>
  <si>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</si>
  <si>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</si>
  <si>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</si>
  <si>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</si>
  <si>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</si>
  <si>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</si>
  <si>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</si>
  <si>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</si>
  <si>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</si>
  <si>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</si>
  <si>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</si>
  <si>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</si>
  <si>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</si>
  <si>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</si>
  <si>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</si>
  <si>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</si>
  <si>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</si>
  <si>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</si>
  <si>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</si>
  <si>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</si>
  <si>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</si>
  <si>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</si>
  <si>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</si>
  <si>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</si>
  <si>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</si>
  <si>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</si>
  <si>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</si>
  <si>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</si>
  <si>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</si>
  <si>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</si>
  <si>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</si>
  <si>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</si>
  <si>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</si>
  <si>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</si>
  <si>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</si>
  <si>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</si>
  <si>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</si>
  <si>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</si>
  <si>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</si>
  <si>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</si>
  <si>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</si>
  <si>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</si>
  <si>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</si>
  <si>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</si>
  <si>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</si>
  <si>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</si>
  <si>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</si>
  <si>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</si>
  <si>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</si>
  <si>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</si>
  <si>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</si>
  <si>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</si>
  <si>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</si>
  <si>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</si>
  <si>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</si>
  <si>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</si>
  <si>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</si>
  <si>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</si>
  <si>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</si>
  <si>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</si>
  <si>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</si>
  <si>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</si>
  <si>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</si>
  <si>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</si>
  <si>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</si>
  <si>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</si>
  <si>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</si>
  <si>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</si>
  <si>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</si>
  <si>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</si>
  <si>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</si>
  <si>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</si>
  <si>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</si>
  <si>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</si>
  <si>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</si>
  <si>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</si>
  <si>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</si>
  <si>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</si>
  <si>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</si>
  <si>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</si>
  <si>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</si>
  <si>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</si>
  <si>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</si>
  <si>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</si>
  <si>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</si>
  <si>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</si>
  <si>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</si>
  <si>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</si>
  <si>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</si>
  <si>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</si>
  <si>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</si>
  <si>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</si>
  <si>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</si>
  <si>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</si>
  <si>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</si>
  <si>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</si>
  <si>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</si>
  <si>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</si>
  <si>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</si>
  <si>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</si>
  <si>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</si>
  <si>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</si>
  <si>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</si>
  <si>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</si>
  <si>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</si>
  <si>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</si>
  <si>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</si>
  <si>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</si>
  <si>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</si>
  <si>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</si>
  <si>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</si>
  <si>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</si>
  <si>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</si>
  <si>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</si>
  <si>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</si>
  <si>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</si>
  <si>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</si>
  <si>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</si>
  <si>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</si>
  <si>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</si>
  <si>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</si>
  <si>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</si>
  <si>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</si>
  <si>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</si>
  <si>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</si>
  <si>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</si>
  <si>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</si>
  <si>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</si>
  <si>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</si>
  <si>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</si>
  <si>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</si>
  <si>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</si>
  <si>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</si>
  <si>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</si>
  <si>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</si>
  <si>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</si>
  <si>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</si>
  <si>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</si>
  <si>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</si>
  <si>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</si>
  <si>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</si>
  <si>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</si>
  <si>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</si>
  <si>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</si>
  <si>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</si>
  <si>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</si>
  <si>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</si>
  <si>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</si>
  <si>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</si>
  <si>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</si>
  <si>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</si>
  <si>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</si>
  <si>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</si>
  <si>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</si>
  <si>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</si>
  <si>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</si>
  <si>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</si>
  <si>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</si>
  <si>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</si>
  <si>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</si>
  <si>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</si>
  <si>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</si>
  <si>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</si>
  <si>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</si>
  <si>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</si>
  <si>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</si>
  <si>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</si>
  <si>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</si>
  <si>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</si>
  <si>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</si>
  <si>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</si>
  <si>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</si>
  <si>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</si>
  <si>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</si>
  <si>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</si>
  <si>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</si>
  <si>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</si>
  <si>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</si>
  <si>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</si>
  <si>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</si>
  <si>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</si>
  <si>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</si>
  <si>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</si>
  <si>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</si>
  <si>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</si>
  <si>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</si>
  <si>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</si>
  <si>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</si>
  <si>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</si>
  <si>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</si>
  <si>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</si>
  <si>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</si>
  <si>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</si>
  <si>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</si>
  <si>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</si>
  <si>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</si>
  <si>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</si>
  <si>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</si>
  <si>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</si>
  <si>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</si>
  <si>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</si>
  <si>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</si>
  <si>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</si>
  <si>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</si>
  <si>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</si>
  <si>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</si>
  <si>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</si>
  <si>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</si>
  <si>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</si>
  <si>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</si>
  <si>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</si>
  <si>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</si>
  <si>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</si>
  <si>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</si>
  <si>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</si>
  <si>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</si>
  <si>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</si>
  <si>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</si>
  <si>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</si>
  <si>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</si>
  <si>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</si>
  <si>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</si>
  <si>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</si>
  <si>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</si>
  <si>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</si>
  <si>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</si>
  <si>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</si>
  <si>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</si>
  <si>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</si>
  <si>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</si>
  <si>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</si>
  <si>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</si>
  <si>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</si>
  <si>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</si>
  <si>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</si>
  <si>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</si>
  <si>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</si>
  <si>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</si>
  <si>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</si>
  <si>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</si>
  <si>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</si>
  <si>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</si>
  <si>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</si>
  <si>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</si>
  <si>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</si>
  <si>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</si>
  <si>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</si>
  <si>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</si>
  <si>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</si>
  <si>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</si>
  <si>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</si>
  <si>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</si>
  <si>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</si>
  <si>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</si>
  <si>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</si>
  <si>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</si>
  <si>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</si>
  <si>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</si>
  <si>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</si>
  <si>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</si>
  <si>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</si>
  <si>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</si>
  <si>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</si>
  <si>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</si>
  <si>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</si>
  <si>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</si>
  <si>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</si>
  <si>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</si>
  <si>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</si>
  <si>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</si>
  <si>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</si>
  <si>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</si>
  <si>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</si>
  <si>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</si>
  <si>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</si>
  <si>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</si>
  <si>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</si>
  <si>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</si>
  <si>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</si>
  <si>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</si>
  <si>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</si>
  <si>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</si>
  <si>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</si>
  <si>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</si>
  <si>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</si>
  <si>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</si>
  <si>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</si>
  <si>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</si>
  <si>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</si>
  <si>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</si>
  <si>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</si>
  <si>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</si>
  <si>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</si>
  <si>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</si>
  <si>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</si>
  <si>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</si>
  <si>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</si>
  <si>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</si>
  <si>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</si>
  <si>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</si>
  <si>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</si>
  <si>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</si>
  <si>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</si>
  <si>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</si>
  <si>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</si>
  <si>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</si>
  <si>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</si>
  <si>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</si>
  <si>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</si>
  <si>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</si>
  <si>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</si>
  <si>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</si>
  <si>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</si>
  <si>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</si>
  <si>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</si>
  <si>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</si>
  <si>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</si>
  <si>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</si>
  <si>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</si>
  <si>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</si>
  <si>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</si>
  <si>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</si>
  <si>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</si>
  <si>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</si>
  <si>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</si>
  <si>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</si>
  <si>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</si>
  <si>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</si>
  <si>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</si>
  <si>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</si>
  <si>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</si>
  <si>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</si>
  <si>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</si>
  <si>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</si>
  <si>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</si>
  <si>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</si>
  <si>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</si>
  <si>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</si>
  <si>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</si>
  <si>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</si>
  <si>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</si>
  <si>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</si>
  <si>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</si>
  <si>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</si>
  <si>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</si>
  <si>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</si>
  <si>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</si>
  <si>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</si>
  <si>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</si>
  <si>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</si>
  <si>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</si>
  <si>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</si>
  <si>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</si>
  <si>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</si>
  <si>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</si>
  <si>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</si>
  <si>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</si>
  <si>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</si>
  <si>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</si>
  <si>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</si>
  <si>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</si>
  <si>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</si>
  <si>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</si>
  <si>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</si>
  <si>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</si>
  <si>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</si>
  <si>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</si>
  <si>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</si>
  <si>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</si>
  <si>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</si>
  <si>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</si>
  <si>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</si>
  <si>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</si>
  <si>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</si>
  <si>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</si>
  <si>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</si>
  <si>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</si>
  <si>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</si>
  <si>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</si>
  <si>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</si>
  <si>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</si>
  <si>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</si>
  <si>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</si>
  <si>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</si>
  <si>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</si>
  <si>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</si>
  <si>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</si>
  <si>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</si>
  <si>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</si>
  <si>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</si>
  <si>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</si>
  <si>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</si>
  <si>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</si>
  <si>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</si>
  <si>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</si>
  <si>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</si>
  <si>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</si>
  <si>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</si>
  <si>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</si>
  <si>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</si>
  <si>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</si>
  <si>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</si>
  <si>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</si>
  <si>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</si>
  <si>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</si>
  <si>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</si>
  <si>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</si>
  <si>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</si>
  <si>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</si>
  <si>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</si>
  <si>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</si>
  <si>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</si>
  <si>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</si>
  <si>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</si>
  <si>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</si>
  <si>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</si>
  <si>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</si>
  <si>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</si>
  <si>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</si>
  <si>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</si>
  <si>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</si>
  <si>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</si>
  <si>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</si>
  <si>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</si>
  <si>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</si>
  <si>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</si>
  <si>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</si>
  <si>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</si>
  <si>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</si>
  <si>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</si>
  <si>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</si>
  <si>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</si>
  <si>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</si>
  <si>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</si>
  <si>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</si>
  <si>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</si>
  <si>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</si>
  <si>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</si>
  <si>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</si>
  <si>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</si>
  <si>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</si>
  <si>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</si>
  <si>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</si>
  <si>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</si>
  <si>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</si>
  <si>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</si>
  <si>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</si>
  <si>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</si>
  <si>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</si>
  <si>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</si>
  <si>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</si>
  <si>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</si>
  <si>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</si>
  <si>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</si>
  <si>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</si>
  <si>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</si>
  <si>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</si>
  <si>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</si>
  <si>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</si>
  <si>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</si>
  <si>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</si>
  <si>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</si>
  <si>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</si>
  <si>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</si>
  <si>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</si>
  <si>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</si>
  <si>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</si>
  <si>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</si>
  <si>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</si>
  <si>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</si>
  <si>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</si>
  <si>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</si>
  <si>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</si>
  <si>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</si>
  <si>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</si>
  <si>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</si>
  <si>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</si>
  <si>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</si>
  <si>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</si>
  <si>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</si>
  <si>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</si>
  <si>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</si>
  <si>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</si>
  <si>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</si>
  <si>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</si>
  <si>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</si>
  <si>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</si>
  <si>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</si>
  <si>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</si>
  <si>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</si>
  <si>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</si>
  <si>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</si>
  <si>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</si>
  <si>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</si>
  <si>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</si>
  <si>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</si>
  <si>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</si>
  <si>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</si>
  <si>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</si>
  <si>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</si>
  <si>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</si>
  <si>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</si>
  <si>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</si>
  <si>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</si>
  <si>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</si>
  <si>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</si>
  <si>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</si>
  <si>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</si>
  <si>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</si>
  <si>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</si>
  <si>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</si>
  <si>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</si>
  <si>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</si>
  <si>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</si>
  <si>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</si>
  <si>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</si>
  <si>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</si>
  <si>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</si>
  <si>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</si>
  <si>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</si>
  <si>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</si>
  <si>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</si>
  <si>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</si>
  <si>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</si>
  <si>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</si>
  <si>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</si>
  <si>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</si>
  <si>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</si>
  <si>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</si>
  <si>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</si>
  <si>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</si>
  <si>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</si>
  <si>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</si>
  <si>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</si>
  <si>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</si>
  <si>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</si>
  <si>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</si>
  <si>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</si>
  <si>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</si>
  <si>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</si>
  <si>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</si>
  <si>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</si>
  <si>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</si>
  <si>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</si>
  <si>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</si>
  <si>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</si>
  <si>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</si>
  <si>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</si>
  <si>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</si>
  <si>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</si>
  <si>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</si>
  <si>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</si>
  <si>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</si>
  <si>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</si>
  <si>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</si>
  <si>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</si>
  <si>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</si>
  <si>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</si>
  <si>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</si>
  <si>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</si>
  <si>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</si>
  <si>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</si>
  <si>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</si>
  <si>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</si>
  <si>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</si>
  <si>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</si>
  <si>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</si>
  <si>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</si>
  <si>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</si>
  <si>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</si>
  <si>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</si>
  <si>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</si>
  <si>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</si>
  <si>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</si>
  <si>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</si>
  <si>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</si>
  <si>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</si>
  <si>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</si>
  <si>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</si>
  <si>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</si>
  <si>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</si>
  <si>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</si>
  <si>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</si>
  <si>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</si>
  <si>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</si>
  <si>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</si>
  <si>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</si>
  <si>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</si>
  <si>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</si>
  <si>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</si>
  <si>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</si>
  <si>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</si>
  <si>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</si>
  <si>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</si>
  <si>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</si>
  <si>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</si>
  <si>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</si>
  <si>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</si>
  <si>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</si>
  <si>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</si>
  <si>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</si>
  <si>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</si>
  <si>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</si>
  <si>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</si>
  <si>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</si>
  <si>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</si>
  <si>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</si>
  <si>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</si>
  <si>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</si>
  <si>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</si>
  <si>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</si>
  <si>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</si>
  <si>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</si>
  <si>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</si>
  <si>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</si>
  <si>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</si>
  <si>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</si>
  <si>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</si>
  <si>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</si>
  <si>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</si>
  <si>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</si>
  <si>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</si>
  <si>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</si>
  <si>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</si>
  <si>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</si>
  <si>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</si>
  <si>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</si>
  <si>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</si>
  <si>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</si>
  <si>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</si>
  <si>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</si>
  <si>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</si>
  <si>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</si>
  <si>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</si>
  <si>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</si>
  <si>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</si>
  <si>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</si>
  <si>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</si>
  <si>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</si>
  <si>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</si>
  <si>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</si>
  <si>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</si>
  <si>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</si>
  <si>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</si>
  <si>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</si>
  <si>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</si>
  <si>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</si>
  <si>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</si>
  <si>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</si>
  <si>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</si>
  <si>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</si>
  <si>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</si>
  <si>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</si>
  <si>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</si>
  <si>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</si>
  <si>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</si>
  <si>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</si>
  <si>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</si>
  <si>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</si>
  <si>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</si>
  <si>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</si>
  <si>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</si>
  <si>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</si>
  <si>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</si>
  <si>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</si>
  <si>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</si>
  <si>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</si>
  <si>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</si>
  <si>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</si>
  <si>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</si>
  <si>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</si>
  <si>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</si>
  <si>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</si>
  <si>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</si>
  <si>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</si>
  <si>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</si>
  <si>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</si>
  <si>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</si>
  <si>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</si>
  <si>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</si>
  <si>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</si>
  <si>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</si>
  <si>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</si>
  <si>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</si>
  <si>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</si>
  <si>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</si>
  <si>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</si>
  <si>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</si>
  <si>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</si>
  <si>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</si>
  <si>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</si>
  <si>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</si>
  <si>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</si>
  <si>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</si>
  <si>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</si>
  <si>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</si>
  <si>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</si>
  <si>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</si>
  <si>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</si>
  <si>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</si>
  <si>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</si>
  <si>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</si>
  <si>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</si>
  <si>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</si>
  <si>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</si>
  <si>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</si>
  <si>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</si>
  <si>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</si>
  <si>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</si>
  <si>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</si>
  <si>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</si>
  <si>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</si>
  <si>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</si>
  <si>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</si>
  <si>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</si>
  <si>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</si>
  <si>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</si>
  <si>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</si>
  <si>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</si>
  <si>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</si>
  <si>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</si>
  <si>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</si>
  <si>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</si>
  <si>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</si>
  <si>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</si>
  <si>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</si>
  <si>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</si>
  <si>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</si>
  <si>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</si>
  <si>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</si>
  <si>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</si>
  <si>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</si>
  <si>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</si>
  <si>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</si>
  <si>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</si>
  <si>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</si>
  <si>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</si>
  <si>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</si>
  <si>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</si>
  <si>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</si>
  <si>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</si>
  <si>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</si>
  <si>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</si>
  <si>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</si>
  <si>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</si>
  <si>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</si>
  <si>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</si>
  <si>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</si>
  <si>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</si>
  <si>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</si>
  <si>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</si>
  <si>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</si>
  <si>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</si>
  <si>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</si>
  <si>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</si>
  <si>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</si>
  <si>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</si>
  <si>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</si>
  <si>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</si>
  <si>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</si>
  <si>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</si>
  <si>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</si>
  <si>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</si>
  <si>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</si>
  <si>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</si>
  <si>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</si>
  <si>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</si>
  <si>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</si>
  <si>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</si>
  <si>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</si>
  <si>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</si>
  <si>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</si>
  <si>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</si>
  <si>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</si>
  <si>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</si>
  <si>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</si>
  <si>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</si>
  <si>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</si>
  <si>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</si>
  <si>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</si>
  <si>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</si>
  <si>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</si>
  <si>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</si>
  <si>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</si>
  <si>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</si>
  <si>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</si>
  <si>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</si>
  <si>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</si>
  <si>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</si>
  <si>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</si>
  <si>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</si>
  <si>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</si>
  <si>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</si>
  <si>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</si>
  <si>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</si>
  <si>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</si>
  <si>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</si>
  <si>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</si>
  <si>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</si>
  <si>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</si>
  <si>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</si>
  <si>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</si>
  <si>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</si>
  <si>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</si>
  <si>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</si>
  <si>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</si>
  <si>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</si>
  <si>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</si>
  <si>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</si>
  <si>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</si>
  <si>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</si>
  <si>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</si>
  <si>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</si>
  <si>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</si>
  <si>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</si>
  <si>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</si>
  <si>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</si>
  <si>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</si>
  <si>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</si>
  <si>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</si>
  <si>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</si>
  <si>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</si>
  <si>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</si>
  <si>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</si>
  <si>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</si>
  <si>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</si>
  <si>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</si>
  <si>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</si>
  <si>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</si>
  <si>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</si>
  <si>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</si>
  <si>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</si>
  <si>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</si>
  <si>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</si>
  <si>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</si>
  <si>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</si>
  <si>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</si>
  <si>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</si>
  <si>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</si>
  <si>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</si>
  <si>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</si>
  <si>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</si>
  <si>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</si>
  <si>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</si>
  <si>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</si>
  <si>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</si>
  <si>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</si>
  <si>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</si>
  <si>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</si>
  <si>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</si>
  <si>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</si>
  <si>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</si>
  <si>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</si>
  <si>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</si>
  <si>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</si>
  <si>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</si>
  <si>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</si>
  <si>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</si>
  <si>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</si>
  <si>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</si>
  <si>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</si>
  <si>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</si>
  <si>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</si>
  <si>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</si>
  <si>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</si>
  <si>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</si>
  <si>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</si>
  <si>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</si>
  <si>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</si>
  <si>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</si>
  <si>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</si>
  <si>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</si>
  <si>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</si>
  <si>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</si>
  <si>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</si>
  <si>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</si>
  <si>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</si>
  <si>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</si>
  <si>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</si>
  <si>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</si>
  <si>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</si>
  <si>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</si>
  <si>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</si>
  <si>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</si>
  <si>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</si>
  <si>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</si>
  <si>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</si>
  <si>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</si>
  <si>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</si>
  <si>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</si>
  <si>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</si>
  <si>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</si>
  <si>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</si>
  <si>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</si>
  <si>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</si>
  <si>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</si>
  <si>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</si>
  <si>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</si>
  <si>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</si>
  <si>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</si>
  <si>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</si>
  <si>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</si>
  <si>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</si>
  <si>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</si>
  <si>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</si>
  <si>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</si>
  <si>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</si>
  <si>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</si>
  <si>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</si>
  <si>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</si>
  <si>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</si>
  <si>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</si>
  <si>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</si>
  <si>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</si>
  <si>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</si>
  <si>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</si>
  <si>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</si>
  <si>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</si>
  <si>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</si>
  <si>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</si>
  <si>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</si>
  <si>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</si>
  <si>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</si>
  <si>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</si>
  <si>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</si>
  <si>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</si>
  <si>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</si>
  <si>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</si>
  <si>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</si>
  <si>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</si>
  <si>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</si>
  <si>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</si>
  <si>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</si>
  <si>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</si>
  <si>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</si>
  <si>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</si>
  <si>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</si>
  <si>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</si>
  <si>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</si>
  <si>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</si>
  <si>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</si>
  <si>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</si>
  <si>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</si>
  <si>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</si>
  <si>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</si>
  <si>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</si>
  <si>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</si>
  <si>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</si>
  <si>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</si>
  <si>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</si>
  <si>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</si>
  <si>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</si>
  <si>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</si>
  <si>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</si>
  <si>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</si>
  <si>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</si>
  <si>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</si>
  <si>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</si>
  <si>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</si>
  <si>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</si>
  <si>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</si>
  <si>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</si>
  <si>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</si>
  <si>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</si>
  <si>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</si>
  <si>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</si>
  <si>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</si>
  <si>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</si>
  <si>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</si>
  <si>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</si>
  <si>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</si>
  <si>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</si>
  <si>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</si>
  <si>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</si>
  <si>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</si>
  <si>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</si>
  <si>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</si>
  <si>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</si>
  <si>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</si>
  <si>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</si>
  <si>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</si>
  <si>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</si>
  <si>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</si>
  <si>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</si>
  <si>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</si>
  <si>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</si>
  <si>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</si>
  <si>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</si>
  <si>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</si>
  <si>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</si>
  <si>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</si>
  <si>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</si>
  <si>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</si>
  <si>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</si>
  <si>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</si>
  <si>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</si>
  <si>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</si>
  <si>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</si>
  <si>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</si>
  <si>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</si>
  <si>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</si>
  <si>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</si>
  <si>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</si>
  <si>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</si>
  <si>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</si>
  <si>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</si>
  <si>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</si>
  <si>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</si>
  <si>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</si>
  <si>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</si>
  <si>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</si>
  <si>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</si>
  <si>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</si>
  <si>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</si>
  <si>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</si>
  <si>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</si>
  <si>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</si>
  <si>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</si>
  <si>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</si>
  <si>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</si>
  <si>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</si>
  <si>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</si>
  <si>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</si>
  <si>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</si>
  <si>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</si>
  <si>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</si>
  <si>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</si>
  <si>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</si>
  <si>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</si>
  <si>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</si>
  <si>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</si>
  <si>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</si>
  <si>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</si>
  <si>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</si>
  <si>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</si>
  <si>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</si>
  <si>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</si>
  <si>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</si>
  <si>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</si>
  <si>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</si>
  <si>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</si>
  <si>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</si>
  <si>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</si>
  <si>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</si>
  <si>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</si>
  <si>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</si>
  <si>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</si>
  <si>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</si>
  <si>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</si>
  <si>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</si>
  <si>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</si>
  <si>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</si>
  <si>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</si>
  <si>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</si>
  <si>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</si>
  <si>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</si>
  <si>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</si>
  <si>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</si>
  <si>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</si>
  <si>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</si>
  <si>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</si>
  <si>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</si>
  <si>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</si>
  <si>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</si>
  <si>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</si>
  <si>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</si>
  <si>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</si>
  <si>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</si>
  <si>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</si>
  <si>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</si>
  <si>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</si>
  <si>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</si>
  <si>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</si>
  <si>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</si>
  <si>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</si>
  <si>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</si>
  <si>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</si>
  <si>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</si>
  <si>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</si>
  <si>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</si>
  <si>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</si>
  <si>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</si>
  <si>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</si>
  <si>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</si>
  <si>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</si>
  <si>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</si>
  <si>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</si>
  <si>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</si>
  <si>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</si>
  <si>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</si>
  <si>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</si>
  <si>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</si>
  <si>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</si>
  <si>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</si>
  <si>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</si>
  <si>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</si>
  <si>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</si>
  <si>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</si>
  <si>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</si>
  <si>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</si>
  <si>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</si>
  <si>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</si>
  <si>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</si>
  <si>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</si>
  <si>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</si>
  <si>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</si>
  <si>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</si>
  <si>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</si>
  <si>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</si>
  <si>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</si>
  <si>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</si>
  <si>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</si>
  <si>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</si>
  <si>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</si>
  <si>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</si>
  <si>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</si>
  <si>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</si>
  <si>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</si>
  <si>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</si>
  <si>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</si>
  <si>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</si>
  <si>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</si>
  <si>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</si>
  <si>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</si>
  <si>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</si>
  <si>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</si>
  <si>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</si>
  <si>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</si>
  <si>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</si>
  <si>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</si>
  <si>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</si>
  <si>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</si>
  <si>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</si>
  <si>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</si>
  <si>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</si>
  <si>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</si>
  <si>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</si>
  <si>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</si>
  <si>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</si>
  <si>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</si>
  <si>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</si>
  <si>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</si>
  <si>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</si>
  <si>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</si>
  <si>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</si>
  <si>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</si>
  <si>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</si>
  <si>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</si>
  <si>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</si>
  <si>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</si>
  <si>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</si>
  <si>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</si>
  <si>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</si>
  <si>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</si>
  <si>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</si>
  <si>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</si>
  <si>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</si>
  <si>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</si>
  <si>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</si>
  <si>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</si>
  <si>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</si>
  <si>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</si>
  <si>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</si>
  <si>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</si>
  <si>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</si>
  <si>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</si>
  <si>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</si>
  <si>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</si>
  <si>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</si>
  <si>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</si>
  <si>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</si>
  <si>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</si>
  <si>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</si>
  <si>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</si>
  <si>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</si>
  <si>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</si>
  <si>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</si>
  <si>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</si>
  <si>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</si>
  <si>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</si>
  <si>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</si>
  <si>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</si>
  <si>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</si>
  <si>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</si>
  <si>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</si>
  <si>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</si>
  <si>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</si>
  <si>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</si>
  <si>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</si>
  <si>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</si>
  <si>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</si>
  <si>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</si>
  <si>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</si>
  <si>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</si>
  <si>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</si>
  <si>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</si>
  <si>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</si>
  <si>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</si>
  <si>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</si>
  <si>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</si>
  <si>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</si>
  <si>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</si>
  <si>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</si>
  <si>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</si>
  <si>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</si>
  <si>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</si>
  <si>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</si>
  <si>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</si>
  <si>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</si>
  <si>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</si>
  <si>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</si>
  <si>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</si>
  <si>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</si>
  <si>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</si>
  <si>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</si>
  <si>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</si>
  <si>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</si>
  <si>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</si>
  <si>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</si>
  <si>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</si>
  <si>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</si>
  <si>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</si>
  <si>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</si>
  <si>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</si>
  <si>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</si>
  <si>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</si>
  <si>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</si>
  <si>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</si>
  <si>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</si>
  <si>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</si>
  <si>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</si>
  <si>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</si>
  <si>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</si>
  <si>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</si>
  <si>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</si>
  <si>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</si>
  <si>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</si>
  <si>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</si>
  <si>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</si>
  <si>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</si>
  <si>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</si>
  <si>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</si>
  <si>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</si>
  <si>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</si>
  <si>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</si>
  <si>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</si>
  <si>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</si>
  <si>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</si>
  <si>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</si>
  <si>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</si>
  <si>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</si>
  <si>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</si>
  <si>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</si>
  <si>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</si>
  <si>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</si>
  <si>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</si>
  <si>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</si>
  <si>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</si>
  <si>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</si>
  <si>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</si>
  <si>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</si>
  <si>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</si>
  <si>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</si>
  <si>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</si>
  <si>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</si>
  <si>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</si>
  <si>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</si>
  <si>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</si>
  <si>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</si>
  <si>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</si>
  <si>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</si>
  <si>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</si>
  <si>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</si>
  <si>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</si>
  <si>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</si>
  <si>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</si>
  <si>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</si>
  <si>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</si>
  <si>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</si>
  <si>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</si>
  <si>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</si>
  <si>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</si>
  <si>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</si>
  <si>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</si>
  <si>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</si>
  <si>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</si>
  <si>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</si>
  <si>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</si>
  <si>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</si>
  <si>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</si>
  <si>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</si>
  <si>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</si>
  <si>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</si>
  <si>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</si>
  <si>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</si>
  <si>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</si>
  <si>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</si>
  <si>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</si>
  <si>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</si>
  <si>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</si>
  <si>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</si>
  <si>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</si>
  <si>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</si>
  <si>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</si>
  <si>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</si>
  <si>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</si>
  <si>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</si>
  <si>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</si>
  <si>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</si>
  <si>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</si>
  <si>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</si>
  <si>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</si>
  <si>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</si>
  <si>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</si>
  <si>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</si>
  <si>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</si>
  <si>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</si>
  <si>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</si>
  <si>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</si>
  <si>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</si>
  <si>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</si>
  <si>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</si>
  <si>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</si>
  <si>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</si>
  <si>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</si>
  <si>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</si>
  <si>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</si>
  <si>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</si>
  <si>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</si>
  <si>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</si>
  <si>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</si>
  <si>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</si>
  <si>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</si>
  <si>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</si>
  <si>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</si>
  <si>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</si>
  <si>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</si>
  <si>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</si>
  <si>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</si>
  <si>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</si>
  <si>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</si>
  <si>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</si>
  <si>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</si>
  <si>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</si>
  <si>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</si>
  <si>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</si>
  <si>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</si>
  <si>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</si>
  <si>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</si>
  <si>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</si>
  <si>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</si>
  <si>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</si>
  <si>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</si>
  <si>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</si>
  <si>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</si>
  <si>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</si>
  <si>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</si>
  <si>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</si>
  <si>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</si>
  <si>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</si>
  <si>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</si>
  <si>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</si>
  <si>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</si>
  <si>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</si>
  <si>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</si>
  <si>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</si>
  <si>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</si>
  <si>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</si>
  <si>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</si>
  <si>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</si>
  <si>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</si>
  <si>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</si>
  <si>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</si>
  <si>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</si>
  <si>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</si>
  <si>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</si>
  <si>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</si>
  <si>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</si>
  <si>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</si>
  <si>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</si>
  <si>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</si>
  <si>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</si>
  <si>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</si>
  <si>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</si>
  <si>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</si>
  <si>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</si>
  <si>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</si>
  <si>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</si>
  <si>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</si>
  <si>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</si>
  <si>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</si>
  <si>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</si>
  <si>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</si>
  <si>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</si>
  <si>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</si>
  <si>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</si>
  <si>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</si>
  <si>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</si>
  <si>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</si>
  <si>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</si>
  <si>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</si>
  <si>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</si>
  <si>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</si>
  <si>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</si>
  <si>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</si>
  <si>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</si>
  <si>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</si>
  <si>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</si>
  <si>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</si>
  <si>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</si>
  <si>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</si>
  <si>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</si>
  <si>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</si>
  <si>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</si>
  <si>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</si>
  <si>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</si>
  <si>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</si>
  <si>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</si>
  <si>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</si>
  <si>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</si>
  <si>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</si>
  <si>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</si>
  <si>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</si>
  <si>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</si>
  <si>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</si>
  <si>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</si>
  <si>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</si>
  <si>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</si>
  <si>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</si>
  <si>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</si>
  <si>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</si>
  <si>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</si>
  <si>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</si>
  <si>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</si>
  <si>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</si>
  <si>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</si>
  <si>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</si>
  <si>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</si>
  <si>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</si>
  <si>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</si>
  <si>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</si>
  <si>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</si>
  <si>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</si>
  <si>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</si>
  <si>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</si>
  <si>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</si>
  <si>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</si>
  <si>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</si>
  <si>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</si>
  <si>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</si>
  <si>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</si>
  <si>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</si>
  <si>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</si>
  <si>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</si>
  <si>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</si>
  <si>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</si>
  <si>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</si>
  <si>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</si>
  <si>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</si>
  <si>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</si>
  <si>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</si>
  <si>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</si>
  <si>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</si>
  <si>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</si>
  <si>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</si>
  <si>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</si>
  <si>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</si>
  <si>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</si>
  <si>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</si>
  <si>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</si>
  <si>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</si>
  <si>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</si>
  <si>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</si>
  <si>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</si>
  <si>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</si>
  <si>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</si>
  <si>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</si>
  <si>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</si>
  <si>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</si>
  <si>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</si>
  <si>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</si>
  <si>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</si>
  <si>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</si>
  <si>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</si>
  <si>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</si>
  <si>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</si>
  <si>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</si>
  <si>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</si>
  <si>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</si>
  <si>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</si>
  <si>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</si>
  <si>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</si>
  <si>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</si>
  <si>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</si>
  <si>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</si>
  <si>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</si>
  <si>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</si>
  <si>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</si>
  <si>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</si>
  <si>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</si>
  <si>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</si>
  <si>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</si>
  <si>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</si>
  <si>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</si>
  <si>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</si>
  <si>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</si>
  <si>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</si>
  <si>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</si>
  <si>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</si>
  <si>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</si>
  <si>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</si>
  <si>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</si>
  <si>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</si>
  <si>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</si>
  <si>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</si>
  <si>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</si>
  <si>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</si>
  <si>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</si>
  <si>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</si>
  <si>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</si>
  <si>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</si>
  <si>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</si>
  <si>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</si>
  <si>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</si>
  <si>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</si>
  <si>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</si>
  <si>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</si>
  <si>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</si>
  <si>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</si>
  <si>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</si>
  <si>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</si>
  <si>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</si>
  <si>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</si>
  <si>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</si>
  <si>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</si>
  <si>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</si>
  <si>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</si>
  <si>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</si>
  <si>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</si>
  <si>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</si>
  <si>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</si>
  <si>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</si>
  <si>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</si>
  <si>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</si>
  <si>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</si>
  <si>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</si>
  <si>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</si>
  <si>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</si>
  <si>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</si>
  <si>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</si>
  <si>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</si>
  <si>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</si>
  <si>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</si>
  <si>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</si>
  <si>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</si>
  <si>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</si>
  <si>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</si>
  <si>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</si>
  <si>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</si>
  <si>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</si>
  <si>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</si>
  <si>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</si>
  <si>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</si>
  <si>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</si>
  <si>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</si>
  <si>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</si>
  <si>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</si>
  <si>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</si>
  <si>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</si>
  <si>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</si>
  <si>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</si>
  <si>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</si>
  <si>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</si>
  <si>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</si>
  <si>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</si>
  <si>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</si>
  <si>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</si>
  <si>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</si>
  <si>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</si>
  <si>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</si>
  <si>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</si>
  <si>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</si>
  <si>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</si>
  <si>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</si>
  <si>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</si>
  <si>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</si>
  <si>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</si>
  <si>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</si>
  <si>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</si>
  <si>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</si>
  <si>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</si>
  <si>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</si>
  <si>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</si>
  <si>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</si>
  <si>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</si>
  <si>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</si>
  <si>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</si>
  <si>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</si>
  <si>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</si>
  <si>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</si>
  <si>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</si>
  <si>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</si>
  <si>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</si>
  <si>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</si>
  <si>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</si>
  <si>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</si>
  <si>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</si>
  <si>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</si>
  <si>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</si>
  <si>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</si>
  <si>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</si>
  <si>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</si>
  <si>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</si>
  <si>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</si>
  <si>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</si>
  <si>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</si>
  <si>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</si>
  <si>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</si>
  <si>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</si>
  <si>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</si>
  <si>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</si>
  <si>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</si>
  <si>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</si>
  <si>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</si>
  <si>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</si>
  <si>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</si>
  <si>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</si>
  <si>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</si>
  <si>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</si>
  <si>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</si>
  <si>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</si>
  <si>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</si>
  <si>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</si>
  <si>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</si>
  <si>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</si>
  <si>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</si>
  <si>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</si>
  <si>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</si>
  <si>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</si>
  <si>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</si>
  <si>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</si>
  <si>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</si>
  <si>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</si>
  <si>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</si>
  <si>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</si>
  <si>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</si>
  <si>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</si>
  <si>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</si>
  <si>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</si>
  <si>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</si>
  <si>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</si>
  <si>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</si>
  <si>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</si>
  <si>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</si>
  <si>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</si>
  <si>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</si>
  <si>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</si>
  <si>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</si>
  <si>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</si>
  <si>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</si>
  <si>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</si>
  <si>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</si>
  <si>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</si>
  <si>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</si>
  <si>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</si>
  <si>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</si>
  <si>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</si>
  <si>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</si>
  <si>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</si>
  <si>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</si>
  <si>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</si>
  <si>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</si>
  <si>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</si>
  <si>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</si>
  <si>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</si>
  <si>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</si>
  <si>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</si>
  <si>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</si>
  <si>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</si>
  <si>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</si>
  <si>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</si>
  <si>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</si>
  <si>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</si>
  <si>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</si>
  <si>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</si>
  <si>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</si>
  <si>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</si>
  <si>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</si>
  <si>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</si>
  <si>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</si>
  <si>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</si>
  <si>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</si>
  <si>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</si>
  <si>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</si>
  <si>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</si>
  <si>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</si>
  <si>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</si>
  <si>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</si>
  <si>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</si>
  <si>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</si>
  <si>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</si>
  <si>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</si>
  <si>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</si>
  <si>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</si>
  <si>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</si>
  <si>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</si>
  <si>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</si>
  <si>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</si>
  <si>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</si>
  <si>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</si>
  <si>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</si>
  <si>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</si>
  <si>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</si>
  <si>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</si>
  <si>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</si>
  <si>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</si>
  <si>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</si>
  <si>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</si>
  <si>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</si>
  <si>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</si>
  <si>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</si>
  <si>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</si>
  <si>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</si>
  <si>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</si>
  <si>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</si>
  <si>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</si>
  <si>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</si>
  <si>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</si>
  <si>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</si>
  <si>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</si>
  <si>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</si>
  <si>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</si>
  <si>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</si>
  <si>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</si>
  <si>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</si>
  <si>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</si>
  <si>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</si>
  <si>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</si>
  <si>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</si>
  <si>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</si>
  <si>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</si>
  <si>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</si>
  <si>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</si>
  <si>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</si>
  <si>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</si>
  <si>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</si>
  <si>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</si>
  <si>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</si>
  <si>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</si>
  <si>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</si>
  <si>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</si>
  <si>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</si>
  <si>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</si>
  <si>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</si>
  <si>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</si>
  <si>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</si>
  <si>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</si>
  <si>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</si>
  <si>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</si>
  <si>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</si>
  <si>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</si>
  <si>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</si>
  <si>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</si>
  <si>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</si>
  <si>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</si>
  <si>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</si>
  <si>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</si>
  <si>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</si>
  <si>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</si>
  <si>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</si>
  <si>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</si>
  <si>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</si>
  <si>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</si>
  <si>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</si>
  <si>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</si>
  <si>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</si>
  <si>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</si>
  <si>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</si>
  <si>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</si>
  <si>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</si>
  <si>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</si>
  <si>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</si>
  <si>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</si>
  <si>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</si>
  <si>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</si>
  <si>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</si>
  <si>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</si>
  <si>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</si>
  <si>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</si>
  <si>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</si>
  <si>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</si>
  <si>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</si>
  <si>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</si>
  <si>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</si>
  <si>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</si>
  <si>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</si>
  <si>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</si>
  <si>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</si>
  <si>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</si>
  <si>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</si>
  <si>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</si>
  <si>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</si>
  <si>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</si>
  <si>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</si>
  <si>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</si>
  <si>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</si>
  <si>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</si>
  <si>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</si>
  <si>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</si>
  <si>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</si>
  <si>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</si>
  <si>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</si>
  <si>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</si>
  <si>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</si>
  <si>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</si>
  <si>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</si>
  <si>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</si>
  <si>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</si>
  <si>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</si>
  <si>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</si>
  <si>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</si>
  <si>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</si>
  <si>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</si>
  <si>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</si>
  <si>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</si>
  <si>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</si>
  <si>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</si>
  <si>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</si>
  <si>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</si>
  <si>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</si>
  <si>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</si>
  <si>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</si>
  <si>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</si>
  <si>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</si>
  <si>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</si>
  <si>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</si>
  <si>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</si>
  <si>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</si>
  <si>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</si>
  <si>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</si>
  <si>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</si>
  <si>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</si>
  <si>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</si>
  <si>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</si>
  <si>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</si>
  <si>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</si>
  <si>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</si>
  <si>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</si>
  <si>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</si>
  <si>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</si>
  <si>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</si>
  <si>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</si>
  <si>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</si>
  <si>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</si>
  <si>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</si>
  <si>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</si>
  <si>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</si>
  <si>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</si>
  <si>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</si>
  <si>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</si>
  <si>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</si>
  <si>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</si>
  <si>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</si>
  <si>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</si>
  <si>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</si>
  <si>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</si>
  <si>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</si>
  <si>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</si>
  <si>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</si>
  <si>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</si>
  <si>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</si>
  <si>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</si>
  <si>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</si>
  <si>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</si>
  <si>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</si>
  <si>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</si>
  <si>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</si>
  <si>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</si>
  <si>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</si>
  <si>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</si>
  <si>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</si>
  <si>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</si>
  <si>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</si>
  <si>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</si>
  <si>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</si>
  <si>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</si>
  <si>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</si>
  <si>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</si>
  <si>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</si>
  <si>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</si>
  <si>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</si>
  <si>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</si>
  <si>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</si>
  <si>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</si>
  <si>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</si>
  <si>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</si>
  <si>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</si>
  <si>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</si>
  <si>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</si>
  <si>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</si>
  <si>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</si>
  <si>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</si>
  <si>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</si>
  <si>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</si>
  <si>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</si>
  <si>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</si>
  <si>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</si>
  <si>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</si>
  <si>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</si>
  <si>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</si>
  <si>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</si>
  <si>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</si>
  <si>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</si>
  <si>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</si>
  <si>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</si>
  <si>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</si>
  <si>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</si>
  <si>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</si>
  <si>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</si>
  <si>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</si>
  <si>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</si>
  <si>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</si>
  <si>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</si>
  <si>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</si>
  <si>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</si>
  <si>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</si>
  <si>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</si>
  <si>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</si>
  <si>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</si>
  <si>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</si>
  <si>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</si>
  <si>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</si>
  <si>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</si>
  <si>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</si>
  <si>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</si>
  <si>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</si>
  <si>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</si>
  <si>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</si>
  <si>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</si>
  <si>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</si>
  <si>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</si>
  <si>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</si>
  <si>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</si>
  <si>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</si>
  <si>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</si>
  <si>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</si>
  <si>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</si>
  <si>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</si>
  <si>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</si>
  <si>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</si>
  <si>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</si>
  <si>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</si>
  <si>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</si>
  <si>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</si>
  <si>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</si>
  <si>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</si>
  <si>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</si>
  <si>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</si>
  <si>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</si>
  <si>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</si>
  <si>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</si>
  <si>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</si>
  <si>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</si>
  <si>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</si>
  <si>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</si>
  <si>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</si>
  <si>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</si>
  <si>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</si>
  <si>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</si>
  <si>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</si>
  <si>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</si>
  <si>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</si>
  <si>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</si>
  <si>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</si>
  <si>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</si>
  <si>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</si>
  <si>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</si>
  <si>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</si>
  <si>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</si>
  <si>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</si>
  <si>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</si>
  <si>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</si>
  <si>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</si>
  <si>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</si>
  <si>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</si>
  <si>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</si>
  <si>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</si>
  <si>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</si>
  <si>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</si>
  <si>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</si>
  <si>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</si>
  <si>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</si>
  <si>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</si>
  <si>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</si>
  <si>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</si>
  <si>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</si>
  <si>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</si>
  <si>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</si>
  <si>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</si>
  <si>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</si>
  <si>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</si>
  <si>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</si>
  <si>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</si>
  <si>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</si>
  <si>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</si>
  <si>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</si>
  <si>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</si>
  <si>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</si>
  <si>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</si>
  <si>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</si>
  <si>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</si>
  <si>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</si>
  <si>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</si>
  <si>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</si>
  <si>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</si>
  <si>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</si>
  <si>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</si>
  <si>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</si>
  <si>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</si>
  <si>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</si>
  <si>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</si>
  <si>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</si>
  <si>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</si>
  <si>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</si>
  <si>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</si>
  <si>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</si>
  <si>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</si>
  <si>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</si>
  <si>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</si>
  <si>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</si>
  <si>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</si>
  <si>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</si>
  <si>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</si>
  <si>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</si>
  <si>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</si>
  <si>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</si>
  <si>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</si>
  <si>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</si>
  <si>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</si>
  <si>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</si>
  <si>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</si>
  <si>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</si>
  <si>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</si>
  <si>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</si>
  <si>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</si>
  <si>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</si>
  <si>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</si>
  <si>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</si>
  <si>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</si>
  <si>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</si>
  <si>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</si>
  <si>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</si>
  <si>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</si>
  <si>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</si>
  <si>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</si>
  <si>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</si>
  <si>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</si>
  <si>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</si>
  <si>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</si>
  <si>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</si>
  <si>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</si>
  <si>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</si>
  <si>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</si>
  <si>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</si>
  <si>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</si>
  <si>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</si>
  <si>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</si>
  <si>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</si>
  <si>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</si>
  <si>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</si>
  <si>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</si>
  <si>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</si>
  <si>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</si>
  <si>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</si>
  <si>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</si>
  <si>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</si>
  <si>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</si>
  <si>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</si>
  <si>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</si>
  <si>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</si>
  <si>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</si>
  <si>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</si>
  <si>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</si>
  <si>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</si>
  <si>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</si>
  <si>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</si>
  <si>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</si>
  <si>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</si>
  <si>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</si>
  <si>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</si>
  <si>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</si>
  <si>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</si>
  <si>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</si>
  <si>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</si>
  <si>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</si>
  <si>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</si>
  <si>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</si>
  <si>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</si>
  <si>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</si>
  <si>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</si>
  <si>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</si>
  <si>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</si>
  <si>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</si>
  <si>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</si>
  <si>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</si>
  <si>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</si>
  <si>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</si>
  <si>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</si>
  <si>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</si>
  <si>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</si>
  <si>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</si>
  <si>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</si>
  <si>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</si>
  <si>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</si>
  <si>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</si>
  <si>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</si>
  <si>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</si>
  <si>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</si>
  <si>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</si>
  <si>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</si>
  <si>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</si>
  <si>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</si>
  <si>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</si>
  <si>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</si>
  <si>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</si>
  <si>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</si>
  <si>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</si>
  <si>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</si>
  <si>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</si>
  <si>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</si>
  <si>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</si>
  <si>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</si>
  <si>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</si>
  <si>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</si>
  <si>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</si>
  <si>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</si>
  <si>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</si>
  <si>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</si>
  <si>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</si>
  <si>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</si>
  <si>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</si>
  <si>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</si>
  <si>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</si>
  <si>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</si>
  <si>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</si>
  <si>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</si>
  <si>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</si>
  <si>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</si>
  <si>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</si>
  <si>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</si>
  <si>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</si>
  <si>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</si>
  <si>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</si>
  <si>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</si>
  <si>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</si>
  <si>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</si>
  <si>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</si>
  <si>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</si>
  <si>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</si>
  <si>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</si>
  <si>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</si>
  <si>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</si>
  <si>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</si>
  <si>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</si>
  <si>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</si>
  <si>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</si>
  <si>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</si>
  <si>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</si>
  <si>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</si>
  <si>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</si>
  <si>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</si>
  <si>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</si>
  <si>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</si>
  <si>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</si>
  <si>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</si>
  <si>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</si>
  <si>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</si>
  <si>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</si>
  <si>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</si>
  <si>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</si>
  <si>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</si>
  <si>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</si>
  <si>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</si>
  <si>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</si>
  <si>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</si>
  <si>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</si>
  <si>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</si>
  <si>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</si>
  <si>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</si>
  <si>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</si>
  <si>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</si>
  <si>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</si>
  <si>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</si>
  <si>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</si>
  <si>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</si>
  <si>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</si>
  <si>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</si>
  <si>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</si>
  <si>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</si>
  <si>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</si>
  <si>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</si>
  <si>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</si>
  <si>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</si>
  <si>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</si>
  <si>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</si>
  <si>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</si>
  <si>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</si>
  <si>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</si>
  <si>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</si>
  <si>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</si>
  <si>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</si>
  <si>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</si>
  <si>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</si>
  <si>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</si>
  <si>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</si>
  <si>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</si>
  <si>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</si>
  <si>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</si>
  <si>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</si>
  <si>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</si>
  <si>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</si>
  <si>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</si>
  <si>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</si>
  <si>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</si>
  <si>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</si>
  <si>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</si>
  <si>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</si>
  <si>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</si>
  <si>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</si>
  <si>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</si>
  <si>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</si>
  <si>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</si>
  <si>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</si>
  <si>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</si>
  <si>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</si>
  <si>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</si>
  <si>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</si>
  <si>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</si>
  <si>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</si>
  <si>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</si>
  <si>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</si>
  <si>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</si>
  <si>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</si>
  <si>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</si>
  <si>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</si>
  <si>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</si>
  <si>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</si>
  <si>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</si>
  <si>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</si>
  <si>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</si>
  <si>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</si>
  <si>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</si>
  <si>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</si>
  <si>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</si>
  <si>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</si>
  <si>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</si>
  <si>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</si>
  <si>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</si>
  <si>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</si>
  <si>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</si>
  <si>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</si>
  <si>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</si>
  <si>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</si>
  <si>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</si>
  <si>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</si>
  <si>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</si>
  <si>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</si>
  <si>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</si>
  <si>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</si>
  <si>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</si>
  <si>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</si>
  <si>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</si>
  <si>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</si>
  <si>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</si>
  <si>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</si>
  <si>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</si>
  <si>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</si>
  <si>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</si>
  <si>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</si>
  <si>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</si>
  <si>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</si>
  <si>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</si>
  <si>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</si>
  <si>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</si>
  <si>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</si>
  <si>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</si>
  <si>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</si>
  <si>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</si>
  <si>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</si>
  <si>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</si>
  <si>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</si>
  <si>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</si>
  <si>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</si>
  <si>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</si>
  <si>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</si>
  <si>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</si>
  <si>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</si>
  <si>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</si>
  <si>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</si>
  <si>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</si>
  <si>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</si>
  <si>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</si>
  <si>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</si>
  <si>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</si>
  <si>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</si>
  <si>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</si>
  <si>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</si>
  <si>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</si>
  <si>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</si>
  <si>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</si>
  <si>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</si>
  <si>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</si>
  <si>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</si>
  <si>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</si>
  <si>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</si>
  <si>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</si>
  <si>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</si>
  <si>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</si>
  <si>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</si>
  <si>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</si>
  <si>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</si>
  <si>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</si>
  <si>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</si>
  <si>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</si>
  <si>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</si>
  <si>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</si>
  <si>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</si>
  <si>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</si>
  <si>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</si>
  <si>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</si>
  <si>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</si>
  <si>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</si>
  <si>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</si>
  <si>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</si>
  <si>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</si>
  <si>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</si>
  <si>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</si>
  <si>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</si>
  <si>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</si>
  <si>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</si>
  <si>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</si>
  <si>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</si>
  <si>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</si>
  <si>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</si>
  <si>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</si>
  <si>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</si>
  <si>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</si>
  <si>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</si>
  <si>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</si>
  <si>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</si>
  <si>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</si>
  <si>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</si>
  <si>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</si>
  <si>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</si>
  <si>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</si>
  <si>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</si>
  <si>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</si>
  <si>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</si>
  <si>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</si>
  <si>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</si>
  <si>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</si>
  <si>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</si>
  <si>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</si>
  <si>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</si>
  <si>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</si>
  <si>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</si>
  <si>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</si>
  <si>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</si>
  <si>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</si>
  <si>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</si>
  <si>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</si>
  <si>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</si>
  <si>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</si>
  <si>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</si>
  <si>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</si>
  <si>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</si>
  <si>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</si>
  <si>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</si>
  <si>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</si>
  <si>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</si>
  <si>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</si>
  <si>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</si>
  <si>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</si>
  <si>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</si>
  <si>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</si>
  <si>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</si>
  <si>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</si>
  <si>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</si>
  <si>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</si>
  <si>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</si>
  <si>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</si>
  <si>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</si>
  <si>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</si>
  <si>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</si>
  <si>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</si>
  <si>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</si>
  <si>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</si>
  <si>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</si>
  <si>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</si>
  <si>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</si>
  <si>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</si>
  <si>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</si>
  <si>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</si>
  <si>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</si>
  <si>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</si>
  <si>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</si>
  <si>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</si>
  <si>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</si>
  <si>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</si>
  <si>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</si>
  <si>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</si>
  <si>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</si>
  <si>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</si>
  <si>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</si>
  <si>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</si>
  <si>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</si>
  <si>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</si>
  <si>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</si>
  <si>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</si>
  <si>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</si>
  <si>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</si>
  <si>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</si>
  <si>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</si>
  <si>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</si>
  <si>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</si>
  <si>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</si>
  <si>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</si>
  <si>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</si>
  <si>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</si>
  <si>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</si>
  <si>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</si>
  <si>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</si>
  <si>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</si>
  <si>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</si>
  <si>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</si>
  <si>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</si>
  <si>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</si>
  <si>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</si>
  <si>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</si>
  <si>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</si>
  <si>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</si>
  <si>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</si>
  <si>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</si>
  <si>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</si>
  <si>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</si>
  <si>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</si>
  <si>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</si>
  <si>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</si>
  <si>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</si>
  <si>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</si>
  <si>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</si>
  <si>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</si>
  <si>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</si>
  <si>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</si>
  <si>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</si>
  <si>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</si>
  <si>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</si>
  <si>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</si>
  <si>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</si>
  <si>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</si>
  <si>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</si>
  <si>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</si>
  <si>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</si>
  <si>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</si>
  <si>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</si>
  <si>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</si>
  <si>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</si>
  <si>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</si>
  <si>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</si>
  <si>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</si>
  <si>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</si>
  <si>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</si>
  <si>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</si>
  <si>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</si>
  <si>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</si>
  <si>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</si>
  <si>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</si>
  <si>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</si>
  <si>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</si>
  <si>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</si>
  <si>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</si>
  <si>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</si>
  <si>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</si>
  <si>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</si>
  <si>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</si>
  <si>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</si>
  <si>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</si>
  <si>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</si>
  <si>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</si>
  <si>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</si>
  <si>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</si>
  <si>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</si>
  <si>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</si>
  <si>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</si>
  <si>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</si>
  <si>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</si>
  <si>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</si>
  <si>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</si>
  <si>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</si>
  <si>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</si>
  <si>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</si>
  <si>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</si>
  <si>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</si>
  <si>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</si>
  <si>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</si>
  <si>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</si>
  <si>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</si>
  <si>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</si>
  <si>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</si>
  <si>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</si>
  <si>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</si>
  <si>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</si>
  <si>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</si>
  <si>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</si>
  <si>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</si>
  <si>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</si>
  <si>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</si>
  <si>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</si>
  <si>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</si>
  <si>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</si>
  <si>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</si>
  <si>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</si>
  <si>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</si>
  <si>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</si>
  <si>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</si>
  <si>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</si>
  <si>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</si>
  <si>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</si>
  <si>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</si>
  <si>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</si>
  <si>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</si>
  <si>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</si>
  <si>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</si>
  <si>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</si>
  <si>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</si>
  <si>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</si>
  <si>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</si>
  <si>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</si>
  <si>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</si>
  <si>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</si>
  <si>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</si>
  <si>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</si>
  <si>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</si>
  <si>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</si>
  <si>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</si>
  <si>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</si>
  <si>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</si>
  <si>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</si>
  <si>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</si>
  <si>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</si>
  <si>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</si>
  <si>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</si>
  <si>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</si>
  <si>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</si>
  <si>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</si>
  <si>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</si>
  <si>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</si>
  <si>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</si>
  <si>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</si>
  <si>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</si>
  <si>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</si>
  <si>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</si>
  <si>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</si>
  <si>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</si>
  <si>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</si>
  <si>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</si>
  <si>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</si>
  <si>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</si>
  <si>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</si>
  <si>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</si>
  <si>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</si>
  <si>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</si>
  <si>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</si>
  <si>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</si>
  <si>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</si>
  <si>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</si>
  <si>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</si>
  <si>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</si>
  <si>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</si>
  <si>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</si>
  <si>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</si>
  <si>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</si>
  <si>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</si>
  <si>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</si>
  <si>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</si>
  <si>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</si>
  <si>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</si>
  <si>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</si>
  <si>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</si>
  <si>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</si>
  <si>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</si>
  <si>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</si>
  <si>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</si>
  <si>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</si>
  <si>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</si>
  <si>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</si>
  <si>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</si>
  <si>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</si>
  <si>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</si>
  <si>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</si>
  <si>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</si>
  <si>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</si>
  <si>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</si>
  <si>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</si>
  <si>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</si>
  <si>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</si>
  <si>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</si>
  <si>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</si>
  <si>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</si>
  <si>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</si>
  <si>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</si>
  <si>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</si>
  <si>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</si>
  <si>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</si>
  <si>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</si>
  <si>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</si>
  <si>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</si>
  <si>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</si>
  <si>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</si>
  <si>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</si>
  <si>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</si>
  <si>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</si>
  <si>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</si>
  <si>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</si>
  <si>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</si>
  <si>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</si>
  <si>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</si>
  <si>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</si>
  <si>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</si>
  <si>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</si>
  <si>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</si>
  <si>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</si>
  <si>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</si>
  <si>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</si>
  <si>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</si>
  <si>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</si>
  <si>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</si>
  <si>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</si>
  <si>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</si>
  <si>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</si>
  <si>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</si>
  <si>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</si>
  <si>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</si>
  <si>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</si>
  <si>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</si>
  <si>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</si>
  <si>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</si>
  <si>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</si>
  <si>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</si>
  <si>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</si>
  <si>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</si>
  <si>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</si>
  <si>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</si>
  <si>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</si>
  <si>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</si>
  <si>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</si>
  <si>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</si>
  <si>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</si>
  <si>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</si>
  <si>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</si>
  <si>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</si>
  <si>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</si>
  <si>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</si>
  <si>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</si>
  <si>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</si>
  <si>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</si>
  <si>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</si>
  <si>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</si>
  <si>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</si>
  <si>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</si>
  <si>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</si>
  <si>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</si>
  <si>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</si>
  <si>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</si>
  <si>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</si>
  <si>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</si>
  <si>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</si>
  <si>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</si>
  <si>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</si>
  <si>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</si>
  <si>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</si>
  <si>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</si>
  <si>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</si>
  <si>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</si>
  <si>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</si>
  <si>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</si>
  <si>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</si>
  <si>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</si>
  <si>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</si>
  <si>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</si>
  <si>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</si>
  <si>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</si>
  <si>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</si>
  <si>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</si>
  <si>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</si>
  <si>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</si>
  <si>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</si>
  <si>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</si>
  <si>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</si>
  <si>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</si>
  <si>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</si>
  <si>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</si>
  <si>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</si>
  <si>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</si>
  <si>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</si>
  <si>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</si>
  <si>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</si>
  <si>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</si>
  <si>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</si>
  <si>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</si>
  <si>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</si>
  <si>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</si>
  <si>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</si>
  <si>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</si>
  <si>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</si>
  <si>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</si>
  <si>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</si>
  <si>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</si>
  <si>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</si>
  <si>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</si>
  <si>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</si>
  <si>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</si>
  <si>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</si>
  <si>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</si>
  <si>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</si>
  <si>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</si>
  <si>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</si>
  <si>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</si>
  <si>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</si>
  <si>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</si>
  <si>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</si>
  <si>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</si>
  <si>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</si>
  <si>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</si>
  <si>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</si>
  <si>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</si>
  <si>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</si>
  <si>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</si>
  <si>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</si>
  <si>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</si>
  <si>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</si>
  <si>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</si>
  <si>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</si>
  <si>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</si>
  <si>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</si>
  <si>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</si>
  <si>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</si>
  <si>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</si>
  <si>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</si>
  <si>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</si>
  <si>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</si>
  <si>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</si>
  <si>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</si>
  <si>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</si>
  <si>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</si>
  <si>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</si>
  <si>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</si>
  <si>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</si>
  <si>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</si>
  <si>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</si>
  <si>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</si>
  <si>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</si>
  <si>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</si>
  <si>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</si>
  <si>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</si>
  <si>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</si>
  <si>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</si>
  <si>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</si>
  <si>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</si>
  <si>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</si>
  <si>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</si>
  <si>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</si>
  <si>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</si>
  <si>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</si>
  <si>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</si>
  <si>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</si>
  <si>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</si>
  <si>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</si>
  <si>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</si>
  <si>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</si>
  <si>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</si>
  <si>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</si>
  <si>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</si>
  <si>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</si>
  <si>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</si>
  <si>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</si>
  <si>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</si>
  <si>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</si>
  <si>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</si>
  <si>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</si>
  <si>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</si>
  <si>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</si>
  <si>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</si>
  <si>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</si>
  <si>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</si>
  <si>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</si>
  <si>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</si>
  <si>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</si>
  <si>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</si>
  <si>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</si>
  <si>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</si>
  <si>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</si>
  <si>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</si>
  <si>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</si>
  <si>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</si>
  <si>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</si>
  <si>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</si>
  <si>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</si>
  <si>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</si>
  <si>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</si>
  <si>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</si>
  <si>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</si>
  <si>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</si>
  <si>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</si>
  <si>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</si>
  <si>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</si>
  <si>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</si>
  <si>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</si>
  <si>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</si>
  <si>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</si>
  <si>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</si>
  <si>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</si>
  <si>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</si>
  <si>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</si>
  <si>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</si>
  <si>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</si>
  <si>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</si>
  <si>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</si>
  <si>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</si>
  <si>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</si>
  <si>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</si>
  <si>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</si>
  <si>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</si>
  <si>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</si>
  <si>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</si>
  <si>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</si>
  <si>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</si>
  <si>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</si>
  <si>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</si>
  <si>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</si>
  <si>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</si>
  <si>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</si>
  <si>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</si>
  <si>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</si>
  <si>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</si>
  <si>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</si>
  <si>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</si>
  <si>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</si>
  <si>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</si>
  <si>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</si>
  <si>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</si>
  <si>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</si>
  <si>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</si>
  <si>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</si>
  <si>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</si>
  <si>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</si>
  <si>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</si>
  <si>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</si>
  <si>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</si>
  <si>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</si>
  <si>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</si>
  <si>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</si>
  <si>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</si>
  <si>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</si>
  <si>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</si>
  <si>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</si>
  <si>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</si>
  <si>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</si>
  <si>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</si>
  <si>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</si>
  <si>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</si>
  <si>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</si>
  <si>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</si>
  <si>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</si>
  <si>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</si>
  <si>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</si>
  <si>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</si>
  <si>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</si>
  <si>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</si>
  <si>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</si>
  <si>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</si>
  <si>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</si>
  <si>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</si>
  <si>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</si>
  <si>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</si>
  <si>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</si>
  <si>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</si>
  <si>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</si>
  <si>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</si>
  <si>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</si>
  <si>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</si>
  <si>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</si>
  <si>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</si>
  <si>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</si>
  <si>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</si>
  <si>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</si>
  <si>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</si>
  <si>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</si>
  <si>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</si>
  <si>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</si>
  <si>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</si>
  <si>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</si>
  <si>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</si>
  <si>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</si>
  <si>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</si>
  <si>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</si>
  <si>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</si>
  <si>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</si>
  <si>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</si>
  <si>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</si>
  <si>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</si>
  <si>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</si>
  <si>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</si>
  <si>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</si>
  <si>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</si>
  <si>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</si>
  <si>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</si>
  <si>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</si>
  <si>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</si>
  <si>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</si>
  <si>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</si>
  <si>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</si>
  <si>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</si>
  <si>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</si>
  <si>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</si>
  <si>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</si>
  <si>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</si>
  <si>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</si>
  <si>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</si>
  <si>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</si>
  <si>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</si>
  <si>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</si>
  <si>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</si>
  <si>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</si>
  <si>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</si>
  <si>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</si>
  <si>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</si>
  <si>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</si>
  <si>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</si>
  <si>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</si>
  <si>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</si>
  <si>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</si>
  <si>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</si>
  <si>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</si>
  <si>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</si>
  <si>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</si>
  <si>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</si>
  <si>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</si>
  <si>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</si>
  <si>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</si>
  <si>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</si>
  <si>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</si>
  <si>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</si>
  <si>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</si>
  <si>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</si>
  <si>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</si>
  <si>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</si>
  <si>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</si>
  <si>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</si>
  <si>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</si>
  <si>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</si>
  <si>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</si>
  <si>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</si>
  <si>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</si>
  <si>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</si>
  <si>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</si>
  <si>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</si>
  <si>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</si>
  <si>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</si>
  <si>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</si>
  <si>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</si>
  <si>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</si>
  <si>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</si>
  <si>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</si>
  <si>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</si>
  <si>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</si>
  <si>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</si>
  <si>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</si>
  <si>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</si>
  <si>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</si>
  <si>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</si>
  <si>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</si>
  <si>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</si>
  <si>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</si>
  <si>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</si>
  <si>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</si>
  <si>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</si>
  <si>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</si>
  <si>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</si>
  <si>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</si>
  <si>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</si>
  <si>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</si>
  <si>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</si>
  <si>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</si>
  <si>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</si>
  <si>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</si>
  <si>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</si>
  <si>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</si>
  <si>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</si>
  <si>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</si>
  <si>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</si>
  <si>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</si>
  <si>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</si>
  <si>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</si>
  <si>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</si>
  <si>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</si>
  <si>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</si>
  <si>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</si>
  <si>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</si>
  <si>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</si>
  <si>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</si>
  <si>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</si>
  <si>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</si>
  <si>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</si>
  <si>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</si>
  <si>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</si>
  <si>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</si>
  <si>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</si>
  <si>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</si>
  <si>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</si>
  <si>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</si>
  <si>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</si>
  <si>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</si>
  <si>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</si>
  <si>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</si>
  <si>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</si>
  <si>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</si>
  <si>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</si>
  <si>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</si>
  <si>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</si>
  <si>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</si>
  <si>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</si>
  <si>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</si>
  <si>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</si>
  <si>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</si>
  <si>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</si>
  <si>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</si>
  <si>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</si>
  <si>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</si>
  <si>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</si>
  <si>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</si>
  <si>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</si>
  <si>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</si>
  <si>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</si>
  <si>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</si>
  <si>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</si>
  <si>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</si>
  <si>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</si>
  <si>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</si>
  <si>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</si>
  <si>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</si>
  <si>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</si>
  <si>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</si>
  <si>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</si>
  <si>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</si>
  <si>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</si>
  <si>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</si>
  <si>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</si>
  <si>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</si>
  <si>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</si>
  <si>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</si>
  <si>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</si>
  <si>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</si>
  <si>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</si>
  <si>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</si>
  <si>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</si>
  <si>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</si>
  <si>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</si>
  <si>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</si>
  <si>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</si>
  <si>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</si>
  <si>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</si>
  <si>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</si>
  <si>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</si>
  <si>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</si>
  <si>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</si>
  <si>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</si>
  <si>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</si>
  <si>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</si>
  <si>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</si>
  <si>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</si>
  <si>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</si>
  <si>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</si>
  <si>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</si>
  <si>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</si>
  <si>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</si>
  <si>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</si>
  <si>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</si>
  <si>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</si>
  <si>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</si>
  <si>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</si>
  <si>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</si>
  <si>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</si>
  <si>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</si>
  <si>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</si>
  <si>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</si>
  <si>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</si>
  <si>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</si>
  <si>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</si>
  <si>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</si>
  <si>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</si>
  <si>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</si>
  <si>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</si>
  <si>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</si>
  <si>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</si>
  <si>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</si>
  <si>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</si>
  <si>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</si>
  <si>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</si>
  <si>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</si>
  <si>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</si>
  <si>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</si>
  <si>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</si>
  <si>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</si>
  <si>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</si>
  <si>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</si>
  <si>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</si>
  <si>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</si>
  <si>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</si>
  <si>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</si>
  <si>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</si>
  <si>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</si>
  <si>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</si>
  <si>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</si>
  <si>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</si>
  <si>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</si>
  <si>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</si>
  <si>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</si>
  <si>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</si>
  <si>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</si>
  <si>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</si>
  <si>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</si>
  <si>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</si>
  <si>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</si>
  <si>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</si>
  <si>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</si>
  <si>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</si>
  <si>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</si>
  <si>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</si>
  <si>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</si>
  <si>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</si>
  <si>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</si>
  <si>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</si>
  <si>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</si>
  <si>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</si>
  <si>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</si>
  <si>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</si>
  <si>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</si>
  <si>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</si>
  <si>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</si>
  <si>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</si>
  <si>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</si>
  <si>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</si>
  <si>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</si>
  <si>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</si>
  <si>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</si>
  <si>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</si>
  <si>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</si>
  <si>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</si>
  <si>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</si>
  <si>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</si>
  <si>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</si>
  <si>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</si>
  <si>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</si>
  <si>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</si>
  <si>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</si>
  <si>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</si>
  <si>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</si>
  <si>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</si>
  <si>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</si>
  <si>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</si>
  <si>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</si>
  <si>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</si>
  <si>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</si>
  <si>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</si>
  <si>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</si>
  <si>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</si>
  <si>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</si>
  <si>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</si>
  <si>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</si>
  <si>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</si>
  <si>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</si>
  <si>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</si>
  <si>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</si>
  <si>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</si>
  <si>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</si>
  <si>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</si>
  <si>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</si>
  <si>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</si>
  <si>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</si>
  <si>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</si>
  <si>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</si>
  <si>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</si>
  <si>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</si>
  <si>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</si>
  <si>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</si>
  <si>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</si>
  <si>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</si>
  <si>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</si>
  <si>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</si>
  <si>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</si>
  <si>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</si>
  <si>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</si>
  <si>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</si>
  <si>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</si>
  <si>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</si>
  <si>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</si>
  <si>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</si>
  <si>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</si>
  <si>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</si>
  <si>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</si>
  <si>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</si>
  <si>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</si>
  <si>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</si>
  <si>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</si>
  <si>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</si>
  <si>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</si>
  <si>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</si>
  <si>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</si>
  <si>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</si>
  <si>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</si>
  <si>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</si>
  <si>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</si>
  <si>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</si>
  <si>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</si>
  <si>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</si>
  <si>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</si>
  <si>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</si>
  <si>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</si>
  <si>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</si>
  <si>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</si>
  <si>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</si>
  <si>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</si>
  <si>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</si>
  <si>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</si>
  <si>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</si>
  <si>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</si>
  <si>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</si>
  <si>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</si>
  <si>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</si>
  <si>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</si>
  <si>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</si>
  <si>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</si>
  <si>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</si>
  <si>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</si>
  <si>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</si>
  <si>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</si>
  <si>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</si>
  <si>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</si>
  <si>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</si>
  <si>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</si>
  <si>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</si>
  <si>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</si>
  <si>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</si>
  <si>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</si>
  <si>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</si>
  <si>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</si>
  <si>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</si>
  <si>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</si>
  <si>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</si>
  <si>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</si>
  <si>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</si>
  <si>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</si>
  <si>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</si>
  <si>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</si>
  <si>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</si>
  <si>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</si>
  <si>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</si>
  <si>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</si>
  <si>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</si>
  <si>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</si>
  <si>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</si>
  <si>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</si>
  <si>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</si>
  <si>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</si>
  <si>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</si>
  <si>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</si>
  <si>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</si>
  <si>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</si>
  <si>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</si>
  <si>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</si>
  <si>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</si>
  <si>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</si>
  <si>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</si>
  <si>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</si>
  <si>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</si>
  <si>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</si>
  <si>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</si>
  <si>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</si>
  <si>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</si>
  <si>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</si>
  <si>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</si>
  <si>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</si>
  <si>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</si>
  <si>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</si>
  <si>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</si>
  <si>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</si>
  <si>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</si>
  <si>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</si>
  <si>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</si>
  <si>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</si>
  <si>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</si>
  <si>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</si>
  <si>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</si>
  <si>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</si>
  <si>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</si>
  <si>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</si>
  <si>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</si>
  <si>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</si>
  <si>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</si>
  <si>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</si>
  <si>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</si>
  <si>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</si>
  <si>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</si>
  <si>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</si>
  <si>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</si>
  <si>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</si>
  <si>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</si>
  <si>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</si>
  <si>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</si>
  <si>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</si>
  <si>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</si>
  <si>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</si>
  <si>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</si>
  <si>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</si>
  <si>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</si>
  <si>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</si>
  <si>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</si>
  <si>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</si>
  <si>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</si>
  <si>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</si>
  <si>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</si>
  <si>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</si>
  <si>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</si>
  <si>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</si>
  <si>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</si>
  <si>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</si>
  <si>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</si>
  <si>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</si>
  <si>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</si>
  <si>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</si>
  <si>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</si>
  <si>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</si>
  <si>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</si>
  <si>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</si>
  <si>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</si>
  <si>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</si>
  <si>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</si>
  <si>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</si>
  <si>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</si>
  <si>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</si>
  <si>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</si>
  <si>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</si>
  <si>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</si>
  <si>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</si>
  <si>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</si>
  <si>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</si>
  <si>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</si>
  <si>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</si>
  <si>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</si>
  <si>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</si>
  <si>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</si>
  <si>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</si>
  <si>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</si>
  <si>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</si>
  <si>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</si>
  <si>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</si>
  <si>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</si>
  <si>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</si>
  <si>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</si>
  <si>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</si>
  <si>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</si>
  <si>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</si>
  <si>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</si>
  <si>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</si>
  <si>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</si>
  <si>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</si>
  <si>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</si>
  <si>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</si>
  <si>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</si>
  <si>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</si>
  <si>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</si>
  <si>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</si>
  <si>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</si>
  <si>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</si>
  <si>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</si>
  <si>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</si>
  <si>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</si>
  <si>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</si>
  <si>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</si>
  <si>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</si>
  <si>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</si>
  <si>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</si>
  <si>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</si>
  <si>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</si>
  <si>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</si>
  <si>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</si>
  <si>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</si>
  <si>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</si>
  <si>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</si>
  <si>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</si>
  <si>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</si>
  <si>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</si>
  <si>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</si>
  <si>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</si>
  <si>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</si>
  <si>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</si>
  <si>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</si>
  <si>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</si>
  <si>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</si>
  <si>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</si>
  <si>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</si>
  <si>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</si>
  <si>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</si>
  <si>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</si>
  <si>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</si>
  <si>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</si>
  <si>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</si>
  <si>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</si>
  <si>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</si>
  <si>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</si>
  <si>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</si>
  <si>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</si>
  <si>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</si>
  <si>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</si>
  <si>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</si>
  <si>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</si>
  <si>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</si>
  <si>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</si>
  <si>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</si>
  <si>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</si>
  <si>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</si>
  <si>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</si>
  <si>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</si>
  <si>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</si>
  <si>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</si>
  <si>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</si>
  <si>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</si>
  <si>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</si>
  <si>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</si>
  <si>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</si>
  <si>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</si>
  <si>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</si>
  <si>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</si>
  <si>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</si>
  <si>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</si>
  <si>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</si>
  <si>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</si>
  <si>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</si>
  <si>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</si>
  <si>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</si>
  <si>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</si>
  <si>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</si>
  <si>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</si>
  <si>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</si>
  <si>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</si>
  <si>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</si>
  <si>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</si>
  <si>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</si>
  <si>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</si>
  <si>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</si>
  <si>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</si>
  <si>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</si>
  <si>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</si>
  <si>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</si>
  <si>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</si>
  <si>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</si>
  <si>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</si>
  <si>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</si>
  <si>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</si>
  <si>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</si>
  <si>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</si>
  <si>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</si>
  <si>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</si>
  <si>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</si>
  <si>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</si>
  <si>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</si>
  <si>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</si>
  <si>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</si>
  <si>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</si>
  <si>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</si>
  <si>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</si>
  <si>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</si>
  <si>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</si>
  <si>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</si>
  <si>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</si>
  <si>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</si>
  <si>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</si>
  <si>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</si>
  <si>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</si>
  <si>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</si>
  <si>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</si>
  <si>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</si>
  <si>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</si>
  <si>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</si>
  <si>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</si>
  <si>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</si>
  <si>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</si>
  <si>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</si>
  <si>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</si>
  <si>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</si>
  <si>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</si>
  <si>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</si>
  <si>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</si>
  <si>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</si>
  <si>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</si>
  <si>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</si>
  <si>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</si>
  <si>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</si>
  <si>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</si>
  <si>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</si>
  <si>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</si>
  <si>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</si>
  <si>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</si>
  <si>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</si>
  <si>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</si>
  <si>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</si>
  <si>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</si>
  <si>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</si>
  <si>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</si>
  <si>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</si>
  <si>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</si>
  <si>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</si>
  <si>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</si>
  <si>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</si>
  <si>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</si>
  <si>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</si>
  <si>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</si>
  <si>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</si>
  <si>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</si>
  <si>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</si>
  <si>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</si>
  <si>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</si>
  <si>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</si>
  <si>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</si>
  <si>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</si>
  <si>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</si>
  <si>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</si>
  <si>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</si>
  <si>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</si>
  <si>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</si>
  <si>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</si>
  <si>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</si>
  <si>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</si>
  <si>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</si>
  <si>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</si>
  <si>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</si>
  <si>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</si>
  <si>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</si>
  <si>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</si>
  <si>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</si>
  <si>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</si>
  <si>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</si>
  <si>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</si>
  <si>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</si>
  <si>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</si>
  <si>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</si>
  <si>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</si>
  <si>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</si>
  <si>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</si>
  <si>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</si>
  <si>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</si>
  <si>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</si>
  <si>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</si>
  <si>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</si>
  <si>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</si>
  <si>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</si>
  <si>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</si>
  <si>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</si>
  <si>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</si>
  <si>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</si>
  <si>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</si>
  <si>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</si>
  <si>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</si>
  <si>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</si>
  <si>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</si>
  <si>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</si>
  <si>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</si>
  <si>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</si>
  <si>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</si>
  <si>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</si>
  <si>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</si>
  <si>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</si>
  <si>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</si>
  <si>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</si>
  <si>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</si>
  <si>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</si>
  <si>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</si>
  <si>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</si>
  <si>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</si>
  <si>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</si>
  <si>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</si>
  <si>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</si>
  <si>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</si>
  <si>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</si>
  <si>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</si>
  <si>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</si>
  <si>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</si>
  <si>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</si>
  <si>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</si>
  <si>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</si>
  <si>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</si>
  <si>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</si>
  <si>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</si>
  <si>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</si>
  <si>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</si>
  <si>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</si>
  <si>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</si>
  <si>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</si>
  <si>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</si>
  <si>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</si>
  <si>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</si>
  <si>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</si>
  <si>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</si>
  <si>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</si>
  <si>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</si>
  <si>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</si>
  <si>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</si>
  <si>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</si>
  <si>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</si>
  <si>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</si>
  <si>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</si>
  <si>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</si>
  <si>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</si>
  <si>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</si>
  <si>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</si>
  <si>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</si>
  <si>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</si>
  <si>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</si>
  <si>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</si>
  <si>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</si>
  <si>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</si>
  <si>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</si>
  <si>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</si>
  <si>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</si>
  <si>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</si>
  <si>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</si>
  <si>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</si>
  <si>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</si>
  <si>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</si>
  <si>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</si>
  <si>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</si>
  <si>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</si>
  <si>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</si>
  <si>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</si>
  <si>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</si>
  <si>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</si>
  <si>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</si>
  <si>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</si>
  <si>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</si>
  <si>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</si>
  <si>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</si>
  <si>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</si>
  <si>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</si>
  <si>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</si>
  <si>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</si>
  <si>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</si>
  <si>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</si>
  <si>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</si>
  <si>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</si>
  <si>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</si>
  <si>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</si>
  <si>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</si>
  <si>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</si>
  <si>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</si>
  <si>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</si>
  <si>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</si>
  <si>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</si>
  <si>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</si>
  <si>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</si>
  <si>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</si>
  <si>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</si>
  <si>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</si>
  <si>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</si>
  <si>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</si>
  <si>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</si>
  <si>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</si>
  <si>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</si>
  <si>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</si>
  <si>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</si>
  <si>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</si>
  <si>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</si>
  <si>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</si>
  <si>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</si>
  <si>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</si>
  <si>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</si>
  <si>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</si>
  <si>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</si>
  <si>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</si>
  <si>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</si>
  <si>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</si>
  <si>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</si>
  <si>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</si>
  <si>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</si>
  <si>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</si>
  <si>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</si>
  <si>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</si>
  <si>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</si>
  <si>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</si>
  <si>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</si>
  <si>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</si>
  <si>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</si>
  <si>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</si>
  <si>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</si>
  <si>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</si>
  <si>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</si>
  <si>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</si>
  <si>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</si>
  <si>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</si>
  <si>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</si>
  <si>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</si>
  <si>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</si>
  <si>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</si>
  <si>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</si>
  <si>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</si>
  <si>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</si>
  <si>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</si>
  <si>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</si>
  <si>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</si>
  <si>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</si>
  <si>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</si>
  <si>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</si>
  <si>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</si>
  <si>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</si>
  <si>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</si>
  <si>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</si>
  <si>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</si>
  <si>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</si>
  <si>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</si>
  <si>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</si>
  <si>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</si>
  <si>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</si>
  <si>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</si>
  <si>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</si>
  <si>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</si>
  <si>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</si>
  <si>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</si>
  <si>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</si>
  <si>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</si>
  <si>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</si>
  <si>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</si>
  <si>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</si>
  <si>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</si>
  <si>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</si>
  <si>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</si>
  <si>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</si>
  <si>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</si>
  <si>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</si>
  <si>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</si>
  <si>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</si>
  <si>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</si>
  <si>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</si>
  <si>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</si>
  <si>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</si>
  <si>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</si>
  <si>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</si>
  <si>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</si>
  <si>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</si>
  <si>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</si>
  <si>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</si>
  <si>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</si>
  <si>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</si>
  <si>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</si>
  <si>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</si>
  <si>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</si>
  <si>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</si>
  <si>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</si>
  <si>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</si>
  <si>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</si>
  <si>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</si>
  <si>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</si>
  <si>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</si>
  <si>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</si>
  <si>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</si>
  <si>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</si>
  <si>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</si>
  <si>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</si>
  <si>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</si>
  <si>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</si>
  <si>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</si>
  <si>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</si>
  <si>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</si>
  <si>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</si>
  <si>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</si>
  <si>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</si>
  <si>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</si>
  <si>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</si>
  <si>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</si>
  <si>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</si>
  <si>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</si>
  <si>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</si>
  <si>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</si>
  <si>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</si>
  <si>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</si>
  <si>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</si>
  <si>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</si>
  <si>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</si>
  <si>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</si>
  <si>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</si>
  <si>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</si>
  <si>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</si>
  <si>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</si>
  <si>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</si>
  <si>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</si>
  <si>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</si>
  <si>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</si>
  <si>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</si>
  <si>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</si>
  <si>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</si>
  <si>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</si>
  <si>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</si>
  <si>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</si>
  <si>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</si>
  <si>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</si>
  <si>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</si>
  <si>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</si>
  <si>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</si>
  <si>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</si>
  <si>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</si>
  <si>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</si>
  <si>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</si>
  <si>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</si>
  <si>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</si>
  <si>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</si>
  <si>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</si>
  <si>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</si>
  <si>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</si>
  <si>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</si>
  <si>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</si>
  <si>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</si>
  <si>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</si>
  <si>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</si>
  <si>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</si>
  <si>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</si>
  <si>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</si>
  <si>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</si>
  <si>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</si>
  <si>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</si>
  <si>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</si>
  <si>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</si>
  <si>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</si>
  <si>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</si>
  <si>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</si>
  <si>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</si>
  <si>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</si>
  <si>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</si>
  <si>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</si>
  <si>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</si>
  <si>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</si>
  <si>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</si>
  <si>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</si>
  <si>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</si>
  <si>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</si>
  <si>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</si>
  <si>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</si>
  <si>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</si>
  <si>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</si>
  <si>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</si>
  <si>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</si>
  <si>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</si>
  <si>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</si>
  <si>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</si>
  <si>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</si>
  <si>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</si>
  <si>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</si>
  <si>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</si>
  <si>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</si>
  <si>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</si>
  <si>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</si>
  <si>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</si>
  <si>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</si>
  <si>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</si>
  <si>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</si>
  <si>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</si>
  <si>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</si>
  <si>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</si>
  <si>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</si>
  <si>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</si>
  <si>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</si>
  <si>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</si>
  <si>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</si>
  <si>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</si>
  <si>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</si>
  <si>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</si>
  <si>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</si>
  <si>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</si>
  <si>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</si>
  <si>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</si>
  <si>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</si>
  <si>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</si>
  <si>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</si>
  <si>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</si>
  <si>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</si>
  <si>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</si>
  <si>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</si>
  <si>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</si>
  <si>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</si>
  <si>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</si>
  <si>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</si>
  <si>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</si>
  <si>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</si>
  <si>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</si>
  <si>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</si>
  <si>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</si>
  <si>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</si>
  <si>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</si>
  <si>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</si>
  <si>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</si>
  <si>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</si>
  <si>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</si>
  <si>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</si>
  <si>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</si>
  <si>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</si>
  <si>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</si>
  <si>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</si>
  <si>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</si>
  <si>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</si>
  <si>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</si>
  <si>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</si>
  <si>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</si>
  <si>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</si>
  <si>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</si>
  <si>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</si>
  <si>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</si>
  <si>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</si>
  <si>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</si>
  <si>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</si>
  <si>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</si>
  <si>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</si>
  <si>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</si>
  <si>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</si>
  <si>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</si>
  <si>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</si>
  <si>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</si>
  <si>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</si>
  <si>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</si>
  <si>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</si>
  <si>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</si>
  <si>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</si>
  <si>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</si>
  <si>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</si>
  <si>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</si>
  <si>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</si>
  <si>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</si>
  <si>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</si>
  <si>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</si>
  <si>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</si>
  <si>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</si>
  <si>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</si>
  <si>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</si>
  <si>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</si>
  <si>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</si>
  <si>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</si>
  <si>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</si>
  <si>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</si>
  <si>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</si>
  <si>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</si>
  <si>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</si>
  <si>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</si>
  <si>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</si>
  <si>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</si>
  <si>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</si>
  <si>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</si>
  <si>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</si>
  <si>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</si>
  <si>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</si>
  <si>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</si>
  <si>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</si>
  <si>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</si>
  <si>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</si>
  <si>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</si>
  <si>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</si>
  <si>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</si>
  <si>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</si>
  <si>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</si>
  <si>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</si>
  <si>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</si>
  <si>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</si>
  <si>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</si>
  <si>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</si>
  <si>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</si>
  <si>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</si>
  <si>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</si>
  <si>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</si>
  <si>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</si>
  <si>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</si>
  <si>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</si>
  <si>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</si>
  <si>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</si>
  <si>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</si>
  <si>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</si>
  <si>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</si>
  <si>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</si>
  <si>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</si>
  <si>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</si>
  <si>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</si>
  <si>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</si>
  <si>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</si>
  <si>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</si>
  <si>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</si>
  <si>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</si>
  <si>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</si>
  <si>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</si>
  <si>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</si>
  <si>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</si>
  <si>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</si>
  <si>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</si>
  <si>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</si>
  <si>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</si>
  <si>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</si>
  <si>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</si>
  <si>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</si>
  <si>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</si>
  <si>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</si>
  <si>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</si>
  <si>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</si>
  <si>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</si>
  <si>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</si>
  <si>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</si>
  <si>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</si>
  <si>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</si>
  <si>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</si>
  <si>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</si>
  <si>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</si>
  <si>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</si>
  <si>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</si>
  <si>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</si>
  <si>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</si>
  <si>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</si>
  <si>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</si>
  <si>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</si>
  <si>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</si>
  <si>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</si>
  <si>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</si>
  <si>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</si>
  <si>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</si>
  <si>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</si>
  <si>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</si>
  <si>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</si>
  <si>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</si>
  <si>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</si>
  <si>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</si>
  <si>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</si>
  <si>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</si>
  <si>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</si>
  <si>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</si>
  <si>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</si>
  <si>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</si>
  <si>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</si>
  <si>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</si>
  <si>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</si>
  <si>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</si>
  <si>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</si>
  <si>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</si>
  <si>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</si>
  <si>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</si>
  <si>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</si>
  <si>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</si>
  <si>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</si>
  <si>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</si>
  <si>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</si>
  <si>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</si>
  <si>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</si>
  <si>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</si>
  <si>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</si>
  <si>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</si>
  <si>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</si>
  <si>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</si>
  <si>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</si>
  <si>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</si>
  <si>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</si>
  <si>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</si>
  <si>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</si>
  <si>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</si>
  <si>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</si>
  <si>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</si>
  <si>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</si>
  <si>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</si>
  <si>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</si>
  <si>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</si>
  <si>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</si>
  <si>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</si>
  <si>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</si>
  <si>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</si>
  <si>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</si>
  <si>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</si>
  <si>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</si>
  <si>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</si>
  <si>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</si>
  <si>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</si>
  <si>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</si>
  <si>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</si>
  <si>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</si>
  <si>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</si>
  <si>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</si>
  <si>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</si>
  <si>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</si>
  <si>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</si>
  <si>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</si>
  <si>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</si>
  <si>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</si>
  <si>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</si>
  <si>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</si>
  <si>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</si>
  <si>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</si>
  <si>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</si>
  <si>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</si>
  <si>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</si>
  <si>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</si>
  <si>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</si>
  <si>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</si>
  <si>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</si>
  <si>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</si>
  <si>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</si>
  <si>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</si>
  <si>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</si>
  <si>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</si>
  <si>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</si>
  <si>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</si>
  <si>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</si>
  <si>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</si>
  <si>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</si>
  <si>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</si>
  <si>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</si>
  <si>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</si>
  <si>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</si>
  <si>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</si>
  <si>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</si>
  <si>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</si>
  <si>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</si>
  <si>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</si>
  <si>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</si>
  <si>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</si>
  <si>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</si>
  <si>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</si>
  <si>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</si>
  <si>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</si>
  <si>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</si>
  <si>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</si>
  <si>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</si>
  <si>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</si>
  <si>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</si>
  <si>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</si>
  <si>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</si>
  <si>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</si>
  <si>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</si>
  <si>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</si>
  <si>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</si>
  <si>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</si>
  <si>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</si>
  <si>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</si>
  <si>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</si>
  <si>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</si>
  <si>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</si>
  <si>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</si>
  <si>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</si>
  <si>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</si>
  <si>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</si>
  <si>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</si>
  <si>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</si>
  <si>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</si>
  <si>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</si>
  <si>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</si>
  <si>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</si>
  <si>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</si>
  <si>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</si>
  <si>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</si>
  <si>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</si>
  <si>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</si>
  <si>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</si>
  <si>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</si>
  <si>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</si>
  <si>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</si>
  <si>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</si>
  <si>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</si>
  <si>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</si>
  <si>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</si>
  <si>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</si>
  <si>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</si>
  <si>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</si>
  <si>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</si>
  <si>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</si>
  <si>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</si>
  <si>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</si>
  <si>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</si>
  <si>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</si>
  <si>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</si>
  <si>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</si>
  <si>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</si>
  <si>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</si>
  <si>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</si>
  <si>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</si>
  <si>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</si>
  <si>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</si>
  <si>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</si>
  <si>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</si>
  <si>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</si>
  <si>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</si>
  <si>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</si>
  <si>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</si>
  <si>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</si>
  <si>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</si>
  <si>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</si>
  <si>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</si>
  <si>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</si>
  <si>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</si>
  <si>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</si>
  <si>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</si>
  <si>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</si>
  <si>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</si>
  <si>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</si>
  <si>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</si>
  <si>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</si>
  <si>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</si>
  <si>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</si>
  <si>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</si>
  <si>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</si>
  <si>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</si>
  <si>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</si>
  <si>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</si>
  <si>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</si>
  <si>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</si>
  <si>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</si>
  <si>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</si>
  <si>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</si>
  <si>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</si>
  <si>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</si>
  <si>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</si>
  <si>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</si>
  <si>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</si>
  <si>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</si>
  <si>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</si>
  <si>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</si>
  <si>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</si>
  <si>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</si>
  <si>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</si>
  <si>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</si>
  <si>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</si>
  <si>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</si>
  <si>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</si>
  <si>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</si>
  <si>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</si>
  <si>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</si>
  <si>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</si>
  <si>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</si>
  <si>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</si>
  <si>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</si>
  <si>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</si>
  <si>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</si>
  <si>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</si>
  <si>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</si>
  <si>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</si>
  <si>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</si>
  <si>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</si>
  <si>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</si>
  <si>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</si>
  <si>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</si>
  <si>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</si>
  <si>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</si>
  <si>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</si>
  <si>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</si>
  <si>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</si>
  <si>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</si>
  <si>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</si>
  <si>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</si>
  <si>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</si>
  <si>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</si>
  <si>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</si>
  <si>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</si>
  <si>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</si>
  <si>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</si>
  <si>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</si>
  <si>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</si>
  <si>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</si>
  <si>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</si>
  <si>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</si>
  <si>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</si>
  <si>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</si>
  <si>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</si>
  <si>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</si>
  <si>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</si>
  <si>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</si>
  <si>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</si>
  <si>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</si>
  <si>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</si>
  <si>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</si>
  <si>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</si>
  <si>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</si>
  <si>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</si>
  <si>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</si>
  <si>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</si>
  <si>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</si>
  <si>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</si>
  <si>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</si>
  <si>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</si>
  <si>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</si>
  <si>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</si>
  <si>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</si>
  <si>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</si>
  <si>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</si>
  <si>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</si>
  <si>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</si>
  <si>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</si>
  <si>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</si>
  <si>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</si>
  <si>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</si>
  <si>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</si>
  <si>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</si>
  <si>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</si>
  <si>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</si>
  <si>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</si>
  <si>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</si>
  <si>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</si>
  <si>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</si>
  <si>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</si>
  <si>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</si>
  <si>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</si>
  <si>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</si>
  <si>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</si>
  <si>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</si>
  <si>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</si>
  <si>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</si>
  <si>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</si>
  <si>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</si>
  <si>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</si>
  <si>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</si>
  <si>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</si>
  <si>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</si>
  <si>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</si>
  <si>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</si>
  <si>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</si>
  <si>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</si>
  <si>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</si>
  <si>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</si>
  <si>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</si>
  <si>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</si>
  <si>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</si>
  <si>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</si>
  <si>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</si>
  <si>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</si>
  <si>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</si>
  <si>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</si>
  <si>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</si>
  <si>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</si>
  <si>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</si>
  <si>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</si>
  <si>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</si>
  <si>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</si>
  <si>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</si>
  <si>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</si>
  <si>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</si>
  <si>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</si>
  <si>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</si>
  <si>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</si>
  <si>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</si>
  <si>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</si>
  <si>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</si>
  <si>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</si>
  <si>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</si>
  <si>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</si>
  <si>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</si>
  <si>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</si>
  <si>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</si>
  <si>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</si>
  <si>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</si>
  <si>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</si>
  <si>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</si>
  <si>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</si>
  <si>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</si>
  <si>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</si>
  <si>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</si>
  <si>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</si>
  <si>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</si>
  <si>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</si>
  <si>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</si>
  <si>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</si>
  <si>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</si>
  <si>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</si>
  <si>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</si>
  <si>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</si>
  <si>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</si>
  <si>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</si>
  <si>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</si>
  <si>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</si>
  <si>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</si>
  <si>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</si>
  <si>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</si>
  <si>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</si>
  <si>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</si>
  <si>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</si>
  <si>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</si>
  <si>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</si>
  <si>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</si>
  <si>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</si>
  <si>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</si>
  <si>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</si>
  <si>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</si>
  <si>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</si>
  <si>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</si>
  <si>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</si>
  <si>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</si>
  <si>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</si>
  <si>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</si>
  <si>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</si>
  <si>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</si>
  <si>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</si>
  <si>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</si>
  <si>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</si>
  <si>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</si>
  <si>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</si>
  <si>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</si>
  <si>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</si>
  <si>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</si>
  <si>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</si>
  <si>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</si>
  <si>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</si>
  <si>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</si>
  <si>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</si>
  <si>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</si>
  <si>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</si>
  <si>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</si>
  <si>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</si>
  <si>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</si>
  <si>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</si>
  <si>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</si>
  <si>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</si>
  <si>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</si>
  <si>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</si>
  <si>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</si>
  <si>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</si>
  <si>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</si>
  <si>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</si>
  <si>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</si>
  <si>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</si>
  <si>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</si>
  <si>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</si>
  <si>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</si>
  <si>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</si>
  <si>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</si>
  <si>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</si>
  <si>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</si>
  <si>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</si>
  <si>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</si>
  <si>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</si>
  <si>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</si>
  <si>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</si>
  <si>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</si>
  <si>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</si>
  <si>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</si>
  <si>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</si>
  <si>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</si>
  <si>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</si>
  <si>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</si>
  <si>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</si>
  <si>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</si>
  <si>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</si>
  <si>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</si>
  <si>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</si>
  <si>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</si>
  <si>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</si>
  <si>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</si>
  <si>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</si>
  <si>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</si>
  <si>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</si>
  <si>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</si>
  <si>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</si>
  <si>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</si>
  <si>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</si>
  <si>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</si>
  <si>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</si>
  <si>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</si>
  <si>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</si>
  <si>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</si>
  <si>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</si>
  <si>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</si>
  <si>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</si>
  <si>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</si>
  <si>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</si>
  <si>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</si>
  <si>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</si>
  <si>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</si>
  <si>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</si>
  <si>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</si>
  <si>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</si>
  <si>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</si>
  <si>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</si>
  <si>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</si>
  <si>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</si>
  <si>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</si>
  <si>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</si>
  <si>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</si>
  <si>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</si>
  <si>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</si>
  <si>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</si>
  <si>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</si>
  <si>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</si>
  <si>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</si>
  <si>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</si>
  <si>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</si>
  <si>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</si>
  <si>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</si>
  <si>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</si>
  <si>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</si>
  <si>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</si>
  <si>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</si>
  <si>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</si>
  <si>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</si>
  <si>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</si>
  <si>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</si>
  <si>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</si>
  <si>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</si>
  <si>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</si>
  <si>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</si>
  <si>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</si>
  <si>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</si>
  <si>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</si>
  <si>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</si>
  <si>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</si>
  <si>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</si>
  <si>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</si>
  <si>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</si>
  <si>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</si>
  <si>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</si>
  <si>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</si>
  <si>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</si>
  <si>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</si>
  <si>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</si>
  <si>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</si>
  <si>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</si>
  <si>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</si>
  <si>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</si>
  <si>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</si>
  <si>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</si>
  <si>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</si>
  <si>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</si>
  <si>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</si>
  <si>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</si>
  <si>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</si>
  <si>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</si>
  <si>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</si>
  <si>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</si>
  <si>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</si>
  <si>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</si>
  <si>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</si>
  <si>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</si>
  <si>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</si>
  <si>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</si>
  <si>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</si>
  <si>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</si>
  <si>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</si>
  <si>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</si>
  <si>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</si>
  <si>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</si>
  <si>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</si>
  <si>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</si>
  <si>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</si>
  <si>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</si>
  <si>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</si>
  <si>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</si>
  <si>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</si>
  <si>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</si>
  <si>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</si>
  <si>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</si>
  <si>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</si>
  <si>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</si>
  <si>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</si>
  <si>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</si>
  <si>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</si>
  <si>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</si>
  <si>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</si>
  <si>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</si>
  <si>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</si>
  <si>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</si>
  <si>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</si>
  <si>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</si>
  <si>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</si>
  <si>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</si>
  <si>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</si>
  <si>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</si>
  <si>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</si>
  <si>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</si>
  <si>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</si>
  <si>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</si>
  <si>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</si>
  <si>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</si>
  <si>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</si>
  <si>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</si>
  <si>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</si>
  <si>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</si>
  <si>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</si>
  <si>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</si>
  <si>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</si>
  <si>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</si>
  <si>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</si>
  <si>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</si>
  <si>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</si>
  <si>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</si>
  <si>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</si>
  <si>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</si>
  <si>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</si>
  <si>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</si>
  <si>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</si>
  <si>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</si>
  <si>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</si>
  <si>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</si>
  <si>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</si>
  <si>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</si>
  <si>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</si>
  <si>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</si>
  <si>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</si>
  <si>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</si>
  <si>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</si>
  <si>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</si>
  <si>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</si>
  <si>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</si>
  <si>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</si>
  <si>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</si>
  <si>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</si>
  <si>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</si>
  <si>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</si>
  <si>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</si>
  <si>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</si>
  <si>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</si>
  <si>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</si>
  <si>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</si>
  <si>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</si>
  <si>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</si>
  <si>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</si>
  <si>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</si>
  <si>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</si>
  <si>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</si>
  <si>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</si>
  <si>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</si>
  <si>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</si>
  <si>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</si>
  <si>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</si>
  <si>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</si>
  <si>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</si>
  <si>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</si>
  <si>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</si>
  <si>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</si>
  <si>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</si>
  <si>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</si>
  <si>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</si>
  <si>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</si>
  <si>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</si>
  <si>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</si>
  <si>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</si>
  <si>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</si>
  <si>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</si>
  <si>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</si>
  <si>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</si>
  <si>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</si>
  <si>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</si>
  <si>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</si>
  <si>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</si>
  <si>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</si>
  <si>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</si>
  <si>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</si>
  <si>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</si>
  <si>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</si>
  <si>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</si>
  <si>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</si>
  <si>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</si>
  <si>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</si>
  <si>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</si>
  <si>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</si>
  <si>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</si>
  <si>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</si>
  <si>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</si>
  <si>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</si>
  <si>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</si>
  <si>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</si>
  <si>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</si>
  <si>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</si>
  <si>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</si>
  <si>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</si>
  <si>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</si>
  <si>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</si>
  <si>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</si>
  <si>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</si>
  <si>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</si>
  <si>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</si>
  <si>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</si>
  <si>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</si>
  <si>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</si>
  <si>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</si>
  <si>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</si>
  <si>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</si>
  <si>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</si>
  <si>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</si>
  <si>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</si>
  <si>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</si>
  <si>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</si>
  <si>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</si>
  <si>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</si>
  <si>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</si>
  <si>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</si>
  <si>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</si>
  <si>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</si>
  <si>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</si>
  <si>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</si>
  <si>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</si>
  <si>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</si>
  <si>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</si>
  <si>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</si>
  <si>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</si>
  <si>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</si>
  <si>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</si>
  <si>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</si>
  <si>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</si>
  <si>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</si>
  <si>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</si>
  <si>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</si>
  <si>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</si>
  <si>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</si>
  <si>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</si>
  <si>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</si>
  <si>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</si>
  <si>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</si>
  <si>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</si>
  <si>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</si>
  <si>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</si>
  <si>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</si>
  <si>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</si>
  <si>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</si>
  <si>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</si>
  <si>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</si>
  <si>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</si>
  <si>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</si>
  <si>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</si>
  <si>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</si>
  <si>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</si>
  <si>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</si>
  <si>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</si>
  <si>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</si>
  <si>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</si>
  <si>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</si>
  <si>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</si>
  <si>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</si>
  <si>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</si>
  <si>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</si>
  <si>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</si>
  <si>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</si>
  <si>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</si>
  <si>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</si>
  <si>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</si>
  <si>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</si>
  <si>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</si>
  <si>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</si>
  <si>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</si>
  <si>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</si>
  <si>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</si>
  <si>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</si>
  <si>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</si>
  <si>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</si>
  <si>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</si>
  <si>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</si>
  <si>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</si>
  <si>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</si>
  <si>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</si>
  <si>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</si>
  <si>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</si>
  <si>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</si>
  <si>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</si>
  <si>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</si>
  <si>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</si>
  <si>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</si>
  <si>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</si>
  <si>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</si>
  <si>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</si>
  <si>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</si>
  <si>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</si>
  <si>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</si>
  <si>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</si>
  <si>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</si>
  <si>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</si>
  <si>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</si>
  <si>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</si>
  <si>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</si>
  <si>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</si>
  <si>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</si>
  <si>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</si>
  <si>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</si>
  <si>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</si>
  <si>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</si>
  <si>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</si>
  <si>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</si>
  <si>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</si>
  <si>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</si>
  <si>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</si>
  <si>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</si>
  <si>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</si>
  <si>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</si>
  <si>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</si>
  <si>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</si>
  <si>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</si>
  <si>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</si>
  <si>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</si>
  <si>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</si>
  <si>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</si>
  <si>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</si>
  <si>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</si>
  <si>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</si>
  <si>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</si>
  <si>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</si>
  <si>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</si>
  <si>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</si>
  <si>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</si>
  <si>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</si>
  <si>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</si>
  <si>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</si>
  <si>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</si>
  <si>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</si>
  <si>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</si>
  <si>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</si>
  <si>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</si>
  <si>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</si>
  <si>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</si>
  <si>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</si>
  <si>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</si>
  <si>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</si>
  <si>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</si>
  <si>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</si>
  <si>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</si>
  <si>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</si>
  <si>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</si>
  <si>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</si>
  <si>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</si>
  <si>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</si>
  <si>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</si>
  <si>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</si>
  <si>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</si>
  <si>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</si>
  <si>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</si>
  <si>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</si>
  <si>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</si>
  <si>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</si>
  <si>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</si>
  <si>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</si>
  <si>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</si>
  <si>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</si>
  <si>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</si>
  <si>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</si>
  <si>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</si>
  <si>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</si>
  <si>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</si>
  <si>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</si>
  <si>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</si>
  <si>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</si>
  <si>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</si>
  <si>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</si>
  <si>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</si>
  <si>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</si>
  <si>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</si>
  <si>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</si>
  <si>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</si>
  <si>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</si>
  <si>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</si>
  <si>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</si>
  <si>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</si>
  <si>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</si>
  <si>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</si>
  <si>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</si>
  <si>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</si>
  <si>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</si>
  <si>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</si>
  <si>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</si>
  <si>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</si>
  <si>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</si>
  <si>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</si>
  <si>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</si>
  <si>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</si>
  <si>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</si>
  <si>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</si>
  <si>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</si>
  <si>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</si>
  <si>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</si>
  <si>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</si>
  <si>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</si>
  <si>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</si>
  <si>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</si>
  <si>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</si>
  <si>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</si>
  <si>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</si>
  <si>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</si>
  <si>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</si>
  <si>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</si>
  <si>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</si>
  <si>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</si>
  <si>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</si>
  <si>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</si>
  <si>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</si>
  <si>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</si>
  <si>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</si>
  <si>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</si>
  <si>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</si>
  <si>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</si>
  <si>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</si>
  <si>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</si>
  <si>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</si>
  <si>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</si>
  <si>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</si>
  <si>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</si>
  <si>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</si>
  <si>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</si>
  <si>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</si>
  <si>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</si>
  <si>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</si>
  <si>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</si>
  <si>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</si>
  <si>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</si>
  <si>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</si>
  <si>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</si>
  <si>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</si>
  <si>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</si>
  <si>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</si>
  <si>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</si>
  <si>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</si>
  <si>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</si>
  <si>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</si>
  <si>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</si>
  <si>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</si>
  <si>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</si>
  <si>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</si>
  <si>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</si>
  <si>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</si>
  <si>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</si>
  <si>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</si>
  <si>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</si>
  <si>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</si>
  <si>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</si>
  <si>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</si>
  <si>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</si>
  <si>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</si>
  <si>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</si>
  <si>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</si>
  <si>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</si>
  <si>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</si>
  <si>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</si>
  <si>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</si>
  <si>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</si>
  <si>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</si>
  <si>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</si>
  <si>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</si>
  <si>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</si>
  <si>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</si>
  <si>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</si>
  <si>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</si>
  <si>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</si>
  <si>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</si>
  <si>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</si>
  <si>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</si>
  <si>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</si>
  <si>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</si>
  <si>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</si>
  <si>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</si>
  <si>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</si>
  <si>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</si>
  <si>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</si>
  <si>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</si>
  <si>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</si>
  <si>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</si>
  <si>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</si>
  <si>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</si>
  <si>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</si>
  <si>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</si>
  <si>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</si>
  <si>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</si>
  <si>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</si>
  <si>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</si>
  <si>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</si>
  <si>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</si>
  <si>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</si>
  <si>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</si>
  <si>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</si>
  <si>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</si>
  <si>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</si>
  <si>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</si>
  <si>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</si>
  <si>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</si>
  <si>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</si>
  <si>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</si>
  <si>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</si>
  <si>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</si>
  <si>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</si>
  <si>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</si>
  <si>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</si>
  <si>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</si>
  <si>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</si>
  <si>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</si>
  <si>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</si>
  <si>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</si>
  <si>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</si>
  <si>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</si>
  <si>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</si>
  <si>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</si>
  <si>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</si>
  <si>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</si>
  <si>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</si>
  <si>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</si>
  <si>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</si>
  <si>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</si>
  <si>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</si>
  <si>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</si>
  <si>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</si>
  <si>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</si>
  <si>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</si>
  <si>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</si>
  <si>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</si>
  <si>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</si>
  <si>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</si>
  <si>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</si>
  <si>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</si>
  <si>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</si>
  <si>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</si>
  <si>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</si>
  <si>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</si>
  <si>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</si>
  <si>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</si>
  <si>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</si>
  <si>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</si>
  <si>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</si>
  <si>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</si>
  <si>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</si>
  <si>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</si>
  <si>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</si>
  <si>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</si>
  <si>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</si>
  <si>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</si>
  <si>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</si>
  <si>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</si>
  <si>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</si>
  <si>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</si>
  <si>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</si>
  <si>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</si>
  <si>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</si>
  <si>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</si>
  <si>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</si>
  <si>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</si>
  <si>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</si>
  <si>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</si>
  <si>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</si>
  <si>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</si>
  <si>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</si>
  <si>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</si>
  <si>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</si>
  <si>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</si>
  <si>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</si>
  <si>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</si>
  <si>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</si>
  <si>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</si>
  <si>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</si>
  <si>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</si>
  <si>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</si>
  <si>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</si>
  <si>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</si>
  <si>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</si>
  <si>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</si>
  <si>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</si>
  <si>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</si>
  <si>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</si>
  <si>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</si>
  <si>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</si>
  <si>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</si>
  <si>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</si>
  <si>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</si>
  <si>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</si>
  <si>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</si>
  <si>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</si>
  <si>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</si>
  <si>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</si>
  <si>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</si>
  <si>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</si>
  <si>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</si>
  <si>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</si>
  <si>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</si>
  <si>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</si>
  <si>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</si>
  <si>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</si>
  <si>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</si>
  <si>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</si>
  <si>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</si>
  <si>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</si>
  <si>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</si>
  <si>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</si>
  <si>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</si>
  <si>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</si>
  <si>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</si>
  <si>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</si>
  <si>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</si>
  <si>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</si>
  <si>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</si>
  <si>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</si>
  <si>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</si>
  <si>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</si>
  <si>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</si>
  <si>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</si>
  <si>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</si>
  <si>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</si>
  <si>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</si>
  <si>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</si>
  <si>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</si>
  <si>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</si>
  <si>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</si>
  <si>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</si>
  <si>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</si>
  <si>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</si>
  <si>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</si>
  <si>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</si>
  <si>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</si>
  <si>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</si>
  <si>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</si>
  <si>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</si>
  <si>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</si>
  <si>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</si>
  <si>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</si>
  <si>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</si>
  <si>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</si>
  <si>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</si>
  <si>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</si>
  <si>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</si>
  <si>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</si>
  <si>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</si>
  <si>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</si>
  <si>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</si>
  <si>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</si>
  <si>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</si>
  <si>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</si>
  <si>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</si>
  <si>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</si>
  <si>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</si>
  <si>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</si>
  <si>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</si>
  <si>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</si>
  <si>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</si>
  <si>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</si>
  <si>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</si>
  <si>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</si>
  <si>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</si>
  <si>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</si>
  <si>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</si>
  <si>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</si>
  <si>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</si>
  <si>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</si>
  <si>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</si>
  <si>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</si>
  <si>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</si>
  <si>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</si>
  <si>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</si>
  <si>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</si>
  <si>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</si>
  <si>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</si>
  <si>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</si>
  <si>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</si>
  <si>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</si>
  <si>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</si>
  <si>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</si>
  <si>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</si>
  <si>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</si>
  <si>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</si>
  <si>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</si>
  <si>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</si>
  <si>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</si>
  <si>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</si>
  <si>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</si>
  <si>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</si>
  <si>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</si>
  <si>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</si>
  <si>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</si>
  <si>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</si>
  <si>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</si>
  <si>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</si>
  <si>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</si>
  <si>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</si>
  <si>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</si>
  <si>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</si>
  <si>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</si>
  <si>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</si>
  <si>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</si>
  <si>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</si>
  <si>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</si>
  <si>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</si>
  <si>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</si>
  <si>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</si>
  <si>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</si>
  <si>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</si>
  <si>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</si>
  <si>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</si>
  <si>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</si>
  <si>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</si>
  <si>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</si>
  <si>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</si>
  <si>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</si>
  <si>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</si>
  <si>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</si>
  <si>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</si>
  <si>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</si>
  <si>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</si>
  <si>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</si>
  <si>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</si>
  <si>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</si>
  <si>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</si>
  <si>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</si>
  <si>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</si>
  <si>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</si>
  <si>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</si>
  <si>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</si>
  <si>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</si>
  <si>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</si>
  <si>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</si>
  <si>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</si>
  <si>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</si>
  <si>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</si>
  <si>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</si>
  <si>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</si>
  <si>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</si>
  <si>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</si>
  <si>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</si>
  <si>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</si>
  <si>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</si>
  <si>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</si>
  <si>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</si>
  <si>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</si>
  <si>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</si>
  <si>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</si>
  <si>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</si>
  <si>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</si>
  <si>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</si>
  <si>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</si>
  <si>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</si>
  <si>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</si>
  <si>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</si>
  <si>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</si>
  <si>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</si>
  <si>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</si>
  <si>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</si>
  <si>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</si>
  <si>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</si>
  <si>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</si>
  <si>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</si>
  <si>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</si>
  <si>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</si>
  <si>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</si>
  <si>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</si>
  <si>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</si>
  <si>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</si>
  <si>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</si>
  <si>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</si>
  <si>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</si>
  <si>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</si>
  <si>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</si>
  <si>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</si>
  <si>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</si>
  <si>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</si>
  <si>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</si>
  <si>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</si>
  <si>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</si>
  <si>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</si>
  <si>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</si>
  <si>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</si>
  <si>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</si>
  <si>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</si>
  <si>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</si>
  <si>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</si>
  <si>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</si>
  <si>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</si>
  <si>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</si>
  <si>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</si>
  <si>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</si>
  <si>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</si>
  <si>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</si>
  <si>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</si>
  <si>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</si>
  <si>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</si>
  <si>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</si>
  <si>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</si>
  <si>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</si>
  <si>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</si>
  <si>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</si>
  <si>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</si>
  <si>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</si>
  <si>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</si>
  <si>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</si>
  <si>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</si>
  <si>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</si>
  <si>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</si>
  <si>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</si>
  <si>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</si>
  <si>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</si>
  <si>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</si>
  <si>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</si>
  <si>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</si>
  <si>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</si>
  <si>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</si>
  <si>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</si>
  <si>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</si>
  <si>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</si>
  <si>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</si>
  <si>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</si>
  <si>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</si>
  <si>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</si>
  <si>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</si>
  <si>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</si>
  <si>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</si>
  <si>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</si>
  <si>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</si>
  <si>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</si>
  <si>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</si>
  <si>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</si>
  <si>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</si>
  <si>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</si>
  <si>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</si>
  <si>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</si>
  <si>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</si>
  <si>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</si>
  <si>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</si>
  <si>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</si>
  <si>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</si>
  <si>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</si>
  <si>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</si>
  <si>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</si>
  <si>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</si>
  <si>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</si>
  <si>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</si>
  <si>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</si>
  <si>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</si>
  <si>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</si>
  <si>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</si>
  <si>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</si>
  <si>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</si>
  <si>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</si>
  <si>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</si>
  <si>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</si>
  <si>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</si>
  <si>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</si>
  <si>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</si>
  <si>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</si>
  <si>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</si>
  <si>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</si>
  <si>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</si>
  <si>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</si>
  <si>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</si>
  <si>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</si>
  <si>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</si>
  <si>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</si>
  <si>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</si>
  <si>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</si>
  <si>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</si>
  <si>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</si>
  <si>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</si>
  <si>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</si>
  <si>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</si>
  <si>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</si>
  <si>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</si>
  <si>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</si>
  <si>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</si>
  <si>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</si>
  <si>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</si>
  <si>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</si>
  <si>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</si>
  <si>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</si>
  <si>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</si>
  <si>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</si>
  <si>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</si>
  <si>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</si>
  <si>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</si>
  <si>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</si>
  <si>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</si>
  <si>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</si>
  <si>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</si>
  <si>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</si>
  <si>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</si>
  <si>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</si>
  <si>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</si>
  <si>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</si>
  <si>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</si>
  <si>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</si>
  <si>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</si>
  <si>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</si>
  <si>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</si>
  <si>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</si>
  <si>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</si>
  <si>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</si>
  <si>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</si>
  <si>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</si>
  <si>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</si>
  <si>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</si>
  <si>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</si>
  <si>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</si>
  <si>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</si>
  <si>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</si>
  <si>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</si>
  <si>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</si>
  <si>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</si>
  <si>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</si>
  <si>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</si>
  <si>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</si>
  <si>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</si>
  <si>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</si>
  <si>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</si>
  <si>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</si>
  <si>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</si>
  <si>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</si>
  <si>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</si>
  <si>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</si>
  <si>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</si>
  <si>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</si>
  <si>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</si>
  <si>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</si>
  <si>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</si>
  <si>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</si>
  <si>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</si>
  <si>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</si>
  <si>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</si>
  <si>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</si>
  <si>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</si>
  <si>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</si>
  <si>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</si>
  <si>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</si>
  <si>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</si>
  <si>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</si>
  <si>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</si>
  <si>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</si>
  <si>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</si>
  <si>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</si>
  <si>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</si>
  <si>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</si>
  <si>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</si>
  <si>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</si>
  <si>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</si>
  <si>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</si>
  <si>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</si>
  <si>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</si>
  <si>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</si>
  <si>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</si>
  <si>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</si>
  <si>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</si>
  <si>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</si>
  <si>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</si>
  <si>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</si>
  <si>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</si>
  <si>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</si>
  <si>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</si>
  <si>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</si>
  <si>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</si>
  <si>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</si>
  <si>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</si>
  <si>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</si>
  <si>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</si>
  <si>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</si>
  <si>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</si>
  <si>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</si>
  <si>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</si>
  <si>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</si>
  <si>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</si>
  <si>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</si>
  <si>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</si>
  <si>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</si>
  <si>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</si>
  <si>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</si>
  <si>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</si>
  <si>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</si>
  <si>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</si>
  <si>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</si>
  <si>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</si>
  <si>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</si>
  <si>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</si>
  <si>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</si>
  <si>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</si>
  <si>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</si>
  <si>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</si>
  <si>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</si>
  <si>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</si>
  <si>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</si>
  <si>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</si>
  <si>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</si>
  <si>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</si>
  <si>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</si>
  <si>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</si>
  <si>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</si>
  <si>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</si>
  <si>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</si>
  <si>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</si>
  <si>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</si>
  <si>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</si>
  <si>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</si>
  <si>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</si>
  <si>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</si>
  <si>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</si>
  <si>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</si>
  <si>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</si>
  <si>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</si>
  <si>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</si>
  <si>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</si>
  <si>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</si>
  <si>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</si>
  <si>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</si>
  <si>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</si>
  <si>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</si>
  <si>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</si>
  <si>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</si>
  <si>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</si>
  <si>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</si>
  <si>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</si>
  <si>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</si>
  <si>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</si>
  <si>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</si>
  <si>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</si>
  <si>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</si>
  <si>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</si>
  <si>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</si>
  <si>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</si>
  <si>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</si>
  <si>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</si>
  <si>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</si>
  <si>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</si>
  <si>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</si>
  <si>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</si>
  <si>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</si>
  <si>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</si>
  <si>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</si>
  <si>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</si>
  <si>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</si>
  <si>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</si>
  <si>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</si>
  <si>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</si>
  <si>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</si>
  <si>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</si>
  <si>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</si>
  <si>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</si>
  <si>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</si>
  <si>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</si>
  <si>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</si>
  <si>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</si>
  <si>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</si>
  <si>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</si>
  <si>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</si>
  <si>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</si>
  <si>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</si>
  <si>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</si>
  <si>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</si>
  <si>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</si>
  <si>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</si>
  <si>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</si>
  <si>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</si>
  <si>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</si>
  <si>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</si>
  <si>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</si>
  <si>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</si>
  <si>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</si>
  <si>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</si>
  <si>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</si>
  <si>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</si>
  <si>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</si>
  <si>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</si>
  <si>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</si>
  <si>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</si>
  <si>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</si>
  <si>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</si>
  <si>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</si>
  <si>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</si>
  <si>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</si>
  <si>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</si>
  <si>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</si>
  <si>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</si>
  <si>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</si>
  <si>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</si>
  <si>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</si>
  <si>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</si>
  <si>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</si>
  <si>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</si>
  <si>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</si>
  <si>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</si>
  <si>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</si>
  <si>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</si>
  <si>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</si>
  <si>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</si>
  <si>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</si>
  <si>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</si>
  <si>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</si>
  <si>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</si>
  <si>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</si>
  <si>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</si>
  <si>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</si>
  <si>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</si>
  <si>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</si>
  <si>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</si>
  <si>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</si>
  <si>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</si>
  <si>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</si>
  <si>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</si>
  <si>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</si>
  <si>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</si>
  <si>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</si>
  <si>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</si>
  <si>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</si>
  <si>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</si>
  <si>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</si>
  <si>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</si>
  <si>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</si>
  <si>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</si>
  <si>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</si>
  <si>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</si>
  <si>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</si>
  <si>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</si>
  <si>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</si>
  <si>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</si>
  <si>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</si>
  <si>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</si>
  <si>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</si>
  <si>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</si>
  <si>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</si>
  <si>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</si>
  <si>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</si>
  <si>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</si>
  <si>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</si>
  <si>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</si>
  <si>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</si>
  <si>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</si>
  <si>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</si>
  <si>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</si>
  <si>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</si>
  <si>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</si>
  <si>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</si>
  <si>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</si>
  <si>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</si>
  <si>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</si>
  <si>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</si>
  <si>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</si>
  <si>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</si>
  <si>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</si>
  <si>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</si>
  <si>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</si>
  <si>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</si>
  <si>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</si>
  <si>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</si>
  <si>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</si>
  <si>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</si>
  <si>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</si>
  <si>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</si>
  <si>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</si>
  <si>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</si>
  <si>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</si>
  <si>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</si>
  <si>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</si>
  <si>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</si>
  <si>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</si>
  <si>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</si>
  <si>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</si>
  <si>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</si>
  <si>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</si>
  <si>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</si>
  <si>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</si>
  <si>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</si>
  <si>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</si>
  <si>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</si>
  <si>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</si>
  <si>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</si>
  <si>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</si>
  <si>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</si>
  <si>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</si>
  <si>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</si>
  <si>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</si>
  <si>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</si>
  <si>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</si>
  <si>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</si>
  <si>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</si>
  <si>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</si>
  <si>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</si>
  <si>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</si>
  <si>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</si>
  <si>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</si>
  <si>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</si>
  <si>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</si>
  <si>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</si>
  <si>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</si>
  <si>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</si>
  <si>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</si>
  <si>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</si>
  <si>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</si>
  <si>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</si>
  <si>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</si>
  <si>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</si>
  <si>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</si>
  <si>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</si>
  <si>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</si>
  <si>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</si>
  <si>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</si>
  <si>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</si>
  <si>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</si>
  <si>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</si>
  <si>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</si>
  <si>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</si>
  <si>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</si>
  <si>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</si>
  <si>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</si>
  <si>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</si>
  <si>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</si>
  <si>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</si>
  <si>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</si>
  <si>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</si>
  <si>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</si>
  <si>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</si>
  <si>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</si>
  <si>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</si>
  <si>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</si>
  <si>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</si>
  <si>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</si>
  <si>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</si>
  <si>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</si>
  <si>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</si>
  <si>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</si>
  <si>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</si>
  <si>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</si>
  <si>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</si>
  <si>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</si>
  <si>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</si>
  <si>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</si>
  <si>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</si>
  <si>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</si>
  <si>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</si>
  <si>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</si>
  <si>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</si>
  <si>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</si>
  <si>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</si>
  <si>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</si>
  <si>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</si>
  <si>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</si>
  <si>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</si>
  <si>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</si>
  <si>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</si>
  <si>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</si>
  <si>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</si>
  <si>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</si>
  <si>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</si>
  <si>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</si>
  <si>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</si>
  <si>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</si>
  <si>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</si>
  <si>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</si>
  <si>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</si>
  <si>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</si>
  <si>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</si>
  <si>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</si>
  <si>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</si>
  <si>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</si>
  <si>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</si>
  <si>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</si>
  <si>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</si>
  <si>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</si>
  <si>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</si>
  <si>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</si>
  <si>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</si>
  <si>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</si>
  <si>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</si>
  <si>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</si>
  <si>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</si>
  <si>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</si>
  <si>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</si>
  <si>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</si>
  <si>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</si>
  <si>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</si>
  <si>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</si>
  <si>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</si>
  <si>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</si>
  <si>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</si>
  <si>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</si>
  <si>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</si>
  <si>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</si>
  <si>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</si>
  <si>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</si>
  <si>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</si>
  <si>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</si>
  <si>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</si>
  <si>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</si>
  <si>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</si>
  <si>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</si>
  <si>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</si>
  <si>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</si>
  <si>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</si>
  <si>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</si>
  <si>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</si>
  <si>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</si>
  <si>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</si>
  <si>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</si>
  <si>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</si>
  <si>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</si>
  <si>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</si>
  <si>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</si>
  <si>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</si>
  <si>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</si>
  <si>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</si>
  <si>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</si>
  <si>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</si>
  <si>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</si>
  <si>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</si>
  <si>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</si>
  <si>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</si>
  <si>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</si>
  <si>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</si>
  <si>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</si>
  <si>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</si>
  <si>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</si>
  <si>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</si>
  <si>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</si>
  <si>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</si>
  <si>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</si>
  <si>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</si>
  <si>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</si>
  <si>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</si>
  <si>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</si>
  <si>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</si>
  <si>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</si>
  <si>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</si>
  <si>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</si>
  <si>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</si>
  <si>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</si>
  <si>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</si>
  <si>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</si>
  <si>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</si>
  <si>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</si>
  <si>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</si>
  <si>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</si>
  <si>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</si>
  <si>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</si>
  <si>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</si>
  <si>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</si>
  <si>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</si>
  <si>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</si>
  <si>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</si>
  <si>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</si>
  <si>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</si>
  <si>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</si>
  <si>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</si>
  <si>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</si>
  <si>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</si>
  <si>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</si>
  <si>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</si>
  <si>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</si>
  <si>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</si>
  <si>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</si>
  <si>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</si>
  <si>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</si>
  <si>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</si>
  <si>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</si>
  <si>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</si>
  <si>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</si>
  <si>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</si>
  <si>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</si>
  <si>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</si>
  <si>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</si>
  <si>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</si>
  <si>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</si>
  <si>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</si>
  <si>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</si>
  <si>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</si>
  <si>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</si>
  <si>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</si>
  <si>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</si>
  <si>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</si>
  <si>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</si>
  <si>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</si>
  <si>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</si>
  <si>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</si>
  <si>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</si>
  <si>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</si>
  <si>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</si>
  <si>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</si>
  <si>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</si>
  <si>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</si>
  <si>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</si>
  <si>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</si>
  <si>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</si>
  <si>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</si>
  <si>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</si>
  <si>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</si>
  <si>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</si>
  <si>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</si>
  <si>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</si>
  <si>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</si>
  <si>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</si>
  <si>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</si>
  <si>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</si>
  <si>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</si>
  <si>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</si>
  <si>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</si>
  <si>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</si>
  <si>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</si>
  <si>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</si>
  <si>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</si>
  <si>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</si>
  <si>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</si>
  <si>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</si>
  <si>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</si>
  <si>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</si>
  <si>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</si>
  <si>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</si>
  <si>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</si>
  <si>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</si>
  <si>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</si>
  <si>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</si>
  <si>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</si>
  <si>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</si>
  <si>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</si>
  <si>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</si>
  <si>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</si>
  <si>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</si>
  <si>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</si>
  <si>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</si>
  <si>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</si>
  <si>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</si>
  <si>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</si>
  <si>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</si>
  <si>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</si>
  <si>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</si>
  <si>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</si>
  <si>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</si>
  <si>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</si>
  <si>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</si>
  <si>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</si>
  <si>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</si>
  <si>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</si>
  <si>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</si>
  <si>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</si>
  <si>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</si>
  <si>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</si>
  <si>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</si>
  <si>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</si>
  <si>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</si>
  <si>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</si>
  <si>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</si>
  <si>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</si>
  <si>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</si>
  <si>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</si>
  <si>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</si>
  <si>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</si>
  <si>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</si>
  <si>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</si>
  <si>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</si>
  <si>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</si>
  <si>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</si>
  <si>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</si>
  <si>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</si>
  <si>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</si>
  <si>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</si>
  <si>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</si>
  <si>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</si>
  <si>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</si>
  <si>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</si>
  <si>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</si>
  <si>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</si>
  <si>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</si>
  <si>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</si>
  <si>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</si>
  <si>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</si>
  <si>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</si>
  <si>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</si>
  <si>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</si>
  <si>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</si>
  <si>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</si>
  <si>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</si>
  <si>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</si>
  <si>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</si>
  <si>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</si>
  <si>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</si>
  <si>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</si>
  <si>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</si>
  <si>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</si>
  <si>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</si>
  <si>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</si>
  <si>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</si>
  <si>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</si>
  <si>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</si>
  <si>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</si>
  <si>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</si>
  <si>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</si>
  <si>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</si>
  <si>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</si>
  <si>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</si>
  <si>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</si>
  <si>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</si>
  <si>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</si>
  <si>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</si>
  <si>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</si>
  <si>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</si>
  <si>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</si>
  <si>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</si>
  <si>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</si>
  <si>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</si>
  <si>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</si>
  <si>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</si>
  <si>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</si>
  <si>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</si>
  <si>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</si>
  <si>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</si>
  <si>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</si>
  <si>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</si>
  <si>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</si>
  <si>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</si>
  <si>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</si>
  <si>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</si>
  <si>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</si>
  <si>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</si>
  <si>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</si>
  <si>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</si>
  <si>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</si>
  <si>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</si>
  <si>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</si>
  <si>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</si>
  <si>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</si>
  <si>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</si>
  <si>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</si>
  <si>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</si>
  <si>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</si>
  <si>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</si>
  <si>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</si>
  <si>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</si>
  <si>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</si>
  <si>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</si>
  <si>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</si>
  <si>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</si>
  <si>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</si>
  <si>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</si>
  <si>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</si>
  <si>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</si>
  <si>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</si>
  <si>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</si>
  <si>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</si>
  <si>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</si>
  <si>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</si>
  <si>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</si>
  <si>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</si>
  <si>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</si>
  <si>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</si>
  <si>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</si>
  <si>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</si>
  <si>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</si>
  <si>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</si>
  <si>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</si>
  <si>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</si>
  <si>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</si>
  <si>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</si>
  <si>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</si>
  <si>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</si>
  <si>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</si>
  <si>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</si>
  <si>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</si>
  <si>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</si>
  <si>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</si>
  <si>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</si>
  <si>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</si>
  <si>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</si>
  <si>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</si>
  <si>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</si>
  <si>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</si>
  <si>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</si>
  <si>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</si>
  <si>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</si>
  <si>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</si>
  <si>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</si>
  <si>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</si>
  <si>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</si>
  <si>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</si>
  <si>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</si>
  <si>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</si>
  <si>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</si>
  <si>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</si>
  <si>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</si>
  <si>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</si>
  <si>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</si>
  <si>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</si>
  <si>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</si>
  <si>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</si>
  <si>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</si>
  <si>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</si>
  <si>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</si>
  <si>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</si>
  <si>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</si>
  <si>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</si>
  <si>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</si>
  <si>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</si>
  <si>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</si>
  <si>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</si>
  <si>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</si>
  <si>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</si>
  <si>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</si>
  <si>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</si>
  <si>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</si>
  <si>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</si>
  <si>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</si>
  <si>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</si>
  <si>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</si>
  <si>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</si>
  <si>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</si>
  <si>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</si>
  <si>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</si>
  <si>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</si>
  <si>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</si>
  <si>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</si>
  <si>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</si>
  <si>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</si>
  <si>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</si>
  <si>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</si>
  <si>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</si>
  <si>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</si>
  <si>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</si>
  <si>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</si>
  <si>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</si>
  <si>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</si>
  <si>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</si>
  <si>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</si>
  <si>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</si>
  <si>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</si>
  <si>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</si>
  <si>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</si>
  <si>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</si>
  <si>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</si>
  <si>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</si>
  <si>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</si>
  <si>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</si>
  <si>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</si>
  <si>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</si>
  <si>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</si>
  <si>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</si>
  <si>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</si>
  <si>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</si>
  <si>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</si>
  <si>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</si>
  <si>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</si>
  <si>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</si>
  <si>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</si>
  <si>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</si>
  <si>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</si>
  <si>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</si>
  <si>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</si>
  <si>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</si>
  <si>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</si>
  <si>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</si>
  <si>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</si>
  <si>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</si>
  <si>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</si>
  <si>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</si>
  <si>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</si>
  <si>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</si>
  <si>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</si>
  <si>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</si>
  <si>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</si>
  <si>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</si>
  <si>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</si>
  <si>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</si>
  <si>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</si>
  <si>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</si>
  <si>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</si>
  <si>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</si>
  <si>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</si>
  <si>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</si>
  <si>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</si>
  <si>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</si>
  <si>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</si>
  <si>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</si>
  <si>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</si>
  <si>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</si>
  <si>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</si>
  <si>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</si>
  <si>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</si>
  <si>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</si>
  <si>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</si>
  <si>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</si>
  <si>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</si>
  <si>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</si>
  <si>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</si>
  <si>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</si>
  <si>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</si>
  <si>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</si>
  <si>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</si>
  <si>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</si>
  <si>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</si>
  <si>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</si>
  <si>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</si>
  <si>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</si>
  <si>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</si>
  <si>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</si>
  <si>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</si>
  <si>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</si>
  <si>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</si>
  <si>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</si>
  <si>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</si>
  <si>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</si>
  <si>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</si>
  <si>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</si>
  <si>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</si>
  <si>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</si>
  <si>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</si>
  <si>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</si>
  <si>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</si>
  <si>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</si>
  <si>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</si>
  <si>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</si>
  <si>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</si>
  <si>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</si>
  <si>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</si>
  <si>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</si>
  <si>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</si>
  <si>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</si>
  <si>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</si>
  <si>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</si>
  <si>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</si>
  <si>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</si>
  <si>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</si>
  <si>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</si>
  <si>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</si>
  <si>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</si>
  <si>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</si>
  <si>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</si>
  <si>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</si>
  <si>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</si>
  <si>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</si>
  <si>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</si>
  <si>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</si>
  <si>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</si>
  <si>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</si>
  <si>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</si>
  <si>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</si>
  <si>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</si>
  <si>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</si>
  <si>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</si>
  <si>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</si>
  <si>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</si>
  <si>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</si>
  <si>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</si>
  <si>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</si>
  <si>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</si>
  <si>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</si>
  <si>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</si>
  <si>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</si>
  <si>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</si>
  <si>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</si>
  <si>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</si>
  <si>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</si>
  <si>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</si>
  <si>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</si>
  <si>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</si>
  <si>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</si>
  <si>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</si>
  <si>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</si>
  <si>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</si>
  <si>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</si>
  <si>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</si>
  <si>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</si>
  <si>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</si>
  <si>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</si>
  <si>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sub-categoty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</si>
  <si>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</si>
  <si>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</si>
  <si>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</si>
  <si>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</si>
  <si>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</si>
  <si>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</si>
  <si>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</si>
  <si>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</si>
  <si>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</si>
  <si>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</si>
  <si>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</si>
  <si>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</si>
  <si>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</si>
  <si>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</si>
  <si>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</si>
  <si>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</si>
  <si>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</si>
  <si>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</si>
  <si>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</si>
  <si>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</si>
  <si>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</si>
  <si>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</si>
  <si>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</si>
  <si>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</si>
  <si>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</si>
  <si>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</si>
  <si>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</si>
  <si>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</si>
  <si>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</si>
  <si>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</si>
  <si>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</si>
  <si>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</si>
  <si>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</si>
  <si>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</si>
  <si>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</si>
  <si>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</si>
  <si>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</si>
  <si>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</si>
  <si>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</si>
  <si>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</si>
  <si>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</si>
  <si>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</si>
  <si>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</si>
  <si>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</si>
  <si>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</si>
  <si>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</si>
  <si>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</si>
  <si>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</si>
  <si>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</si>
  <si>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</si>
  <si>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</si>
  <si>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</si>
  <si>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name</t>
  </si>
  <si>
    <t>Count</t>
  </si>
  <si>
    <t>Column Labels</t>
  </si>
  <si>
    <t>(All)</t>
  </si>
  <si>
    <t>Date Ended Conversion</t>
  </si>
  <si>
    <t>Date Created Conversion</t>
  </si>
  <si>
    <t>Qtr2</t>
  </si>
  <si>
    <t>Qtr3</t>
  </si>
  <si>
    <t>Qtr4</t>
  </si>
  <si>
    <t>Qtr1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</si>
  <si>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</si>
  <si>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</si>
  <si>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</si>
  <si>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</si>
  <si>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</si>
  <si>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</si>
  <si>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</si>
  <si>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</si>
  <si>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</si>
  <si>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</si>
  <si>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</si>
  <si>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5000 - 9999</t>
  </si>
  <si>
    <t>1000 - 4999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</si>
  <si>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</si>
  <si>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</si>
  <si>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</si>
  <si>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</si>
  <si>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</si>
  <si>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</si>
  <si>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</si>
  <si>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</si>
  <si>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 50000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</si>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</sst>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0" fillId="0" borderId="0" xfId="0" applyNumberFormat="1"/>
  </cellXfs>
  <cellStyles count="2">
    <cellStyle name="Normal" xfId="0" builtinId="0"/>
    <cellStyle name="Percent" xfId="1" builtinId="5"/>
  </cellStyles>
  <dxfs count="5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B-4E54-A3AD-265809785EA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B-4E54-A3AD-265809785EA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2B-4E54-A3AD-265809785EA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2B-4E54-A3AD-265809785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430808"/>
        <c:axId val="644429496"/>
      </c:barChart>
      <c:catAx>
        <c:axId val="64443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29496"/>
        <c:crosses val="autoZero"/>
        <c:auto val="1"/>
        <c:lblAlgn val="ctr"/>
        <c:lblOffset val="100"/>
        <c:noMultiLvlLbl val="0"/>
      </c:catAx>
      <c:valAx>
        <c:axId val="64442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3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B-40C0-A06A-2BC092CF631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6B-40C0-A06A-2BC092CF631E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6B-40C0-A06A-2BC092CF631E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66B-40C0-A06A-2BC092CF6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3606416"/>
        <c:axId val="333606744"/>
      </c:barChart>
      <c:catAx>
        <c:axId val="3336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06744"/>
        <c:crosses val="autoZero"/>
        <c:auto val="1"/>
        <c:lblAlgn val="ctr"/>
        <c:lblOffset val="100"/>
        <c:noMultiLvlLbl val="0"/>
      </c:catAx>
      <c:valAx>
        <c:axId val="33360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7-4D80-9295-8C7736487B8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7-4D80-9295-8C7736487B8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07-4D80-9295-8C7736487B8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07-4D80-9295-8C7736487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810424"/>
        <c:axId val="679805176"/>
      </c:lineChart>
      <c:catAx>
        <c:axId val="67981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05176"/>
        <c:crosses val="autoZero"/>
        <c:auto val="1"/>
        <c:lblAlgn val="ctr"/>
        <c:lblOffset val="100"/>
        <c:noMultiLvlLbl val="0"/>
      </c:catAx>
      <c:valAx>
        <c:axId val="67980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[StarterBook_Renju_Solved.xlsx]Bonus!PivotTable6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Bonus!$B$17:$B$29</c:f>
              <c:numCache>
                <c:formatCode>General</c:formatCode>
                <c:ptCount val="12"/>
                <c:pt idx="0">
                  <c:v>0.1424468696151637</c:v>
                </c:pt>
                <c:pt idx="1">
                  <c:v>0.76411120471777594</c:v>
                </c:pt>
                <c:pt idx="2">
                  <c:v>0.84175824175824177</c:v>
                </c:pt>
                <c:pt idx="3">
                  <c:v>0.87684729064039413</c:v>
                </c:pt>
                <c:pt idx="4">
                  <c:v>0.87387387387387383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0.73076923076923073</c:v>
                </c:pt>
                <c:pt idx="10">
                  <c:v>0.94444444444444442</c:v>
                </c:pt>
                <c:pt idx="11">
                  <c:v>0.90184049079754602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7-4C7B-94E1-F5CBA74E69D4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Bonus!$C$17:$C$29</c:f>
              <c:numCache>
                <c:formatCode>General</c:formatCode>
                <c:ptCount val="12"/>
                <c:pt idx="0">
                  <c:v>0.69040781160252729</c:v>
                </c:pt>
                <c:pt idx="1">
                  <c:v>0.18449873631002528</c:v>
                </c:pt>
                <c:pt idx="2">
                  <c:v>0.11868131868131868</c:v>
                </c:pt>
                <c:pt idx="3">
                  <c:v>8.8669950738916259E-2</c:v>
                </c:pt>
                <c:pt idx="4">
                  <c:v>8.1081081081081086E-2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0.15384615384615385</c:v>
                </c:pt>
                <c:pt idx="10">
                  <c:v>5.5555555555555552E-2</c:v>
                </c:pt>
                <c:pt idx="11">
                  <c:v>3.6809815950920248E-2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7-4C7B-94E1-F5CBA74E69D4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Bonus!$A$17:$A$29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Bonus!$D$17:$D$29</c:f>
              <c:numCache>
                <c:formatCode>General</c:formatCode>
                <c:ptCount val="12"/>
                <c:pt idx="0">
                  <c:v>0.15048822515795521</c:v>
                </c:pt>
                <c:pt idx="1">
                  <c:v>4.0438079191238416E-2</c:v>
                </c:pt>
                <c:pt idx="2">
                  <c:v>3.0769230769230771E-2</c:v>
                </c:pt>
                <c:pt idx="3">
                  <c:v>2.9556650246305417E-2</c:v>
                </c:pt>
                <c:pt idx="4">
                  <c:v>3.6036036036036036E-2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7.6923076923076927E-2</c:v>
                </c:pt>
                <c:pt idx="10">
                  <c:v>0</c:v>
                </c:pt>
                <c:pt idx="11">
                  <c:v>5.5214723926380369E-2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F7-4C7B-94E1-F5CBA74E6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404592"/>
        <c:axId val="737400656"/>
      </c:lineChart>
      <c:catAx>
        <c:axId val="73740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00656"/>
        <c:crosses val="autoZero"/>
        <c:auto val="1"/>
        <c:lblAlgn val="ctr"/>
        <c:lblOffset val="100"/>
        <c:noMultiLvlLbl val="0"/>
      </c:catAx>
      <c:valAx>
        <c:axId val="7374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0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6</xdr:col>
      <xdr:colOff>495300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714375</xdr:colOff>
      <xdr:row>4</xdr:row>
      <xdr:rowOff>142875</xdr:rowOff>
    </xdr:from>
    <xdr:to>
      <xdr:col>18</xdr:col>
      <xdr:colOff>352425</xdr:colOff>
      <xdr:row>22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11</xdr:row>
      <xdr:rowOff>0</xdr:rowOff>
    </xdr:from>
    <xdr:to>
      <xdr:col>10</xdr:col>
      <xdr:colOff>38100</xdr:colOff>
      <xdr:row>25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</xdr:colOff>
      <xdr:row>30</xdr:row>
      <xdr:rowOff>95250</xdr:rowOff>
    </xdr:from>
    <xdr:to>
      <xdr:col>7</xdr:col>
      <xdr:colOff>104775</xdr:colOff>
      <xdr:row>46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BBY" refreshedDate="43504.629030555552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BBY" refreshedDate="43504.665563541668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ty" numFmtId="0">
      <sharedItems/>
    </cacheField>
    <cacheField name="Date Created Conversion" numFmtId="17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BBY" refreshedDate="43504.723473148151" createdVersion="6" refreshedVersion="6" minRefreshableVersion="3" recordCount="12">
  <cacheSource type="worksheet">
    <worksheetSource ref="A1:H13" sheet="Bonus"/>
  </cacheSource>
  <cacheFields count="8">
    <cacheField name="Goal" numFmtId="0">
      <sharedItems count="12">
        <s v="&lt; 1000"/>
        <s v="1000 - 4999"/>
        <s v="5000 - 9999"/>
        <s v="10000 - 14999"/>
        <s v="15000 - 19999"/>
        <s v="20000 - 24999"/>
        <s v="25000 - 29999"/>
        <s v="30000 - 34999"/>
        <s v="35000 - 39999"/>
        <s v="40000 - 44999"/>
        <s v="45000 - 49999"/>
        <s v="&gt;= 50000"/>
      </sharedItems>
    </cacheField>
    <cacheField name="Number Successful" numFmtId="0">
      <sharedItems containsSemiMixedTypes="0" containsString="0" containsNumber="1" containsInteger="1" minValue="17" maxValue="907"/>
    </cacheField>
    <cacheField name="Number Failed" numFmtId="0">
      <sharedItems containsSemiMixedTypes="0" containsString="0" containsNumber="1" containsInteger="1" minValue="1" maxValue="1202"/>
    </cacheField>
    <cacheField name="Number Canceled" numFmtId="0">
      <sharedItems containsSemiMixedTypes="0" containsString="0" containsNumber="1" containsInteger="1" minValue="0" maxValue="262"/>
    </cacheField>
    <cacheField name="Total Projects" numFmtId="0">
      <sharedItems containsSemiMixedTypes="0" containsString="0" containsNumber="1" containsInteger="1" minValue="18" maxValue="1741"/>
    </cacheField>
    <cacheField name="Percentage Successful" numFmtId="9">
      <sharedItems containsSemiMixedTypes="0" containsString="0" containsNumber="1" minValue="0.1424468696151637" maxValue="0.94444444444444442" count="12">
        <n v="0.1424468696151637"/>
        <n v="0.76411120471777594"/>
        <n v="0.84175824175824177"/>
        <n v="0.87684729064039413"/>
        <n v="0.87387387387387383"/>
        <n v="0.88"/>
        <n v="0.9107142857142857"/>
        <n v="0.90384615384615385"/>
        <n v="0.92592592592592593"/>
        <n v="0.73076923076923073"/>
        <n v="0.94444444444444442"/>
        <n v="0.90184049079754602"/>
      </sharedItems>
    </cacheField>
    <cacheField name="Percentage Failed" numFmtId="9">
      <sharedItems containsSemiMixedTypes="0" containsString="0" containsNumber="1" minValue="3.6809815950920248E-2" maxValue="0.69040781160252729"/>
    </cacheField>
    <cacheField name="Percentage Canceled" numFmtId="9">
      <sharedItems containsSemiMixedTypes="0" containsString="0" containsNumber="1" minValue="0" maxValue="0.150488225157955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248"/>
    <n v="1202"/>
    <n v="262"/>
    <n v="1741"/>
    <x v="0"/>
    <n v="0.69040781160252729"/>
    <n v="0.15048822515795521"/>
  </r>
  <r>
    <x v="1"/>
    <n v="907"/>
    <n v="219"/>
    <n v="48"/>
    <n v="1187"/>
    <x v="1"/>
    <n v="0.18449873631002528"/>
    <n v="4.0438079191238416E-2"/>
  </r>
  <r>
    <x v="2"/>
    <n v="383"/>
    <n v="54"/>
    <n v="14"/>
    <n v="455"/>
    <x v="2"/>
    <n v="0.11868131868131868"/>
    <n v="3.0769230769230771E-2"/>
  </r>
  <r>
    <x v="3"/>
    <n v="178"/>
    <n v="18"/>
    <n v="6"/>
    <n v="203"/>
    <x v="3"/>
    <n v="8.8669950738916259E-2"/>
    <n v="2.9556650246305417E-2"/>
  </r>
  <r>
    <x v="4"/>
    <n v="97"/>
    <n v="9"/>
    <n v="4"/>
    <n v="111"/>
    <x v="4"/>
    <n v="8.1081081081081086E-2"/>
    <n v="3.6036036036036036E-2"/>
  </r>
  <r>
    <x v="5"/>
    <n v="66"/>
    <n v="6"/>
    <n v="3"/>
    <n v="75"/>
    <x v="5"/>
    <n v="0.08"/>
    <n v="0.04"/>
  </r>
  <r>
    <x v="6"/>
    <n v="51"/>
    <n v="5"/>
    <n v="0"/>
    <n v="56"/>
    <x v="6"/>
    <n v="8.9285714285714288E-2"/>
    <n v="0"/>
  </r>
  <r>
    <x v="7"/>
    <n v="47"/>
    <n v="4"/>
    <n v="1"/>
    <n v="52"/>
    <x v="7"/>
    <n v="7.6923076923076927E-2"/>
    <n v="1.9230769230769232E-2"/>
  </r>
  <r>
    <x v="8"/>
    <n v="25"/>
    <n v="2"/>
    <n v="0"/>
    <n v="27"/>
    <x v="8"/>
    <n v="7.407407407407407E-2"/>
    <n v="0"/>
  </r>
  <r>
    <x v="9"/>
    <n v="19"/>
    <n v="4"/>
    <n v="2"/>
    <n v="26"/>
    <x v="9"/>
    <n v="0.15384615384615385"/>
    <n v="7.6923076923076927E-2"/>
  </r>
  <r>
    <x v="10"/>
    <n v="17"/>
    <n v="1"/>
    <n v="0"/>
    <n v="18"/>
    <x v="10"/>
    <n v="5.5555555555555552E-2"/>
    <n v="0"/>
  </r>
  <r>
    <x v="11"/>
    <n v="147"/>
    <n v="6"/>
    <n v="9"/>
    <n v="163"/>
    <x v="11"/>
    <n v="3.6809815950920248E-2"/>
    <n v="5.521472392638036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1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6:D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0"/>
        <item x="9"/>
        <item x="1"/>
        <item x="2"/>
        <item x="4"/>
        <item x="3"/>
        <item x="5"/>
        <item x="11"/>
        <item x="7"/>
        <item x="6"/>
        <item x="8"/>
        <item x="1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 Successful" fld="5" baseField="0" baseItem="0"/>
    <dataField name="% Failed" fld="6" baseField="0" baseItem="0"/>
    <dataField name="%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" customWidth="1"/>
    <col min="16" max="16" width="22.7109375" bestFit="1" customWidth="1"/>
    <col min="17" max="17" width="12.5703125" customWidth="1"/>
    <col min="18" max="18" width="18" customWidth="1"/>
    <col min="19" max="19" width="32.5703125" customWidth="1"/>
    <col min="20" max="20" width="30.5703125" customWidth="1"/>
  </cols>
  <sheetData>
    <row r="1" spans="1:20" ht="30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E2*100/D2</f>
        <v>136.85882352941175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E3*100/D3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E67*100/D67</f>
        <v>107.52857142857142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E131*100/D131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E195*100/D195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E259*100/D259</f>
        <v>106.7264857142857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E323*100/D323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E387*100/D387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E451*100/D451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E515*100/D515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E579*100/D579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E643*100/D643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E707*100/D707</f>
        <v>0.97699999999999998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E771*100/D771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E835*100/D835</f>
        <v>101.66666666666667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E899*100/D899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E963*100/D963</f>
        <v>42.188421052631575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E1027*100/D1027</f>
        <v>109.92831428571429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E1091*100/D1091</f>
        <v>7.8266666666666671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E1155*100/D1155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E1219*100/D1219</f>
        <v>102.6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E1283*100/D1283</f>
        <v>110.71428571428571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E1347*100/D1347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E1411*100/D1411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E1475*100/D1475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E1539*100/D1539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E1603*100/D1603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E1667*100/D1667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E1731*100/D1731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E1795*100/D1795</f>
        <v>1.3333333333333333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E1859*100/D1859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E1923*100/D1923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E1987*100/D1987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E2051*100/D2051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E2115*100/D2115</f>
        <v>104.85714285714286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E2179*100/D2179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E2243*100/D2243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E2307*100/D2307</f>
        <v>101.22777777777777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E2371*100/D2371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E2435*100/D2435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E2499*100/D2499</f>
        <v>112.77149999999999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E2563*100/D2563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E2627*100/D2627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E2691*100/D2691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E2755*100/D2755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E2819*100/D2819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E2883*100/D2883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E2947*100/D2947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E3011*100/D3011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E3075*100/D3075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E3139*100/D3139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E3203*100/D3203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E3267*100/D3267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E3331*100/D3331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E3395*100/D3395</f>
        <v>105.8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E3459*100/D3459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E3523*100/D3523</f>
        <v>169.42857142857142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E3587*100/D3587</f>
        <v>119.11764705882354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E3651*100/D3651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E3715*100/D3715</f>
        <v>101.5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E3779*100/D3779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E3843*100/D3843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E3907*100/D3907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E3971*100/D3971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E4035*100/D4035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E4099*100/D4099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autoFilter ref="F1:F4115"/>
  <conditionalFormatting sqref="F2:F4115">
    <cfRule type="cellIs" dxfId="4" priority="3" operator="equal">
      <formula>"live"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F122:F4115"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J17" sqref="J17"/>
    </sheetView>
  </sheetViews>
  <sheetFormatPr defaultRowHeight="15" x14ac:dyDescent="0.25"/>
  <cols>
    <col min="1" max="1" width="13.1406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10" x14ac:dyDescent="0.25">
      <c r="A1" s="8" t="s">
        <v>8223</v>
      </c>
      <c r="B1" t="s">
        <v>8365</v>
      </c>
    </row>
    <row r="3" spans="1:10" x14ac:dyDescent="0.25">
      <c r="A3" s="8" t="s">
        <v>8363</v>
      </c>
      <c r="B3" s="8" t="s">
        <v>8364</v>
      </c>
    </row>
    <row r="4" spans="1:10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10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10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10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10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10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10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10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10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10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10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J14">
        <f>2185/4114</f>
        <v>0.53111327175498302</v>
      </c>
    </row>
    <row r="15" spans="1:10" x14ac:dyDescent="0.25">
      <c r="J15">
        <f>1530/4114</f>
        <v>0.37190082644628097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P29" sqref="P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2" spans="1:6" x14ac:dyDescent="0.25">
      <c r="A2" s="8" t="s">
        <v>8223</v>
      </c>
      <c r="B2" t="s">
        <v>8365</v>
      </c>
    </row>
    <row r="3" spans="1:6" x14ac:dyDescent="0.25">
      <c r="A3" s="8" t="s">
        <v>8308</v>
      </c>
      <c r="B3" t="s">
        <v>8365</v>
      </c>
    </row>
    <row r="5" spans="1:6" x14ac:dyDescent="0.25">
      <c r="A5" s="8" t="s">
        <v>8362</v>
      </c>
      <c r="B5" s="8" t="s">
        <v>8364</v>
      </c>
    </row>
    <row r="6" spans="1:6" x14ac:dyDescent="0.25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9" t="s">
        <v>8316</v>
      </c>
      <c r="B7" s="10"/>
      <c r="C7" s="10">
        <v>100</v>
      </c>
      <c r="D7" s="10"/>
      <c r="E7" s="10"/>
      <c r="F7" s="10">
        <v>100</v>
      </c>
    </row>
    <row r="8" spans="1:6" x14ac:dyDescent="0.25">
      <c r="A8" s="9" t="s">
        <v>8344</v>
      </c>
      <c r="B8" s="10">
        <v>20</v>
      </c>
      <c r="C8" s="10"/>
      <c r="D8" s="10"/>
      <c r="E8" s="10"/>
      <c r="F8" s="10">
        <v>20</v>
      </c>
    </row>
    <row r="9" spans="1:6" x14ac:dyDescent="0.25">
      <c r="A9" s="9" t="s">
        <v>8332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8358</v>
      </c>
      <c r="B10" s="10"/>
      <c r="C10" s="10">
        <v>40</v>
      </c>
      <c r="D10" s="10"/>
      <c r="E10" s="10"/>
      <c r="F10" s="10">
        <v>40</v>
      </c>
    </row>
    <row r="11" spans="1:6" x14ac:dyDescent="0.25">
      <c r="A11" s="9" t="s">
        <v>8354</v>
      </c>
      <c r="B11" s="10"/>
      <c r="C11" s="10"/>
      <c r="D11" s="10"/>
      <c r="E11" s="10">
        <v>40</v>
      </c>
      <c r="F11" s="10">
        <v>40</v>
      </c>
    </row>
    <row r="12" spans="1:6" x14ac:dyDescent="0.25">
      <c r="A12" s="9" t="s">
        <v>8315</v>
      </c>
      <c r="B12" s="10"/>
      <c r="C12" s="10"/>
      <c r="D12" s="10"/>
      <c r="E12" s="10">
        <v>180</v>
      </c>
      <c r="F12" s="10">
        <v>180</v>
      </c>
    </row>
    <row r="13" spans="1:6" x14ac:dyDescent="0.25">
      <c r="A13" s="9" t="s">
        <v>8314</v>
      </c>
      <c r="B13" s="10"/>
      <c r="C13" s="10">
        <v>80</v>
      </c>
      <c r="D13" s="10"/>
      <c r="E13" s="10"/>
      <c r="F13" s="10">
        <v>80</v>
      </c>
    </row>
    <row r="14" spans="1:6" x14ac:dyDescent="0.25">
      <c r="A14" s="9" t="s">
        <v>8330</v>
      </c>
      <c r="B14" s="10"/>
      <c r="C14" s="10"/>
      <c r="D14" s="10"/>
      <c r="E14" s="10">
        <v>40</v>
      </c>
      <c r="F14" s="10">
        <v>40</v>
      </c>
    </row>
    <row r="15" spans="1:6" x14ac:dyDescent="0.25">
      <c r="A15" s="9" t="s">
        <v>8347</v>
      </c>
      <c r="B15" s="10"/>
      <c r="C15" s="10">
        <v>40</v>
      </c>
      <c r="D15" s="10">
        <v>20</v>
      </c>
      <c r="E15" s="10"/>
      <c r="F15" s="10">
        <v>60</v>
      </c>
    </row>
    <row r="16" spans="1:6" x14ac:dyDescent="0.25">
      <c r="A16" s="9" t="s">
        <v>8324</v>
      </c>
      <c r="B16" s="10"/>
      <c r="C16" s="10">
        <v>40</v>
      </c>
      <c r="D16" s="10"/>
      <c r="E16" s="10"/>
      <c r="F16" s="10">
        <v>40</v>
      </c>
    </row>
    <row r="17" spans="1:6" x14ac:dyDescent="0.25">
      <c r="A17" s="9" t="s">
        <v>8337</v>
      </c>
      <c r="B17" s="10">
        <v>20</v>
      </c>
      <c r="C17" s="10">
        <v>120</v>
      </c>
      <c r="D17" s="10"/>
      <c r="E17" s="10"/>
      <c r="F17" s="10">
        <v>140</v>
      </c>
    </row>
    <row r="18" spans="1:6" x14ac:dyDescent="0.25">
      <c r="A18" s="9" t="s">
        <v>8348</v>
      </c>
      <c r="B18" s="10"/>
      <c r="C18" s="10">
        <v>20</v>
      </c>
      <c r="D18" s="10"/>
      <c r="E18" s="10"/>
      <c r="F18" s="10">
        <v>20</v>
      </c>
    </row>
    <row r="19" spans="1:6" x14ac:dyDescent="0.25">
      <c r="A19" s="9" t="s">
        <v>8349</v>
      </c>
      <c r="B19" s="10"/>
      <c r="C19" s="10"/>
      <c r="D19" s="10"/>
      <c r="E19" s="10">
        <v>140</v>
      </c>
      <c r="F19" s="10">
        <v>140</v>
      </c>
    </row>
    <row r="20" spans="1:6" x14ac:dyDescent="0.25">
      <c r="A20" s="9" t="s">
        <v>8329</v>
      </c>
      <c r="B20" s="10"/>
      <c r="C20" s="10">
        <v>20</v>
      </c>
      <c r="D20" s="10"/>
      <c r="E20" s="10">
        <v>140</v>
      </c>
      <c r="F20" s="10">
        <v>160</v>
      </c>
    </row>
    <row r="21" spans="1:6" x14ac:dyDescent="0.25">
      <c r="A21" s="9" t="s">
        <v>8328</v>
      </c>
      <c r="B21" s="10"/>
      <c r="C21" s="10">
        <v>60</v>
      </c>
      <c r="D21" s="10"/>
      <c r="E21" s="10"/>
      <c r="F21" s="10">
        <v>60</v>
      </c>
    </row>
    <row r="22" spans="1:6" x14ac:dyDescent="0.25">
      <c r="A22" s="9" t="s">
        <v>8356</v>
      </c>
      <c r="B22" s="10"/>
      <c r="C22" s="10">
        <v>11</v>
      </c>
      <c r="D22" s="10"/>
      <c r="E22" s="10">
        <v>9</v>
      </c>
      <c r="F22" s="10">
        <v>20</v>
      </c>
    </row>
    <row r="23" spans="1:6" x14ac:dyDescent="0.25">
      <c r="A23" s="9" t="s">
        <v>8327</v>
      </c>
      <c r="B23" s="10"/>
      <c r="C23" s="10"/>
      <c r="D23" s="10"/>
      <c r="E23" s="10">
        <v>20</v>
      </c>
      <c r="F23" s="10">
        <v>20</v>
      </c>
    </row>
    <row r="24" spans="1:6" x14ac:dyDescent="0.25">
      <c r="A24" s="9" t="s">
        <v>8335</v>
      </c>
      <c r="B24" s="10"/>
      <c r="C24" s="10">
        <v>40</v>
      </c>
      <c r="D24" s="10"/>
      <c r="E24" s="10"/>
      <c r="F24" s="10">
        <v>40</v>
      </c>
    </row>
    <row r="25" spans="1:6" x14ac:dyDescent="0.25">
      <c r="A25" s="9" t="s">
        <v>8359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 x14ac:dyDescent="0.25">
      <c r="A26" s="9" t="s">
        <v>8343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8323</v>
      </c>
      <c r="B27" s="10"/>
      <c r="C27" s="10"/>
      <c r="D27" s="10"/>
      <c r="E27" s="10">
        <v>60</v>
      </c>
      <c r="F27" s="10">
        <v>60</v>
      </c>
    </row>
    <row r="28" spans="1:6" x14ac:dyDescent="0.25">
      <c r="A28" s="9" t="s">
        <v>8350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8339</v>
      </c>
      <c r="B29" s="10"/>
      <c r="C29" s="10">
        <v>57</v>
      </c>
      <c r="D29" s="10"/>
      <c r="E29" s="10">
        <v>103</v>
      </c>
      <c r="F29" s="10">
        <v>160</v>
      </c>
    </row>
    <row r="30" spans="1:6" x14ac:dyDescent="0.25">
      <c r="A30" s="9" t="s">
        <v>8345</v>
      </c>
      <c r="B30" s="10"/>
      <c r="C30" s="10">
        <v>20</v>
      </c>
      <c r="D30" s="10"/>
      <c r="E30" s="10"/>
      <c r="F30" s="10">
        <v>20</v>
      </c>
    </row>
    <row r="31" spans="1:6" x14ac:dyDescent="0.25">
      <c r="A31" s="9" t="s">
        <v>8318</v>
      </c>
      <c r="B31" s="10"/>
      <c r="C31" s="10">
        <v>353</v>
      </c>
      <c r="D31" s="10">
        <v>19</v>
      </c>
      <c r="E31" s="10">
        <v>694</v>
      </c>
      <c r="F31" s="10">
        <v>1066</v>
      </c>
    </row>
    <row r="32" spans="1:6" x14ac:dyDescent="0.25">
      <c r="A32" s="9" t="s">
        <v>8346</v>
      </c>
      <c r="B32" s="10"/>
      <c r="C32" s="10"/>
      <c r="D32" s="10"/>
      <c r="E32" s="10">
        <v>40</v>
      </c>
      <c r="F32" s="10">
        <v>40</v>
      </c>
    </row>
    <row r="33" spans="1:6" x14ac:dyDescent="0.25">
      <c r="A33" s="9" t="s">
        <v>8342</v>
      </c>
      <c r="B33" s="10"/>
      <c r="C33" s="10"/>
      <c r="D33" s="10"/>
      <c r="E33" s="10">
        <v>20</v>
      </c>
      <c r="F33" s="10">
        <v>20</v>
      </c>
    </row>
    <row r="34" spans="1:6" x14ac:dyDescent="0.25">
      <c r="A34" s="9" t="s">
        <v>8353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9" t="s">
        <v>8326</v>
      </c>
      <c r="B35" s="10"/>
      <c r="C35" s="10"/>
      <c r="D35" s="10"/>
      <c r="E35" s="10">
        <v>260</v>
      </c>
      <c r="F35" s="10">
        <v>260</v>
      </c>
    </row>
    <row r="36" spans="1:6" x14ac:dyDescent="0.25">
      <c r="A36" s="9" t="s">
        <v>8313</v>
      </c>
      <c r="B36" s="10">
        <v>40</v>
      </c>
      <c r="C36" s="10"/>
      <c r="D36" s="10"/>
      <c r="E36" s="10"/>
      <c r="F36" s="10">
        <v>40</v>
      </c>
    </row>
    <row r="37" spans="1:6" x14ac:dyDescent="0.25">
      <c r="A37" s="9" t="s">
        <v>8312</v>
      </c>
      <c r="B37" s="10"/>
      <c r="C37" s="10"/>
      <c r="D37" s="10"/>
      <c r="E37" s="10">
        <v>60</v>
      </c>
      <c r="F37" s="10">
        <v>60</v>
      </c>
    </row>
    <row r="38" spans="1:6" x14ac:dyDescent="0.25">
      <c r="A38" s="9" t="s">
        <v>8352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25">
      <c r="A39" s="9" t="s">
        <v>8355</v>
      </c>
      <c r="B39" s="10">
        <v>18</v>
      </c>
      <c r="C39" s="10">
        <v>2</v>
      </c>
      <c r="D39" s="10"/>
      <c r="E39" s="10">
        <v>40</v>
      </c>
      <c r="F39" s="10">
        <v>60</v>
      </c>
    </row>
    <row r="40" spans="1:6" x14ac:dyDescent="0.25">
      <c r="A40" s="9" t="s">
        <v>8357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 x14ac:dyDescent="0.25">
      <c r="A41" s="9" t="s">
        <v>8351</v>
      </c>
      <c r="B41" s="10"/>
      <c r="C41" s="10"/>
      <c r="D41" s="10"/>
      <c r="E41" s="10">
        <v>80</v>
      </c>
      <c r="F41" s="10">
        <v>80</v>
      </c>
    </row>
    <row r="42" spans="1:6" x14ac:dyDescent="0.25">
      <c r="A42" s="9" t="s">
        <v>8311</v>
      </c>
      <c r="B42" s="10"/>
      <c r="C42" s="10"/>
      <c r="D42" s="10"/>
      <c r="E42" s="10">
        <v>60</v>
      </c>
      <c r="F42" s="10">
        <v>60</v>
      </c>
    </row>
    <row r="43" spans="1:6" x14ac:dyDescent="0.25">
      <c r="A43" s="9" t="s">
        <v>8341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5">
      <c r="A44" s="9" t="s">
        <v>8334</v>
      </c>
      <c r="B44" s="10"/>
      <c r="C44" s="10">
        <v>100</v>
      </c>
      <c r="D44" s="10"/>
      <c r="E44" s="10"/>
      <c r="F44" s="10">
        <v>100</v>
      </c>
    </row>
    <row r="45" spans="1:6" x14ac:dyDescent="0.25">
      <c r="A45" s="9" t="s">
        <v>8321</v>
      </c>
      <c r="B45" s="10">
        <v>60</v>
      </c>
      <c r="C45" s="10">
        <v>120</v>
      </c>
      <c r="D45" s="10"/>
      <c r="E45" s="10">
        <v>20</v>
      </c>
      <c r="F45" s="10">
        <v>200</v>
      </c>
    </row>
    <row r="46" spans="1:6" x14ac:dyDescent="0.25">
      <c r="A46" s="9" t="s">
        <v>8320</v>
      </c>
      <c r="B46" s="10">
        <v>100</v>
      </c>
      <c r="C46" s="10">
        <v>60</v>
      </c>
      <c r="D46" s="10"/>
      <c r="E46" s="10"/>
      <c r="F46" s="10">
        <v>160</v>
      </c>
    </row>
    <row r="47" spans="1:6" x14ac:dyDescent="0.25">
      <c r="A47" s="9" t="s">
        <v>8340</v>
      </c>
      <c r="B47" s="10">
        <v>20</v>
      </c>
      <c r="C47" s="10"/>
      <c r="D47" s="10"/>
      <c r="E47" s="10"/>
      <c r="F47" s="10">
        <v>20</v>
      </c>
    </row>
    <row r="48" spans="1:6" x14ac:dyDescent="0.25">
      <c r="A48" s="9" t="s">
        <v>8361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E9" sqref="E9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8365</v>
      </c>
    </row>
    <row r="2" spans="1:6" x14ac:dyDescent="0.25">
      <c r="A2" s="8" t="s">
        <v>8373</v>
      </c>
      <c r="B2" t="s">
        <v>8365</v>
      </c>
    </row>
    <row r="4" spans="1:6" x14ac:dyDescent="0.25">
      <c r="A4" s="8" t="s">
        <v>8372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8371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25">
      <c r="A7" s="9" t="s">
        <v>8368</v>
      </c>
      <c r="B7" s="10">
        <v>80</v>
      </c>
      <c r="C7" s="10">
        <v>377</v>
      </c>
      <c r="D7" s="10"/>
      <c r="E7" s="10">
        <v>639</v>
      </c>
      <c r="F7" s="10">
        <v>1096</v>
      </c>
    </row>
    <row r="8" spans="1:6" x14ac:dyDescent="0.25">
      <c r="A8" s="9" t="s">
        <v>8369</v>
      </c>
      <c r="B8" s="10">
        <v>100</v>
      </c>
      <c r="C8" s="10">
        <v>409</v>
      </c>
      <c r="D8" s="10"/>
      <c r="E8" s="10">
        <v>507</v>
      </c>
      <c r="F8" s="10">
        <v>1016</v>
      </c>
    </row>
    <row r="9" spans="1:6" x14ac:dyDescent="0.25">
      <c r="A9" s="9" t="s">
        <v>8370</v>
      </c>
      <c r="B9" s="10">
        <v>80</v>
      </c>
      <c r="C9" s="10">
        <v>382</v>
      </c>
      <c r="D9" s="10"/>
      <c r="E9" s="10">
        <v>475</v>
      </c>
      <c r="F9" s="10">
        <v>937</v>
      </c>
    </row>
    <row r="10" spans="1:6" x14ac:dyDescent="0.25">
      <c r="A10" s="9" t="s">
        <v>8361</v>
      </c>
      <c r="B10" s="10">
        <v>349</v>
      </c>
      <c r="C10" s="10">
        <v>1530</v>
      </c>
      <c r="D10" s="10">
        <v>50</v>
      </c>
      <c r="E10" s="10">
        <v>2185</v>
      </c>
      <c r="F1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F23" sqref="F23"/>
    </sheetView>
  </sheetViews>
  <sheetFormatPr defaultRowHeight="15" x14ac:dyDescent="0.25"/>
  <cols>
    <col min="1" max="1" width="13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13" width="4.5703125" customWidth="1"/>
    <col min="14" max="14" width="11.28515625" customWidth="1"/>
    <col min="15" max="15" width="26.7109375" customWidth="1"/>
    <col min="16" max="16" width="27.7109375" customWidth="1"/>
    <col min="17" max="17" width="26.7109375" customWidth="1"/>
    <col min="18" max="18" width="27.7109375" customWidth="1"/>
    <col min="19" max="19" width="26.7109375" customWidth="1"/>
    <col min="20" max="20" width="27.7109375" customWidth="1"/>
    <col min="21" max="21" width="26.7109375" customWidth="1"/>
    <col min="22" max="22" width="27.7109375" customWidth="1"/>
    <col min="23" max="23" width="26.7109375" customWidth="1"/>
    <col min="24" max="24" width="27.7109375" customWidth="1"/>
    <col min="25" max="25" width="26.7109375" customWidth="1"/>
    <col min="26" max="26" width="32.7109375" customWidth="1"/>
    <col min="27" max="27" width="31.7109375" customWidth="1"/>
    <col min="28" max="28" width="9.42578125" customWidth="1"/>
    <col min="29" max="29" width="6.42578125" customWidth="1"/>
    <col min="30" max="30" width="8.42578125" customWidth="1"/>
    <col min="31" max="31" width="9.42578125" customWidth="1"/>
    <col min="32" max="32" width="6.42578125" customWidth="1"/>
    <col min="33" max="33" width="8.42578125" customWidth="1"/>
    <col min="34" max="34" width="9.42578125" customWidth="1"/>
    <col min="35" max="35" width="6.42578125" customWidth="1"/>
    <col min="36" max="36" width="8.42578125" customWidth="1"/>
    <col min="37" max="37" width="9.42578125" customWidth="1"/>
    <col min="38" max="38" width="11.28515625" customWidth="1"/>
    <col min="39" max="39" width="10" customWidth="1"/>
    <col min="40" max="42" width="8.85546875" customWidth="1"/>
    <col min="43" max="46" width="10" customWidth="1"/>
    <col min="47" max="47" width="8.85546875" customWidth="1"/>
    <col min="48" max="48" width="10" customWidth="1"/>
    <col min="49" max="49" width="8.85546875" customWidth="1"/>
    <col min="50" max="50" width="10" customWidth="1"/>
    <col min="51" max="51" width="8.85546875" customWidth="1"/>
    <col min="52" max="55" width="10" customWidth="1"/>
    <col min="56" max="56" width="8.85546875" customWidth="1"/>
    <col min="57" max="57" width="6.140625" customWidth="1"/>
    <col min="58" max="58" width="8.85546875" customWidth="1"/>
    <col min="59" max="59" width="6.140625" customWidth="1"/>
    <col min="60" max="60" width="8.85546875" customWidth="1"/>
    <col min="61" max="62" width="10" customWidth="1"/>
    <col min="63" max="63" width="8.85546875" customWidth="1"/>
    <col min="64" max="64" width="10" customWidth="1"/>
    <col min="65" max="65" width="8.85546875" customWidth="1"/>
    <col min="66" max="66" width="10" customWidth="1"/>
    <col min="67" max="67" width="8.85546875" customWidth="1"/>
    <col min="68" max="68" width="10" customWidth="1"/>
    <col min="69" max="69" width="8.85546875" customWidth="1"/>
    <col min="70" max="71" width="10" customWidth="1"/>
    <col min="72" max="72" width="8.85546875" customWidth="1"/>
    <col min="73" max="75" width="10" customWidth="1"/>
    <col min="76" max="76" width="8.85546875" customWidth="1"/>
    <col min="77" max="78" width="10" customWidth="1"/>
    <col min="79" max="79" width="8.85546875" customWidth="1"/>
    <col min="80" max="81" width="10" customWidth="1"/>
    <col min="82" max="82" width="8.85546875" customWidth="1"/>
    <col min="83" max="83" width="10" customWidth="1"/>
    <col min="84" max="84" width="8.85546875" customWidth="1"/>
    <col min="85" max="85" width="10" customWidth="1"/>
    <col min="86" max="86" width="8.85546875" customWidth="1"/>
    <col min="87" max="87" width="10" customWidth="1"/>
    <col min="88" max="88" width="8.85546875" customWidth="1"/>
    <col min="89" max="92" width="10" customWidth="1"/>
    <col min="93" max="93" width="8.85546875" customWidth="1"/>
    <col min="94" max="94" width="6.140625" customWidth="1"/>
    <col min="95" max="97" width="8.85546875" customWidth="1"/>
    <col min="98" max="98" width="6.140625" customWidth="1"/>
    <col min="99" max="99" width="8.85546875" customWidth="1"/>
    <col min="100" max="100" width="6.140625" customWidth="1"/>
    <col min="101" max="101" width="8.85546875" customWidth="1"/>
    <col min="102" max="102" width="6.140625" customWidth="1"/>
    <col min="103" max="103" width="8.85546875" customWidth="1"/>
    <col min="104" max="105" width="10" customWidth="1"/>
    <col min="106" max="106" width="8.85546875" customWidth="1"/>
    <col min="107" max="107" width="6.140625" customWidth="1"/>
    <col min="108" max="108" width="8.85546875" customWidth="1"/>
    <col min="109" max="111" width="10" customWidth="1"/>
    <col min="112" max="112" width="8.85546875" customWidth="1"/>
    <col min="113" max="114" width="10" customWidth="1"/>
    <col min="115" max="115" width="8.85546875" customWidth="1"/>
    <col min="116" max="118" width="10" customWidth="1"/>
    <col min="119" max="119" width="8.85546875" customWidth="1"/>
    <col min="120" max="120" width="10" customWidth="1"/>
    <col min="121" max="121" width="8.85546875" customWidth="1"/>
    <col min="122" max="122" width="6.140625" customWidth="1"/>
    <col min="123" max="123" width="8.85546875" customWidth="1"/>
    <col min="124" max="124" width="10" customWidth="1"/>
    <col min="125" max="125" width="8.85546875" customWidth="1"/>
    <col min="126" max="126" width="6.140625" customWidth="1"/>
    <col min="127" max="127" width="8.85546875" customWidth="1"/>
    <col min="128" max="130" width="10" customWidth="1"/>
    <col min="131" max="131" width="8.85546875" customWidth="1"/>
    <col min="132" max="132" width="10" customWidth="1"/>
    <col min="133" max="133" width="8.85546875" customWidth="1"/>
    <col min="134" max="134" width="10" customWidth="1"/>
    <col min="135" max="135" width="8.85546875" customWidth="1"/>
    <col min="136" max="137" width="10" customWidth="1"/>
    <col min="138" max="138" width="8.85546875" customWidth="1"/>
    <col min="139" max="139" width="10" customWidth="1"/>
    <col min="140" max="140" width="8.85546875" customWidth="1"/>
    <col min="141" max="141" width="5.85546875" customWidth="1"/>
    <col min="142" max="144" width="8.85546875" customWidth="1"/>
    <col min="145" max="146" width="10" customWidth="1"/>
    <col min="147" max="147" width="8.85546875" customWidth="1"/>
    <col min="148" max="148" width="10" customWidth="1"/>
    <col min="149" max="149" width="8.85546875" customWidth="1"/>
    <col min="150" max="151" width="10" customWidth="1"/>
    <col min="152" max="152" width="8.85546875" customWidth="1"/>
    <col min="153" max="154" width="10" customWidth="1"/>
    <col min="155" max="157" width="8.85546875" customWidth="1"/>
    <col min="158" max="158" width="10" customWidth="1"/>
    <col min="159" max="159" width="8.85546875" customWidth="1"/>
    <col min="160" max="160" width="10" customWidth="1"/>
    <col min="161" max="161" width="8.85546875" customWidth="1"/>
    <col min="162" max="162" width="10" customWidth="1"/>
    <col min="163" max="163" width="8.85546875" customWidth="1"/>
    <col min="164" max="164" width="10" customWidth="1"/>
    <col min="165" max="165" width="8.85546875" customWidth="1"/>
    <col min="166" max="169" width="10" customWidth="1"/>
    <col min="170" max="170" width="9.85546875" customWidth="1"/>
    <col min="171" max="171" width="6.85546875" customWidth="1"/>
    <col min="172" max="172" width="9.85546875" customWidth="1"/>
    <col min="173" max="173" width="10" customWidth="1"/>
    <col min="174" max="174" width="9.85546875" customWidth="1"/>
    <col min="175" max="175" width="10" customWidth="1"/>
    <col min="176" max="176" width="9.85546875" customWidth="1"/>
    <col min="177" max="179" width="10" customWidth="1"/>
    <col min="180" max="180" width="9.85546875" customWidth="1"/>
    <col min="181" max="181" width="6.85546875" customWidth="1"/>
    <col min="182" max="182" width="9.85546875" customWidth="1"/>
    <col min="183" max="184" width="10" customWidth="1"/>
    <col min="185" max="185" width="9.85546875" customWidth="1"/>
    <col min="186" max="188" width="10" customWidth="1"/>
    <col min="189" max="189" width="9.85546875" customWidth="1"/>
    <col min="190" max="192" width="10" customWidth="1"/>
    <col min="193" max="193" width="9.85546875" customWidth="1"/>
    <col min="194" max="195" width="10" customWidth="1"/>
    <col min="196" max="196" width="9.85546875" customWidth="1"/>
    <col min="197" max="197" width="10" customWidth="1"/>
    <col min="198" max="198" width="9.85546875" customWidth="1"/>
    <col min="199" max="199" width="10" customWidth="1"/>
    <col min="200" max="200" width="9.85546875" customWidth="1"/>
    <col min="201" max="201" width="10" customWidth="1"/>
    <col min="202" max="202" width="9.85546875" customWidth="1"/>
    <col min="203" max="203" width="10" customWidth="1"/>
    <col min="204" max="204" width="9.85546875" customWidth="1"/>
    <col min="205" max="206" width="10" customWidth="1"/>
    <col min="207" max="207" width="9.85546875" customWidth="1"/>
    <col min="208" max="208" width="10" customWidth="1"/>
    <col min="209" max="209" width="9.85546875" customWidth="1"/>
    <col min="210" max="213" width="10" customWidth="1"/>
    <col min="214" max="214" width="9.85546875" customWidth="1"/>
    <col min="215" max="215" width="10" customWidth="1"/>
    <col min="216" max="216" width="9.85546875" customWidth="1"/>
    <col min="217" max="217" width="10" customWidth="1"/>
    <col min="218" max="218" width="9.85546875" customWidth="1"/>
    <col min="219" max="219" width="10" customWidth="1"/>
    <col min="220" max="220" width="9.85546875" customWidth="1"/>
    <col min="221" max="221" width="10" customWidth="1"/>
    <col min="222" max="222" width="12.42578125" customWidth="1"/>
    <col min="223" max="224" width="10" customWidth="1"/>
    <col min="225" max="225" width="9.85546875" customWidth="1"/>
    <col min="226" max="227" width="10" customWidth="1"/>
    <col min="228" max="228" width="9.85546875" customWidth="1"/>
    <col min="229" max="229" width="8.85546875" customWidth="1"/>
    <col min="230" max="230" width="9.85546875" customWidth="1"/>
    <col min="231" max="232" width="10" customWidth="1"/>
    <col min="233" max="233" width="9.85546875" customWidth="1"/>
    <col min="234" max="236" width="10" customWidth="1"/>
    <col min="237" max="237" width="9.85546875" customWidth="1"/>
    <col min="238" max="239" width="10" customWidth="1"/>
    <col min="240" max="240" width="9.85546875" customWidth="1"/>
    <col min="241" max="241" width="6.85546875" customWidth="1"/>
    <col min="242" max="242" width="9.85546875" customWidth="1"/>
    <col min="243" max="243" width="8.85546875" customWidth="1"/>
    <col min="244" max="244" width="9.85546875" customWidth="1"/>
    <col min="245" max="246" width="10" customWidth="1"/>
    <col min="247" max="247" width="9.85546875" customWidth="1"/>
    <col min="248" max="248" width="6.85546875" customWidth="1"/>
    <col min="249" max="249" width="9.85546875" customWidth="1"/>
    <col min="250" max="250" width="10" customWidth="1"/>
    <col min="251" max="251" width="9.85546875" customWidth="1"/>
    <col min="252" max="252" width="10" customWidth="1"/>
    <col min="253" max="253" width="12.42578125" customWidth="1"/>
    <col min="254" max="254" width="6.85546875" customWidth="1"/>
    <col min="255" max="255" width="9.85546875" customWidth="1"/>
    <col min="256" max="258" width="10" customWidth="1"/>
    <col min="259" max="259" width="9.85546875" customWidth="1"/>
    <col min="260" max="260" width="10" customWidth="1"/>
    <col min="261" max="261" width="9.85546875" customWidth="1"/>
    <col min="262" max="263" width="10" customWidth="1"/>
    <col min="264" max="264" width="9.85546875" customWidth="1"/>
    <col min="265" max="266" width="10" customWidth="1"/>
    <col min="267" max="267" width="9.85546875" customWidth="1"/>
    <col min="268" max="268" width="10" customWidth="1"/>
    <col min="269" max="269" width="9.85546875" customWidth="1"/>
    <col min="270" max="270" width="6.85546875" customWidth="1"/>
    <col min="271" max="271" width="9.85546875" customWidth="1"/>
    <col min="272" max="273" width="10" customWidth="1"/>
    <col min="274" max="274" width="9.85546875" customWidth="1"/>
    <col min="275" max="275" width="10" customWidth="1"/>
    <col min="276" max="276" width="9.85546875" customWidth="1"/>
    <col min="277" max="277" width="10" customWidth="1"/>
    <col min="278" max="278" width="9.85546875" customWidth="1"/>
    <col min="279" max="281" width="10" customWidth="1"/>
    <col min="282" max="282" width="9.85546875" customWidth="1"/>
    <col min="283" max="283" width="6.85546875" customWidth="1"/>
    <col min="284" max="284" width="9.85546875" customWidth="1"/>
    <col min="285" max="285" width="10" customWidth="1"/>
    <col min="286" max="286" width="9.85546875" customWidth="1"/>
    <col min="287" max="287" width="10" customWidth="1"/>
    <col min="288" max="288" width="9.85546875" customWidth="1"/>
    <col min="289" max="292" width="10" customWidth="1"/>
    <col min="293" max="293" width="9.85546875" customWidth="1"/>
    <col min="294" max="294" width="10" customWidth="1"/>
    <col min="295" max="295" width="9.85546875" customWidth="1"/>
    <col min="296" max="296" width="10" customWidth="1"/>
    <col min="297" max="297" width="9.85546875" customWidth="1"/>
    <col min="298" max="298" width="10" customWidth="1"/>
    <col min="299" max="299" width="9.85546875" customWidth="1"/>
    <col min="300" max="300" width="10" customWidth="1"/>
    <col min="301" max="301" width="9.85546875" customWidth="1"/>
    <col min="302" max="304" width="10" customWidth="1"/>
    <col min="305" max="305" width="9.85546875" customWidth="1"/>
    <col min="306" max="306" width="6.85546875" customWidth="1"/>
    <col min="307" max="307" width="9.85546875" customWidth="1"/>
    <col min="308" max="311" width="10" customWidth="1"/>
    <col min="312" max="312" width="9.85546875" customWidth="1"/>
    <col min="313" max="314" width="10" customWidth="1"/>
    <col min="315" max="315" width="9.85546875" customWidth="1"/>
    <col min="316" max="316" width="10" customWidth="1"/>
    <col min="317" max="317" width="9.85546875" customWidth="1"/>
    <col min="318" max="318" width="6.85546875" customWidth="1"/>
    <col min="319" max="319" width="9.85546875" customWidth="1"/>
    <col min="320" max="320" width="10" customWidth="1"/>
    <col min="321" max="321" width="9.85546875" customWidth="1"/>
    <col min="322" max="322" width="6.85546875" customWidth="1"/>
    <col min="323" max="323" width="9.85546875" customWidth="1"/>
    <col min="324" max="324" width="6.85546875" customWidth="1"/>
    <col min="325" max="325" width="9.85546875" customWidth="1"/>
    <col min="326" max="326" width="6.85546875" customWidth="1"/>
    <col min="327" max="327" width="9.85546875" customWidth="1"/>
    <col min="328" max="329" width="10" customWidth="1"/>
    <col min="330" max="330" width="9.85546875" customWidth="1"/>
    <col min="331" max="331" width="10" customWidth="1"/>
    <col min="332" max="332" width="9.85546875" customWidth="1"/>
    <col min="333" max="333" width="8.85546875" customWidth="1"/>
    <col min="334" max="334" width="9.85546875" customWidth="1"/>
    <col min="335" max="338" width="10" customWidth="1"/>
    <col min="339" max="339" width="9.85546875" customWidth="1"/>
    <col min="340" max="340" width="10" customWidth="1"/>
    <col min="341" max="341" width="9.85546875" customWidth="1"/>
    <col min="342" max="342" width="6.85546875" customWidth="1"/>
    <col min="343" max="343" width="9.85546875" customWidth="1"/>
    <col min="344" max="345" width="10" customWidth="1"/>
    <col min="346" max="346" width="9.85546875" customWidth="1"/>
    <col min="347" max="348" width="10" customWidth="1"/>
    <col min="349" max="349" width="9.85546875" customWidth="1"/>
    <col min="350" max="350" width="6.85546875" customWidth="1"/>
    <col min="351" max="351" width="9.85546875" customWidth="1"/>
    <col min="352" max="352" width="6.85546875" customWidth="1"/>
    <col min="353" max="353" width="9.85546875" customWidth="1"/>
    <col min="354" max="354" width="6.85546875" customWidth="1"/>
    <col min="355" max="355" width="9.85546875" customWidth="1"/>
    <col min="356" max="357" width="10" customWidth="1"/>
    <col min="358" max="358" width="9.85546875" customWidth="1"/>
    <col min="359" max="359" width="8.85546875" customWidth="1"/>
    <col min="360" max="360" width="9.85546875" customWidth="1"/>
    <col min="361" max="361" width="10" customWidth="1"/>
    <col min="362" max="362" width="9.85546875" customWidth="1"/>
    <col min="363" max="364" width="10" customWidth="1"/>
    <col min="365" max="365" width="9.85546875" customWidth="1"/>
    <col min="366" max="366" width="10" customWidth="1"/>
    <col min="367" max="367" width="9.85546875" customWidth="1"/>
    <col min="368" max="368" width="6.85546875" customWidth="1"/>
    <col min="369" max="369" width="9.85546875" customWidth="1"/>
    <col min="370" max="370" width="6.85546875" customWidth="1"/>
    <col min="371" max="371" width="9.85546875" customWidth="1"/>
    <col min="372" max="375" width="10" customWidth="1"/>
    <col min="376" max="376" width="9.85546875" customWidth="1"/>
    <col min="377" max="377" width="6.85546875" customWidth="1"/>
    <col min="378" max="378" width="9.85546875" customWidth="1"/>
    <col min="379" max="380" width="10" customWidth="1"/>
    <col min="381" max="381" width="9.85546875" customWidth="1"/>
    <col min="382" max="382" width="10" customWidth="1"/>
    <col min="383" max="383" width="9.85546875" customWidth="1"/>
    <col min="384" max="384" width="10" customWidth="1"/>
    <col min="385" max="385" width="9.85546875" customWidth="1"/>
    <col min="386" max="387" width="10" customWidth="1"/>
    <col min="388" max="388" width="9.85546875" customWidth="1"/>
    <col min="389" max="389" width="6.85546875" customWidth="1"/>
    <col min="390" max="390" width="9.85546875" customWidth="1"/>
    <col min="391" max="391" width="6.85546875" customWidth="1"/>
    <col min="392" max="392" width="9.85546875" customWidth="1"/>
    <col min="393" max="393" width="10" customWidth="1"/>
    <col min="394" max="394" width="9.85546875" customWidth="1"/>
    <col min="395" max="395" width="6.85546875" customWidth="1"/>
    <col min="396" max="396" width="9.85546875" customWidth="1"/>
    <col min="397" max="397" width="10" customWidth="1"/>
    <col min="398" max="398" width="9.85546875" customWidth="1"/>
    <col min="399" max="400" width="8.85546875" customWidth="1"/>
    <col min="401" max="401" width="9.85546875" customWidth="1"/>
    <col min="402" max="402" width="10" customWidth="1"/>
    <col min="403" max="403" width="9.85546875" customWidth="1"/>
    <col min="404" max="404" width="10" customWidth="1"/>
    <col min="405" max="405" width="9.85546875" customWidth="1"/>
    <col min="406" max="406" width="10" customWidth="1"/>
    <col min="407" max="407" width="9.85546875" customWidth="1"/>
    <col min="408" max="411" width="10" customWidth="1"/>
    <col min="412" max="412" width="9.85546875" customWidth="1"/>
    <col min="413" max="413" width="6.85546875" customWidth="1"/>
    <col min="414" max="414" width="9.85546875" customWidth="1"/>
    <col min="415" max="416" width="6.85546875" customWidth="1"/>
    <col min="417" max="417" width="9.85546875" customWidth="1"/>
    <col min="418" max="418" width="6.85546875" customWidth="1"/>
    <col min="419" max="419" width="9.85546875" customWidth="1"/>
    <col min="420" max="422" width="10" customWidth="1"/>
    <col min="423" max="423" width="9.85546875" customWidth="1"/>
    <col min="424" max="424" width="6.85546875" customWidth="1"/>
    <col min="425" max="425" width="9.85546875" customWidth="1"/>
    <col min="426" max="427" width="10" customWidth="1"/>
    <col min="428" max="428" width="9.85546875" customWidth="1"/>
    <col min="429" max="429" width="8.85546875" customWidth="1"/>
    <col min="430" max="430" width="9.85546875" customWidth="1"/>
    <col min="431" max="432" width="10" customWidth="1"/>
    <col min="433" max="433" width="9.85546875" customWidth="1"/>
    <col min="434" max="434" width="10" customWidth="1"/>
    <col min="435" max="435" width="9.85546875" customWidth="1"/>
    <col min="436" max="436" width="6.85546875" customWidth="1"/>
    <col min="437" max="437" width="9.85546875" customWidth="1"/>
    <col min="438" max="440" width="10" customWidth="1"/>
    <col min="441" max="441" width="9.85546875" customWidth="1"/>
    <col min="442" max="442" width="10" customWidth="1"/>
    <col min="443" max="443" width="9.85546875" customWidth="1"/>
    <col min="444" max="444" width="10" bestFit="1" customWidth="1"/>
    <col min="445" max="445" width="9.85546875" bestFit="1" customWidth="1"/>
    <col min="446" max="447" width="10" bestFit="1" customWidth="1"/>
    <col min="448" max="448" width="9.85546875" bestFit="1" customWidth="1"/>
    <col min="449" max="449" width="10" bestFit="1" customWidth="1"/>
    <col min="450" max="450" width="9.85546875" bestFit="1" customWidth="1"/>
    <col min="451" max="452" width="10" bestFit="1" customWidth="1"/>
    <col min="453" max="453" width="9.85546875" bestFit="1" customWidth="1"/>
    <col min="454" max="454" width="10" bestFit="1" customWidth="1"/>
    <col min="455" max="455" width="9.85546875" bestFit="1" customWidth="1"/>
    <col min="456" max="456" width="6.85546875" customWidth="1"/>
    <col min="457" max="457" width="9.85546875" bestFit="1" customWidth="1"/>
    <col min="458" max="458" width="10" bestFit="1" customWidth="1"/>
    <col min="459" max="459" width="9.85546875" bestFit="1" customWidth="1"/>
    <col min="460" max="463" width="10" bestFit="1" customWidth="1"/>
    <col min="464" max="464" width="9.85546875" bestFit="1" customWidth="1"/>
    <col min="465" max="465" width="6.85546875" customWidth="1"/>
    <col min="466" max="466" width="9.85546875" bestFit="1" customWidth="1"/>
    <col min="467" max="467" width="6.85546875" customWidth="1"/>
    <col min="468" max="468" width="9.85546875" bestFit="1" customWidth="1"/>
    <col min="469" max="469" width="6.85546875" customWidth="1"/>
    <col min="470" max="470" width="9.85546875" bestFit="1" customWidth="1"/>
    <col min="471" max="471" width="10" bestFit="1" customWidth="1"/>
    <col min="472" max="472" width="9.85546875" bestFit="1" customWidth="1"/>
    <col min="473" max="473" width="10" bestFit="1" customWidth="1"/>
    <col min="474" max="474" width="9.85546875" bestFit="1" customWidth="1"/>
    <col min="475" max="475" width="10" bestFit="1" customWidth="1"/>
    <col min="476" max="476" width="9.85546875" bestFit="1" customWidth="1"/>
    <col min="477" max="479" width="10" bestFit="1" customWidth="1"/>
    <col min="480" max="480" width="9.85546875" bestFit="1" customWidth="1"/>
    <col min="481" max="481" width="10" bestFit="1" customWidth="1"/>
    <col min="482" max="482" width="12.42578125" bestFit="1" customWidth="1"/>
    <col min="483" max="483" width="6.85546875" customWidth="1"/>
    <col min="484" max="484" width="9.85546875" bestFit="1" customWidth="1"/>
    <col min="485" max="486" width="10" bestFit="1" customWidth="1"/>
    <col min="487" max="487" width="9.85546875" bestFit="1" customWidth="1"/>
    <col min="488" max="488" width="6.85546875" customWidth="1"/>
    <col min="489" max="489" width="9.85546875" bestFit="1" customWidth="1"/>
    <col min="490" max="490" width="10" bestFit="1" customWidth="1"/>
    <col min="491" max="491" width="9.85546875" bestFit="1" customWidth="1"/>
    <col min="492" max="492" width="10" bestFit="1" customWidth="1"/>
    <col min="493" max="493" width="9.85546875" bestFit="1" customWidth="1"/>
    <col min="494" max="494" width="6.85546875" customWidth="1"/>
    <col min="495" max="495" width="9.85546875" bestFit="1" customWidth="1"/>
    <col min="496" max="499" width="10" bestFit="1" customWidth="1"/>
    <col min="500" max="500" width="9.85546875" bestFit="1" customWidth="1"/>
    <col min="501" max="501" width="6.85546875" customWidth="1"/>
    <col min="502" max="502" width="9.85546875" bestFit="1" customWidth="1"/>
    <col min="503" max="503" width="6.85546875" customWidth="1"/>
    <col min="504" max="504" width="9.85546875" bestFit="1" customWidth="1"/>
    <col min="505" max="505" width="10" bestFit="1" customWidth="1"/>
    <col min="506" max="506" width="9.85546875" bestFit="1" customWidth="1"/>
    <col min="507" max="507" width="10" bestFit="1" customWidth="1"/>
    <col min="508" max="508" width="9.85546875" bestFit="1" customWidth="1"/>
    <col min="509" max="511" width="10" bestFit="1" customWidth="1"/>
    <col min="512" max="512" width="9.85546875" bestFit="1" customWidth="1"/>
    <col min="513" max="514" width="10" bestFit="1" customWidth="1"/>
    <col min="515" max="515" width="9.85546875" bestFit="1" customWidth="1"/>
    <col min="516" max="516" width="6.85546875" customWidth="1"/>
    <col min="517" max="517" width="9.85546875" bestFit="1" customWidth="1"/>
    <col min="518" max="518" width="10" bestFit="1" customWidth="1"/>
    <col min="519" max="519" width="9.85546875" bestFit="1" customWidth="1"/>
    <col min="520" max="520" width="10" bestFit="1" customWidth="1"/>
    <col min="521" max="521" width="9.85546875" bestFit="1" customWidth="1"/>
    <col min="522" max="524" width="10" bestFit="1" customWidth="1"/>
    <col min="525" max="525" width="9.85546875" bestFit="1" customWidth="1"/>
    <col min="526" max="526" width="6.85546875" customWidth="1"/>
    <col min="527" max="527" width="9.85546875" bestFit="1" customWidth="1"/>
    <col min="528" max="529" width="10" bestFit="1" customWidth="1"/>
    <col min="530" max="530" width="9.85546875" bestFit="1" customWidth="1"/>
    <col min="531" max="531" width="10" bestFit="1" customWidth="1"/>
    <col min="532" max="532" width="9.85546875" bestFit="1" customWidth="1"/>
    <col min="533" max="536" width="10" bestFit="1" customWidth="1"/>
    <col min="537" max="537" width="9.85546875" bestFit="1" customWidth="1"/>
    <col min="538" max="538" width="10" bestFit="1" customWidth="1"/>
    <col min="539" max="539" width="9.85546875" bestFit="1" customWidth="1"/>
    <col min="540" max="540" width="8.85546875" customWidth="1"/>
    <col min="541" max="541" width="9.85546875" bestFit="1" customWidth="1"/>
    <col min="542" max="542" width="10" bestFit="1" customWidth="1"/>
    <col min="543" max="543" width="9.85546875" bestFit="1" customWidth="1"/>
    <col min="544" max="545" width="10" bestFit="1" customWidth="1"/>
    <col min="546" max="546" width="9.85546875" bestFit="1" customWidth="1"/>
    <col min="547" max="548" width="10" bestFit="1" customWidth="1"/>
    <col min="549" max="549" width="9.85546875" bestFit="1" customWidth="1"/>
    <col min="550" max="553" width="10" bestFit="1" customWidth="1"/>
    <col min="554" max="554" width="9.85546875" bestFit="1" customWidth="1"/>
    <col min="555" max="555" width="10" bestFit="1" customWidth="1"/>
    <col min="556" max="556" width="9.85546875" bestFit="1" customWidth="1"/>
    <col min="557" max="557" width="10" bestFit="1" customWidth="1"/>
    <col min="558" max="558" width="9.85546875" bestFit="1" customWidth="1"/>
    <col min="559" max="559" width="10" bestFit="1" customWidth="1"/>
    <col min="560" max="560" width="9.85546875" bestFit="1" customWidth="1"/>
    <col min="561" max="561" width="10" bestFit="1" customWidth="1"/>
    <col min="562" max="562" width="9.85546875" bestFit="1" customWidth="1"/>
    <col min="563" max="565" width="10" bestFit="1" customWidth="1"/>
    <col min="566" max="566" width="9.85546875" bestFit="1" customWidth="1"/>
    <col min="567" max="567" width="10" bestFit="1" customWidth="1"/>
    <col min="568" max="568" width="9.85546875" bestFit="1" customWidth="1"/>
    <col min="569" max="570" width="10" bestFit="1" customWidth="1"/>
    <col min="571" max="571" width="9.85546875" bestFit="1" customWidth="1"/>
    <col min="572" max="572" width="6.85546875" customWidth="1"/>
    <col min="573" max="573" width="9.85546875" bestFit="1" customWidth="1"/>
    <col min="574" max="574" width="6.85546875" customWidth="1"/>
    <col min="575" max="575" width="9.85546875" bestFit="1" customWidth="1"/>
    <col min="576" max="576" width="6.85546875" customWidth="1"/>
    <col min="577" max="577" width="9.85546875" bestFit="1" customWidth="1"/>
    <col min="578" max="578" width="10" bestFit="1" customWidth="1"/>
    <col min="579" max="579" width="9.85546875" bestFit="1" customWidth="1"/>
    <col min="580" max="582" width="10" bestFit="1" customWidth="1"/>
    <col min="583" max="583" width="9.85546875" bestFit="1" customWidth="1"/>
    <col min="584" max="584" width="6.85546875" customWidth="1"/>
    <col min="585" max="585" width="9.85546875" bestFit="1" customWidth="1"/>
    <col min="586" max="586" width="10" bestFit="1" customWidth="1"/>
    <col min="587" max="587" width="9.85546875" bestFit="1" customWidth="1"/>
    <col min="588" max="588" width="6.85546875" customWidth="1"/>
    <col min="589" max="589" width="9.85546875" bestFit="1" customWidth="1"/>
    <col min="590" max="591" width="10" bestFit="1" customWidth="1"/>
    <col min="592" max="592" width="9.85546875" bestFit="1" customWidth="1"/>
    <col min="593" max="593" width="6.85546875" customWidth="1"/>
    <col min="594" max="594" width="9.85546875" bestFit="1" customWidth="1"/>
    <col min="595" max="595" width="10" bestFit="1" customWidth="1"/>
    <col min="596" max="596" width="9.85546875" bestFit="1" customWidth="1"/>
    <col min="597" max="598" width="10" bestFit="1" customWidth="1"/>
    <col min="599" max="599" width="9.85546875" bestFit="1" customWidth="1"/>
    <col min="600" max="600" width="10" bestFit="1" customWidth="1"/>
    <col min="601" max="601" width="9.85546875" bestFit="1" customWidth="1"/>
    <col min="602" max="604" width="10" bestFit="1" customWidth="1"/>
    <col min="605" max="605" width="9.85546875" bestFit="1" customWidth="1"/>
    <col min="606" max="609" width="10" bestFit="1" customWidth="1"/>
    <col min="610" max="610" width="10.85546875" bestFit="1" customWidth="1"/>
    <col min="611" max="611" width="10" bestFit="1" customWidth="1"/>
    <col min="612" max="612" width="10.85546875" bestFit="1" customWidth="1"/>
    <col min="613" max="613" width="8.85546875" customWidth="1"/>
    <col min="614" max="614" width="10.85546875" bestFit="1" customWidth="1"/>
    <col min="615" max="615" width="10" bestFit="1" customWidth="1"/>
    <col min="616" max="616" width="10.85546875" bestFit="1" customWidth="1"/>
    <col min="617" max="618" width="10" bestFit="1" customWidth="1"/>
    <col min="619" max="619" width="10.85546875" bestFit="1" customWidth="1"/>
    <col min="620" max="620" width="7.85546875" customWidth="1"/>
    <col min="621" max="621" width="10.85546875" bestFit="1" customWidth="1"/>
    <col min="622" max="622" width="10" bestFit="1" customWidth="1"/>
    <col min="623" max="623" width="10.85546875" bestFit="1" customWidth="1"/>
    <col min="624" max="625" width="10" bestFit="1" customWidth="1"/>
    <col min="626" max="626" width="10.85546875" bestFit="1" customWidth="1"/>
    <col min="627" max="627" width="7.85546875" customWidth="1"/>
    <col min="628" max="628" width="10.85546875" bestFit="1" customWidth="1"/>
    <col min="629" max="629" width="7.85546875" customWidth="1"/>
    <col min="630" max="630" width="10.85546875" bestFit="1" customWidth="1"/>
    <col min="631" max="631" width="7.85546875" customWidth="1"/>
    <col min="632" max="632" width="10.85546875" bestFit="1" customWidth="1"/>
    <col min="633" max="633" width="10" bestFit="1" customWidth="1"/>
    <col min="634" max="634" width="10.85546875" bestFit="1" customWidth="1"/>
    <col min="635" max="637" width="10" bestFit="1" customWidth="1"/>
    <col min="638" max="638" width="10.85546875" bestFit="1" customWidth="1"/>
    <col min="639" max="639" width="10" bestFit="1" customWidth="1"/>
    <col min="640" max="640" width="10.85546875" bestFit="1" customWidth="1"/>
    <col min="641" max="641" width="8.85546875" customWidth="1"/>
    <col min="642" max="642" width="10.85546875" bestFit="1" customWidth="1"/>
    <col min="643" max="646" width="10" bestFit="1" customWidth="1"/>
    <col min="647" max="647" width="10.85546875" bestFit="1" customWidth="1"/>
    <col min="648" max="648" width="7.85546875" customWidth="1"/>
    <col min="649" max="649" width="10.85546875" bestFit="1" customWidth="1"/>
    <col min="650" max="650" width="8.85546875" customWidth="1"/>
    <col min="651" max="651" width="10.85546875" bestFit="1" customWidth="1"/>
    <col min="652" max="652" width="10" bestFit="1" customWidth="1"/>
    <col min="653" max="653" width="10.85546875" bestFit="1" customWidth="1"/>
    <col min="654" max="654" width="10" bestFit="1" customWidth="1"/>
    <col min="655" max="655" width="10.85546875" bestFit="1" customWidth="1"/>
    <col min="656" max="658" width="10" bestFit="1" customWidth="1"/>
    <col min="659" max="659" width="10.85546875" bestFit="1" customWidth="1"/>
    <col min="660" max="660" width="10" bestFit="1" customWidth="1"/>
    <col min="661" max="661" width="10.85546875" bestFit="1" customWidth="1"/>
    <col min="662" max="662" width="7.85546875" customWidth="1"/>
    <col min="663" max="663" width="10.85546875" bestFit="1" customWidth="1"/>
    <col min="664" max="664" width="10" bestFit="1" customWidth="1"/>
    <col min="665" max="665" width="10.85546875" bestFit="1" customWidth="1"/>
    <col min="666" max="666" width="7.85546875" customWidth="1"/>
    <col min="667" max="667" width="10.85546875" bestFit="1" customWidth="1"/>
    <col min="668" max="670" width="10" bestFit="1" customWidth="1"/>
    <col min="671" max="671" width="10.85546875" bestFit="1" customWidth="1"/>
    <col min="672" max="672" width="8.85546875" customWidth="1"/>
    <col min="673" max="673" width="10.85546875" bestFit="1" customWidth="1"/>
    <col min="674" max="674" width="7.85546875" customWidth="1"/>
    <col min="675" max="675" width="10.85546875" bestFit="1" customWidth="1"/>
    <col min="676" max="676" width="8.85546875" customWidth="1"/>
    <col min="677" max="677" width="10.85546875" bestFit="1" customWidth="1"/>
    <col min="678" max="680" width="10" bestFit="1" customWidth="1"/>
    <col min="681" max="681" width="10.85546875" bestFit="1" customWidth="1"/>
    <col min="682" max="682" width="7.85546875" customWidth="1"/>
    <col min="683" max="683" width="10.85546875" bestFit="1" customWidth="1"/>
    <col min="684" max="685" width="10" bestFit="1" customWidth="1"/>
    <col min="686" max="686" width="10.85546875" bestFit="1" customWidth="1"/>
    <col min="687" max="687" width="7.85546875" customWidth="1"/>
    <col min="688" max="688" width="10.85546875" bestFit="1" customWidth="1"/>
    <col min="689" max="692" width="10" bestFit="1" customWidth="1"/>
    <col min="693" max="693" width="10.85546875" bestFit="1" customWidth="1"/>
    <col min="694" max="695" width="10" bestFit="1" customWidth="1"/>
    <col min="696" max="696" width="10.85546875" bestFit="1" customWidth="1"/>
    <col min="697" max="699" width="10" bestFit="1" customWidth="1"/>
    <col min="700" max="700" width="10.85546875" bestFit="1" customWidth="1"/>
    <col min="701" max="701" width="10" bestFit="1" customWidth="1"/>
    <col min="702" max="702" width="10.85546875" bestFit="1" customWidth="1"/>
    <col min="703" max="703" width="10" bestFit="1" customWidth="1"/>
    <col min="704" max="704" width="10.85546875" bestFit="1" customWidth="1"/>
    <col min="705" max="706" width="7.85546875" customWidth="1"/>
    <col min="707" max="707" width="10.85546875" bestFit="1" customWidth="1"/>
    <col min="708" max="708" width="10" bestFit="1" customWidth="1"/>
    <col min="709" max="709" width="10.85546875" bestFit="1" customWidth="1"/>
    <col min="710" max="710" width="7.85546875" customWidth="1"/>
    <col min="711" max="711" width="10.85546875" bestFit="1" customWidth="1"/>
    <col min="712" max="713" width="10" bestFit="1" customWidth="1"/>
    <col min="714" max="714" width="10.85546875" bestFit="1" customWidth="1"/>
    <col min="715" max="715" width="7.85546875" customWidth="1"/>
    <col min="716" max="716" width="10.85546875" bestFit="1" customWidth="1"/>
    <col min="717" max="717" width="10" bestFit="1" customWidth="1"/>
    <col min="718" max="718" width="10.85546875" bestFit="1" customWidth="1"/>
    <col min="719" max="720" width="10" bestFit="1" customWidth="1"/>
    <col min="721" max="721" width="10.85546875" bestFit="1" customWidth="1"/>
    <col min="722" max="722" width="7.85546875" customWidth="1"/>
    <col min="723" max="723" width="10.85546875" bestFit="1" customWidth="1"/>
    <col min="724" max="726" width="10" bestFit="1" customWidth="1"/>
    <col min="727" max="727" width="10.85546875" bestFit="1" customWidth="1"/>
    <col min="728" max="728" width="10" bestFit="1" customWidth="1"/>
    <col min="729" max="729" width="10.85546875" bestFit="1" customWidth="1"/>
    <col min="730" max="730" width="10" bestFit="1" customWidth="1"/>
    <col min="731" max="731" width="10.85546875" bestFit="1" customWidth="1"/>
    <col min="732" max="732" width="8.85546875" customWidth="1"/>
    <col min="733" max="733" width="10.85546875" bestFit="1" customWidth="1"/>
    <col min="734" max="734" width="8.85546875" customWidth="1"/>
    <col min="735" max="735" width="10.85546875" bestFit="1" customWidth="1"/>
    <col min="736" max="738" width="10" bestFit="1" customWidth="1"/>
    <col min="739" max="739" width="10.85546875" bestFit="1" customWidth="1"/>
    <col min="740" max="741" width="10" bestFit="1" customWidth="1"/>
    <col min="742" max="742" width="10.85546875" bestFit="1" customWidth="1"/>
    <col min="743" max="743" width="10" bestFit="1" customWidth="1"/>
    <col min="744" max="744" width="10.85546875" bestFit="1" customWidth="1"/>
    <col min="745" max="745" width="7.85546875" customWidth="1"/>
    <col min="746" max="746" width="10.85546875" bestFit="1" customWidth="1"/>
    <col min="747" max="750" width="10" bestFit="1" customWidth="1"/>
    <col min="751" max="751" width="10.85546875" bestFit="1" customWidth="1"/>
    <col min="752" max="753" width="10" bestFit="1" customWidth="1"/>
    <col min="754" max="754" width="10.85546875" bestFit="1" customWidth="1"/>
    <col min="755" max="757" width="10" bestFit="1" customWidth="1"/>
    <col min="758" max="758" width="10.85546875" bestFit="1" customWidth="1"/>
    <col min="759" max="759" width="10" bestFit="1" customWidth="1"/>
    <col min="760" max="760" width="10.85546875" bestFit="1" customWidth="1"/>
    <col min="761" max="761" width="7.85546875" customWidth="1"/>
    <col min="762" max="762" width="10.85546875" bestFit="1" customWidth="1"/>
    <col min="763" max="763" width="10" bestFit="1" customWidth="1"/>
    <col min="764" max="764" width="10.85546875" bestFit="1" customWidth="1"/>
    <col min="765" max="766" width="10" bestFit="1" customWidth="1"/>
    <col min="767" max="767" width="10.85546875" bestFit="1" customWidth="1"/>
    <col min="768" max="768" width="7.85546875" customWidth="1"/>
    <col min="769" max="769" width="10.85546875" bestFit="1" customWidth="1"/>
    <col min="770" max="771" width="10" bestFit="1" customWidth="1"/>
    <col min="772" max="772" width="10.85546875" bestFit="1" customWidth="1"/>
    <col min="773" max="773" width="10" bestFit="1" customWidth="1"/>
    <col min="774" max="774" width="10.85546875" bestFit="1" customWidth="1"/>
    <col min="775" max="775" width="7.85546875" customWidth="1"/>
    <col min="776" max="776" width="10.85546875" bestFit="1" customWidth="1"/>
    <col min="777" max="780" width="10" bestFit="1" customWidth="1"/>
    <col min="781" max="781" width="10.85546875" bestFit="1" customWidth="1"/>
    <col min="782" max="783" width="10" bestFit="1" customWidth="1"/>
    <col min="784" max="784" width="10.85546875" bestFit="1" customWidth="1"/>
    <col min="785" max="786" width="10" bestFit="1" customWidth="1"/>
    <col min="787" max="787" width="10.85546875" bestFit="1" customWidth="1"/>
    <col min="788" max="790" width="10" bestFit="1" customWidth="1"/>
    <col min="791" max="791" width="10.85546875" bestFit="1" customWidth="1"/>
    <col min="792" max="792" width="7.85546875" customWidth="1"/>
    <col min="793" max="793" width="10.85546875" bestFit="1" customWidth="1"/>
    <col min="794" max="794" width="10" bestFit="1" customWidth="1"/>
    <col min="795" max="795" width="10.85546875" bestFit="1" customWidth="1"/>
    <col min="796" max="797" width="10" bestFit="1" customWidth="1"/>
    <col min="798" max="798" width="10.85546875" bestFit="1" customWidth="1"/>
    <col min="799" max="799" width="10" bestFit="1" customWidth="1"/>
    <col min="800" max="800" width="10.85546875" bestFit="1" customWidth="1"/>
    <col min="801" max="801" width="10" bestFit="1" customWidth="1"/>
    <col min="802" max="802" width="10.85546875" bestFit="1" customWidth="1"/>
    <col min="803" max="803" width="7.85546875" customWidth="1"/>
    <col min="804" max="804" width="10.85546875" bestFit="1" customWidth="1"/>
    <col min="805" max="808" width="10" bestFit="1" customWidth="1"/>
    <col min="809" max="809" width="10.85546875" bestFit="1" customWidth="1"/>
    <col min="810" max="811" width="10" bestFit="1" customWidth="1"/>
    <col min="812" max="812" width="10.85546875" bestFit="1" customWidth="1"/>
    <col min="813" max="814" width="10" bestFit="1" customWidth="1"/>
    <col min="815" max="815" width="10.85546875" bestFit="1" customWidth="1"/>
    <col min="816" max="816" width="10" bestFit="1" customWidth="1"/>
    <col min="817" max="817" width="10.85546875" bestFit="1" customWidth="1"/>
    <col min="818" max="818" width="7.85546875" customWidth="1"/>
    <col min="819" max="819" width="10.85546875" bestFit="1" customWidth="1"/>
    <col min="820" max="820" width="10" bestFit="1" customWidth="1"/>
    <col min="821" max="821" width="10.85546875" bestFit="1" customWidth="1"/>
    <col min="822" max="823" width="8.85546875" customWidth="1"/>
    <col min="824" max="824" width="10.85546875" bestFit="1" customWidth="1"/>
    <col min="825" max="825" width="10" bestFit="1" customWidth="1"/>
    <col min="826" max="826" width="10.85546875" bestFit="1" customWidth="1"/>
    <col min="827" max="827" width="10" bestFit="1" customWidth="1"/>
    <col min="828" max="828" width="10.85546875" bestFit="1" customWidth="1"/>
    <col min="829" max="831" width="10" bestFit="1" customWidth="1"/>
    <col min="832" max="832" width="10.85546875" bestFit="1" customWidth="1"/>
    <col min="833" max="833" width="7.85546875" customWidth="1"/>
    <col min="834" max="834" width="10.85546875" bestFit="1" customWidth="1"/>
    <col min="835" max="835" width="10" bestFit="1" customWidth="1"/>
    <col min="836" max="836" width="10.85546875" bestFit="1" customWidth="1"/>
    <col min="837" max="837" width="8.85546875" customWidth="1"/>
    <col min="838" max="838" width="10.85546875" bestFit="1" customWidth="1"/>
    <col min="839" max="839" width="10" bestFit="1" customWidth="1"/>
    <col min="840" max="840" width="10.85546875" bestFit="1" customWidth="1"/>
    <col min="841" max="841" width="7.85546875" customWidth="1"/>
    <col min="842" max="842" width="10.85546875" bestFit="1" customWidth="1"/>
    <col min="843" max="844" width="10" bestFit="1" customWidth="1"/>
    <col min="845" max="845" width="10.85546875" bestFit="1" customWidth="1"/>
    <col min="846" max="846" width="7.85546875" customWidth="1"/>
    <col min="847" max="847" width="10.85546875" bestFit="1" customWidth="1"/>
    <col min="848" max="848" width="7.85546875" customWidth="1"/>
    <col min="849" max="849" width="10.85546875" bestFit="1" customWidth="1"/>
    <col min="850" max="850" width="7.85546875" customWidth="1"/>
    <col min="851" max="851" width="10.85546875" bestFit="1" customWidth="1"/>
    <col min="852" max="855" width="10" bestFit="1" customWidth="1"/>
    <col min="856" max="856" width="10.85546875" bestFit="1" customWidth="1"/>
    <col min="857" max="858" width="10" bestFit="1" customWidth="1"/>
    <col min="859" max="859" width="10.85546875" bestFit="1" customWidth="1"/>
    <col min="860" max="860" width="7.85546875" customWidth="1"/>
    <col min="861" max="861" width="10.85546875" bestFit="1" customWidth="1"/>
    <col min="862" max="862" width="7.85546875" customWidth="1"/>
    <col min="863" max="863" width="10.85546875" bestFit="1" customWidth="1"/>
    <col min="864" max="864" width="10" bestFit="1" customWidth="1"/>
    <col min="865" max="865" width="10.85546875" bestFit="1" customWidth="1"/>
    <col min="866" max="866" width="10" bestFit="1" customWidth="1"/>
    <col min="867" max="867" width="10.85546875" bestFit="1" customWidth="1"/>
    <col min="868" max="868" width="10" bestFit="1" customWidth="1"/>
    <col min="869" max="869" width="10.85546875" bestFit="1" customWidth="1"/>
    <col min="870" max="872" width="10" bestFit="1" customWidth="1"/>
    <col min="873" max="873" width="10.85546875" bestFit="1" customWidth="1"/>
    <col min="874" max="874" width="7.85546875" customWidth="1"/>
    <col min="875" max="875" width="10.85546875" bestFit="1" customWidth="1"/>
    <col min="876" max="876" width="10" bestFit="1" customWidth="1"/>
    <col min="877" max="877" width="10.85546875" bestFit="1" customWidth="1"/>
    <col min="878" max="880" width="10" bestFit="1" customWidth="1"/>
    <col min="881" max="881" width="10.85546875" bestFit="1" customWidth="1"/>
    <col min="882" max="882" width="7.85546875" customWidth="1"/>
    <col min="883" max="883" width="10.85546875" bestFit="1" customWidth="1"/>
    <col min="884" max="884" width="7.85546875" customWidth="1"/>
    <col min="885" max="885" width="10.85546875" bestFit="1" customWidth="1"/>
    <col min="886" max="887" width="8.85546875" customWidth="1"/>
    <col min="888" max="888" width="10.85546875" bestFit="1" customWidth="1"/>
    <col min="889" max="892" width="10" bestFit="1" customWidth="1"/>
    <col min="893" max="893" width="10.85546875" bestFit="1" customWidth="1"/>
    <col min="894" max="894" width="8.85546875" customWidth="1"/>
    <col min="895" max="895" width="10.85546875" bestFit="1" customWidth="1"/>
    <col min="896" max="896" width="10" bestFit="1" customWidth="1"/>
    <col min="897" max="897" width="10.85546875" bestFit="1" customWidth="1"/>
    <col min="898" max="898" width="7.85546875" customWidth="1"/>
    <col min="899" max="899" width="10.85546875" bestFit="1" customWidth="1"/>
    <col min="900" max="902" width="10" bestFit="1" customWidth="1"/>
    <col min="903" max="903" width="10.85546875" bestFit="1" customWidth="1"/>
    <col min="904" max="904" width="7.85546875" customWidth="1"/>
    <col min="905" max="905" width="10.85546875" bestFit="1" customWidth="1"/>
    <col min="906" max="906" width="7.85546875" customWidth="1"/>
    <col min="907" max="907" width="10.85546875" bestFit="1" customWidth="1"/>
    <col min="908" max="908" width="7.85546875" customWidth="1"/>
    <col min="909" max="909" width="10.85546875" bestFit="1" customWidth="1"/>
    <col min="910" max="910" width="10" bestFit="1" customWidth="1"/>
    <col min="911" max="911" width="10.85546875" bestFit="1" customWidth="1"/>
    <col min="912" max="914" width="10" bestFit="1" customWidth="1"/>
    <col min="915" max="915" width="10.85546875" bestFit="1" customWidth="1"/>
    <col min="916" max="919" width="10" bestFit="1" customWidth="1"/>
    <col min="920" max="920" width="10.85546875" bestFit="1" customWidth="1"/>
    <col min="921" max="921" width="7.85546875" customWidth="1"/>
    <col min="922" max="922" width="10.85546875" bestFit="1" customWidth="1"/>
    <col min="923" max="924" width="10" bestFit="1" customWidth="1"/>
    <col min="925" max="925" width="10.85546875" bestFit="1" customWidth="1"/>
    <col min="926" max="928" width="10" bestFit="1" customWidth="1"/>
    <col min="929" max="929" width="10.85546875" bestFit="1" customWidth="1"/>
    <col min="930" max="930" width="10" bestFit="1" customWidth="1"/>
    <col min="931" max="931" width="10.85546875" bestFit="1" customWidth="1"/>
    <col min="932" max="932" width="8.85546875" customWidth="1"/>
    <col min="933" max="933" width="10.85546875" bestFit="1" customWidth="1"/>
    <col min="934" max="934" width="7.85546875" customWidth="1"/>
    <col min="935" max="935" width="10.85546875" bestFit="1" customWidth="1"/>
    <col min="936" max="938" width="10" bestFit="1" customWidth="1"/>
    <col min="939" max="939" width="10.85546875" bestFit="1" customWidth="1"/>
    <col min="940" max="940" width="10" bestFit="1" customWidth="1"/>
    <col min="941" max="941" width="10.85546875" bestFit="1" customWidth="1"/>
    <col min="942" max="944" width="10" bestFit="1" customWidth="1"/>
    <col min="945" max="945" width="10.85546875" bestFit="1" customWidth="1"/>
    <col min="946" max="946" width="7.85546875" customWidth="1"/>
    <col min="947" max="947" width="10.85546875" bestFit="1" customWidth="1"/>
    <col min="948" max="950" width="10" bestFit="1" customWidth="1"/>
    <col min="951" max="951" width="10.85546875" bestFit="1" customWidth="1"/>
    <col min="952" max="952" width="8.85546875" customWidth="1"/>
    <col min="953" max="953" width="10.85546875" bestFit="1" customWidth="1"/>
    <col min="954" max="954" width="7.85546875" customWidth="1"/>
    <col min="955" max="955" width="10.85546875" bestFit="1" customWidth="1"/>
    <col min="956" max="956" width="7.85546875" customWidth="1"/>
    <col min="957" max="957" width="10.85546875" bestFit="1" customWidth="1"/>
    <col min="958" max="958" width="10" bestFit="1" customWidth="1"/>
    <col min="959" max="959" width="10.85546875" bestFit="1" customWidth="1"/>
    <col min="960" max="960" width="7.85546875" customWidth="1"/>
    <col min="961" max="961" width="10.85546875" bestFit="1" customWidth="1"/>
    <col min="962" max="962" width="8.85546875" customWidth="1"/>
    <col min="963" max="963" width="10.85546875" bestFit="1" customWidth="1"/>
    <col min="964" max="964" width="7.85546875" customWidth="1"/>
    <col min="965" max="965" width="10.85546875" bestFit="1" customWidth="1"/>
    <col min="966" max="966" width="7.85546875" customWidth="1"/>
    <col min="967" max="967" width="10.85546875" bestFit="1" customWidth="1"/>
    <col min="968" max="968" width="7.85546875" customWidth="1"/>
    <col min="969" max="969" width="10.85546875" bestFit="1" customWidth="1"/>
    <col min="970" max="971" width="10" bestFit="1" customWidth="1"/>
    <col min="972" max="972" width="10.85546875" bestFit="1" customWidth="1"/>
    <col min="973" max="973" width="7.85546875" customWidth="1"/>
    <col min="974" max="974" width="10.85546875" bestFit="1" customWidth="1"/>
    <col min="975" max="977" width="10" bestFit="1" customWidth="1"/>
    <col min="978" max="978" width="11.85546875" bestFit="1" customWidth="1"/>
    <col min="979" max="979" width="8.85546875" customWidth="1"/>
    <col min="980" max="980" width="11.85546875" bestFit="1" customWidth="1"/>
    <col min="981" max="981" width="8.85546875" customWidth="1"/>
    <col min="982" max="982" width="11.85546875" bestFit="1" customWidth="1"/>
    <col min="983" max="984" width="8.85546875" customWidth="1"/>
    <col min="985" max="985" width="11.85546875" bestFit="1" customWidth="1"/>
    <col min="986" max="986" width="8.85546875" customWidth="1"/>
    <col min="987" max="987" width="11.85546875" bestFit="1" customWidth="1"/>
    <col min="988" max="988" width="10" bestFit="1" customWidth="1"/>
    <col min="989" max="989" width="11.85546875" bestFit="1" customWidth="1"/>
    <col min="990" max="990" width="8.85546875" customWidth="1"/>
    <col min="991" max="991" width="11.85546875" bestFit="1" customWidth="1"/>
    <col min="992" max="992" width="8.85546875" customWidth="1"/>
    <col min="993" max="993" width="11.85546875" bestFit="1" customWidth="1"/>
    <col min="994" max="994" width="8.85546875" customWidth="1"/>
    <col min="995" max="995" width="11.85546875" bestFit="1" customWidth="1"/>
    <col min="996" max="999" width="10" bestFit="1" customWidth="1"/>
    <col min="1000" max="1000" width="11.85546875" bestFit="1" customWidth="1"/>
    <col min="1001" max="1001" width="10" bestFit="1" customWidth="1"/>
    <col min="1002" max="1002" width="11.85546875" bestFit="1" customWidth="1"/>
    <col min="1003" max="1004" width="8.85546875" customWidth="1"/>
    <col min="1005" max="1005" width="11.85546875" bestFit="1" customWidth="1"/>
    <col min="1006" max="1006" width="8.85546875" customWidth="1"/>
    <col min="1007" max="1007" width="11.85546875" bestFit="1" customWidth="1"/>
    <col min="1008" max="1008" width="8.85546875" customWidth="1"/>
    <col min="1009" max="1009" width="11.85546875" bestFit="1" customWidth="1"/>
    <col min="1010" max="1010" width="8.85546875" customWidth="1"/>
    <col min="1011" max="1011" width="11.85546875" bestFit="1" customWidth="1"/>
    <col min="1012" max="1014" width="10" bestFit="1" customWidth="1"/>
    <col min="1015" max="1015" width="11.85546875" bestFit="1" customWidth="1"/>
    <col min="1016" max="1017" width="10" bestFit="1" customWidth="1"/>
    <col min="1018" max="1018" width="11.85546875" bestFit="1" customWidth="1"/>
    <col min="1019" max="1019" width="8.85546875" customWidth="1"/>
    <col min="1020" max="1020" width="11.85546875" bestFit="1" customWidth="1"/>
    <col min="1021" max="1022" width="8.85546875" customWidth="1"/>
    <col min="1023" max="1023" width="11.85546875" bestFit="1" customWidth="1"/>
    <col min="1024" max="1024" width="10" bestFit="1" customWidth="1"/>
    <col min="1025" max="1025" width="11.85546875" bestFit="1" customWidth="1"/>
    <col min="1026" max="1027" width="8.85546875" customWidth="1"/>
    <col min="1028" max="1028" width="11.85546875" bestFit="1" customWidth="1"/>
    <col min="1029" max="1029" width="10" bestFit="1" customWidth="1"/>
    <col min="1030" max="1030" width="11.85546875" bestFit="1" customWidth="1"/>
    <col min="1031" max="1033" width="10" bestFit="1" customWidth="1"/>
    <col min="1034" max="1034" width="11.85546875" bestFit="1" customWidth="1"/>
    <col min="1035" max="1035" width="8.85546875" customWidth="1"/>
    <col min="1036" max="1036" width="11.85546875" bestFit="1" customWidth="1"/>
    <col min="1037" max="1037" width="8.85546875" customWidth="1"/>
    <col min="1038" max="1038" width="11.85546875" bestFit="1" customWidth="1"/>
    <col min="1039" max="1039" width="8.85546875" customWidth="1"/>
    <col min="1040" max="1040" width="11.85546875" bestFit="1" customWidth="1"/>
    <col min="1041" max="1043" width="10" bestFit="1" customWidth="1"/>
    <col min="1044" max="1044" width="11.85546875" bestFit="1" customWidth="1"/>
    <col min="1045" max="1045" width="10" bestFit="1" customWidth="1"/>
    <col min="1046" max="1046" width="11.85546875" bestFit="1" customWidth="1"/>
    <col min="1047" max="1047" width="8.85546875" customWidth="1"/>
    <col min="1048" max="1048" width="11.85546875" bestFit="1" customWidth="1"/>
    <col min="1049" max="1051" width="10" bestFit="1" customWidth="1"/>
    <col min="1052" max="1052" width="11.85546875" bestFit="1" customWidth="1"/>
    <col min="1053" max="1053" width="8.85546875" customWidth="1"/>
    <col min="1054" max="1054" width="11.85546875" bestFit="1" customWidth="1"/>
    <col min="1055" max="1055" width="8.85546875" customWidth="1"/>
    <col min="1056" max="1056" width="11.85546875" bestFit="1" customWidth="1"/>
    <col min="1057" max="1057" width="8.85546875" customWidth="1"/>
    <col min="1058" max="1058" width="11.85546875" bestFit="1" customWidth="1"/>
    <col min="1059" max="1059" width="8.85546875" customWidth="1"/>
    <col min="1060" max="1060" width="11.85546875" bestFit="1" customWidth="1"/>
    <col min="1061" max="1061" width="8.85546875" customWidth="1"/>
    <col min="1062" max="1062" width="11.85546875" bestFit="1" customWidth="1"/>
    <col min="1063" max="1063" width="8.85546875" customWidth="1"/>
    <col min="1064" max="1064" width="11.85546875" bestFit="1" customWidth="1"/>
    <col min="1065" max="1066" width="10" bestFit="1" customWidth="1"/>
    <col min="1067" max="1067" width="11.85546875" bestFit="1" customWidth="1"/>
    <col min="1068" max="1068" width="8.85546875" customWidth="1"/>
    <col min="1069" max="1069" width="11.85546875" bestFit="1" customWidth="1"/>
    <col min="1070" max="1070" width="8.85546875" customWidth="1"/>
    <col min="1071" max="1071" width="11.85546875" bestFit="1" customWidth="1"/>
    <col min="1072" max="1072" width="8.85546875" customWidth="1"/>
    <col min="1073" max="1073" width="11.85546875" bestFit="1" customWidth="1"/>
    <col min="1074" max="1075" width="8.85546875" customWidth="1"/>
    <col min="1076" max="1076" width="11.85546875" bestFit="1" customWidth="1"/>
    <col min="1077" max="1077" width="8.85546875" customWidth="1"/>
    <col min="1078" max="1078" width="11.85546875" bestFit="1" customWidth="1"/>
    <col min="1079" max="1079" width="8.85546875" customWidth="1"/>
    <col min="1080" max="1080" width="11.85546875" bestFit="1" customWidth="1"/>
    <col min="1081" max="1081" width="8.85546875" customWidth="1"/>
    <col min="1082" max="1082" width="11.85546875" bestFit="1" customWidth="1"/>
    <col min="1083" max="1083" width="8.85546875" customWidth="1"/>
    <col min="1084" max="1084" width="11.85546875" bestFit="1" customWidth="1"/>
    <col min="1085" max="1085" width="8.85546875" customWidth="1"/>
    <col min="1086" max="1086" width="11.85546875" bestFit="1" customWidth="1"/>
    <col min="1087" max="1087" width="8.85546875" customWidth="1"/>
    <col min="1088" max="1088" width="11.85546875" bestFit="1" customWidth="1"/>
    <col min="1089" max="1090" width="9.85546875" bestFit="1" customWidth="1"/>
    <col min="1091" max="1091" width="12.85546875" bestFit="1" customWidth="1"/>
    <col min="1092" max="1092" width="9.85546875" bestFit="1" customWidth="1"/>
    <col min="1093" max="1093" width="12.85546875" bestFit="1" customWidth="1"/>
    <col min="1094" max="1094" width="9.85546875" bestFit="1" customWidth="1"/>
    <col min="1095" max="1095" width="12.85546875" bestFit="1" customWidth="1"/>
    <col min="1096" max="1096" width="9.85546875" bestFit="1" customWidth="1"/>
    <col min="1097" max="1097" width="12.85546875" bestFit="1" customWidth="1"/>
    <col min="1098" max="1099" width="9.85546875" bestFit="1" customWidth="1"/>
    <col min="1100" max="1100" width="12.85546875" bestFit="1" customWidth="1"/>
    <col min="1101" max="1101" width="9.85546875" bestFit="1" customWidth="1"/>
    <col min="1102" max="1102" width="12.85546875" bestFit="1" customWidth="1"/>
    <col min="1103" max="1103" width="9.85546875" bestFit="1" customWidth="1"/>
    <col min="1104" max="1104" width="12.85546875" bestFit="1" customWidth="1"/>
    <col min="1105" max="1105" width="9.85546875" bestFit="1" customWidth="1"/>
    <col min="1106" max="1106" width="12.85546875" bestFit="1" customWidth="1"/>
    <col min="1107" max="1107" width="9.85546875" bestFit="1" customWidth="1"/>
    <col min="1108" max="1108" width="12.85546875" bestFit="1" customWidth="1"/>
    <col min="1109" max="1109" width="9.85546875" bestFit="1" customWidth="1"/>
    <col min="1110" max="1110" width="12.85546875" bestFit="1" customWidth="1"/>
    <col min="1111" max="1111" width="9.85546875" bestFit="1" customWidth="1"/>
    <col min="1112" max="1112" width="12.85546875" bestFit="1" customWidth="1"/>
    <col min="1113" max="1113" width="9.85546875" bestFit="1" customWidth="1"/>
    <col min="1114" max="1114" width="12.85546875" bestFit="1" customWidth="1"/>
    <col min="1115" max="1115" width="10.85546875" bestFit="1" customWidth="1"/>
    <col min="1116" max="1116" width="14" bestFit="1" customWidth="1"/>
    <col min="1117" max="1117" width="10.85546875" bestFit="1" customWidth="1"/>
    <col min="1118" max="1118" width="14" bestFit="1" customWidth="1"/>
    <col min="1119" max="1119" width="10.85546875" bestFit="1" customWidth="1"/>
    <col min="1120" max="1120" width="14" bestFit="1" customWidth="1"/>
    <col min="1121" max="1121" width="11.85546875" bestFit="1" customWidth="1"/>
    <col min="1122" max="1122" width="15" bestFit="1" customWidth="1"/>
    <col min="1123" max="1123" width="11.28515625" bestFit="1" customWidth="1"/>
  </cols>
  <sheetData>
    <row r="1" spans="1:8" ht="26.25" customHeight="1" x14ac:dyDescent="0.25">
      <c r="A1" t="s">
        <v>8374</v>
      </c>
      <c r="B1" t="s">
        <v>8375</v>
      </c>
      <c r="C1" t="s">
        <v>8376</v>
      </c>
      <c r="D1" t="s">
        <v>8377</v>
      </c>
      <c r="E1" t="s">
        <v>8378</v>
      </c>
      <c r="F1" t="s">
        <v>8379</v>
      </c>
      <c r="G1" t="s">
        <v>8380</v>
      </c>
      <c r="H1" t="s">
        <v>8381</v>
      </c>
    </row>
    <row r="2" spans="1:8" x14ac:dyDescent="0.25">
      <c r="A2" t="s">
        <v>8382</v>
      </c>
      <c r="B2">
        <f>COUNTIFS(Sheet1!$F$2:$F$4115,"successful",Sheet1!$E$2:$E$4115,"&lt;1000")</f>
        <v>248</v>
      </c>
      <c r="C2">
        <f>COUNTIFS(Sheet1!$F$2:$F$4115,"failed",Sheet1!$E$2:$E$4115,"&lt;1000")</f>
        <v>1202</v>
      </c>
      <c r="D2">
        <f>COUNTIFS(Sheet1!$F$2:$F$4115,"canceled",Sheet1!$E$2:$E$4115,"&lt;1000")</f>
        <v>262</v>
      </c>
      <c r="E2">
        <f>COUNTIFS(Sheet1!$A$2:$A$4115,"&gt;=0",Sheet1!$E$2:$E$4115,"&lt;1000")</f>
        <v>1741</v>
      </c>
      <c r="F2" s="5">
        <f>B2/E2</f>
        <v>0.1424468696151637</v>
      </c>
      <c r="G2" s="5">
        <f>C2/E2</f>
        <v>0.69040781160252729</v>
      </c>
      <c r="H2" s="5">
        <f>D2/E2</f>
        <v>0.15048822515795521</v>
      </c>
    </row>
    <row r="3" spans="1:8" x14ac:dyDescent="0.25">
      <c r="A3" t="s">
        <v>8384</v>
      </c>
      <c r="B3">
        <f>COUNTIFS(Sheet1!$F$2:$F$4115,"successful",Sheet1!$E$2:$E$4115,"&lt;=4999",Sheet1!$E$2:$E$4115,"&gt;=1000")</f>
        <v>907</v>
      </c>
      <c r="C3">
        <f>COUNTIFS(Sheet1!$F$2:$F$4115,"failed",Sheet1!$E$2:$E$4115,"&lt;=4999",Sheet1!$E$2:$E$4115,"&gt;=1000")</f>
        <v>219</v>
      </c>
      <c r="D3">
        <f>COUNTIFS(Sheet1!$F$2:$F$4115,"canceled",Sheet1!$E$2:$E$4115,"&lt;=4999",Sheet1!$E$2:$E$4115,"&gt;=1000")</f>
        <v>48</v>
      </c>
      <c r="E3">
        <f>COUNTIFS(Sheet1!$A$2:$A$4115,"&gt;=0",Sheet1!$E$2:$E$4115,"&lt;=4999",Sheet1!$E$2:$E$4115,"&gt;=1000")</f>
        <v>1187</v>
      </c>
      <c r="F3" s="5">
        <f t="shared" ref="F3:F13" si="0">B3/E3</f>
        <v>0.76411120471777594</v>
      </c>
      <c r="G3" s="5">
        <f t="shared" ref="G3:G13" si="1">C3/E3</f>
        <v>0.18449873631002528</v>
      </c>
      <c r="H3" s="5">
        <f t="shared" ref="H3:H13" si="2">D3/E3</f>
        <v>4.0438079191238416E-2</v>
      </c>
    </row>
    <row r="4" spans="1:8" x14ac:dyDescent="0.25">
      <c r="A4" t="s">
        <v>8383</v>
      </c>
      <c r="B4">
        <f>COUNTIFS(Sheet1!$F$2:$F$4115,"successful",Sheet1!$E$2:$E$4115,"&lt;=9999",Sheet1!$E$2:$E$4115,"&gt;=5000")</f>
        <v>383</v>
      </c>
      <c r="C4">
        <f>COUNTIFS(Sheet1!$F$2:$F$4115,"failed",Sheet1!$E$2:$E$4115,"&lt;=9999",Sheet1!$E$2:$E$4115,"&gt;=5000")</f>
        <v>54</v>
      </c>
      <c r="D4">
        <f>COUNTIFS(Sheet1!$F$2:$F$4115,"canceled",Sheet1!$E$2:$E$4115,"&lt;=9999",Sheet1!$E$2:$E$4115,"&gt;=5000")</f>
        <v>14</v>
      </c>
      <c r="E4">
        <f>COUNTIFS(Sheet1!$A$2:$A$4115,"&gt;=0",Sheet1!$E$2:$E$4115,"&lt;=9999",Sheet1!$E$2:$E$4115,"&gt;=5000")</f>
        <v>455</v>
      </c>
      <c r="F4" s="5">
        <f t="shared" si="0"/>
        <v>0.84175824175824177</v>
      </c>
      <c r="G4" s="5">
        <f t="shared" si="1"/>
        <v>0.11868131868131868</v>
      </c>
      <c r="H4" s="5">
        <f t="shared" si="2"/>
        <v>3.0769230769230771E-2</v>
      </c>
    </row>
    <row r="5" spans="1:8" x14ac:dyDescent="0.25">
      <c r="A5" t="s">
        <v>8385</v>
      </c>
      <c r="B5">
        <f>COUNTIFS(Sheet1!$F$2:$F$4115,"successful",Sheet1!$E$2:$E$4115,"&lt;=14999",Sheet1!$E$2:$E$4115,"&gt;=10000")</f>
        <v>178</v>
      </c>
      <c r="C5">
        <f>COUNTIFS(Sheet1!$F$2:$F$4115,"failed",Sheet1!$E$2:$E$4115,"&lt;=14999",Sheet1!$E$2:$E$4115,"&gt;=10000")</f>
        <v>18</v>
      </c>
      <c r="D5">
        <f>COUNTIFS(Sheet1!$F$2:$F$4115,"canceled",Sheet1!$E$2:$E$4115,"&lt;=14999",Sheet1!$E$2:$E$4115,"&gt;=10000")</f>
        <v>6</v>
      </c>
      <c r="E5">
        <f>COUNTIFS(Sheet1!$A$2:$A$4115,"&gt;=0",Sheet1!$E$2:$E$4115,"&lt;=14999",Sheet1!$E$2:$E$4115,"&gt;=10000")</f>
        <v>203</v>
      </c>
      <c r="F5" s="5">
        <f t="shared" si="0"/>
        <v>0.87684729064039413</v>
      </c>
      <c r="G5" s="5">
        <f t="shared" si="1"/>
        <v>8.8669950738916259E-2</v>
      </c>
      <c r="H5" s="5">
        <f t="shared" si="2"/>
        <v>2.9556650246305417E-2</v>
      </c>
    </row>
    <row r="6" spans="1:8" x14ac:dyDescent="0.25">
      <c r="A6" t="s">
        <v>8386</v>
      </c>
      <c r="B6">
        <f>COUNTIFS(Sheet1!$F$2:$F$4115,"successful",Sheet1!$E$2:$E$4115,"&lt;=19999",Sheet1!$E$2:$E$4115,"&gt;=15000")</f>
        <v>97</v>
      </c>
      <c r="C6">
        <f>COUNTIFS(Sheet1!$F$2:$F$4115,"failed",Sheet1!$E$2:$E$4115,"&lt;=19999",Sheet1!$E$2:$E$4115,"&gt;=15000")</f>
        <v>9</v>
      </c>
      <c r="D6">
        <f>COUNTIFS(Sheet1!$F$2:$F$4115,"canceled",Sheet1!$E$2:$E$4115,"&lt;=19999",Sheet1!$E$2:$E$4115,"&gt;=15000")</f>
        <v>4</v>
      </c>
      <c r="E6">
        <f>COUNTIFS(Sheet1!$A$2:$A$4115,"&gt;=0",Sheet1!$E$2:$E$4115,"&lt;=19999",Sheet1!$E$2:$E$4115,"&gt;=15000")</f>
        <v>111</v>
      </c>
      <c r="F6" s="5">
        <f t="shared" si="0"/>
        <v>0.87387387387387383</v>
      </c>
      <c r="G6" s="5">
        <f t="shared" si="1"/>
        <v>8.1081081081081086E-2</v>
      </c>
      <c r="H6" s="5">
        <f t="shared" si="2"/>
        <v>3.6036036036036036E-2</v>
      </c>
    </row>
    <row r="7" spans="1:8" x14ac:dyDescent="0.25">
      <c r="A7" t="s">
        <v>8387</v>
      </c>
      <c r="B7">
        <f>COUNTIFS(Sheet1!$F$2:$F$4115,"successful",Sheet1!$E$2:$E$4115,"&lt;=24999",Sheet1!$E$2:$E$4115,"&gt;=20000")</f>
        <v>66</v>
      </c>
      <c r="C7">
        <f>COUNTIFS(Sheet1!$F$2:$F$4115,"failed",Sheet1!$E$2:$E$4115,"&lt;=24999",Sheet1!$E$2:$E$4115,"&gt;=20000")</f>
        <v>6</v>
      </c>
      <c r="D7">
        <f>COUNTIFS(Sheet1!$F$2:$F$4115,"canceled",Sheet1!$E$2:$E$4115,"&lt;=24999",Sheet1!$E$2:$E$4115,"&gt;=20000")</f>
        <v>3</v>
      </c>
      <c r="E7">
        <f>COUNTIFS(Sheet1!$A$2:$A$4115,"&gt;=0",Sheet1!$E$2:$E$4115,"&lt;=24999",Sheet1!$E$2:$E$4115,"&gt;=20000")</f>
        <v>75</v>
      </c>
      <c r="F7" s="5">
        <f t="shared" si="0"/>
        <v>0.88</v>
      </c>
      <c r="G7" s="5">
        <f t="shared" si="1"/>
        <v>0.08</v>
      </c>
      <c r="H7" s="5">
        <f t="shared" si="2"/>
        <v>0.04</v>
      </c>
    </row>
    <row r="8" spans="1:8" x14ac:dyDescent="0.25">
      <c r="A8" t="s">
        <v>8388</v>
      </c>
      <c r="B8">
        <f>COUNTIFS(Sheet1!$F$2:$F$4115,"successful",Sheet1!$E$2:$E$4115,"&lt;=29999",Sheet1!$E$2:$E$4115,"&gt;=25000")</f>
        <v>51</v>
      </c>
      <c r="C8">
        <f>COUNTIFS(Sheet1!$F$2:$F$4115,"failed",Sheet1!$E$2:$E$4115,"&lt;=29999",Sheet1!$E$2:$E$4115,"&gt;=25000")</f>
        <v>5</v>
      </c>
      <c r="D8">
        <f>COUNTIFS(Sheet1!$F$2:$F$4115,"canceled",Sheet1!$E$2:$E$4115,"&lt;=29999",Sheet1!$E$2:$E$4115,"&gt;=25000")</f>
        <v>0</v>
      </c>
      <c r="E8">
        <f>COUNTIFS(Sheet1!$A$2:$A$4115,"&gt;=0",Sheet1!$E$2:$E$4115,"&lt;=29999",Sheet1!$E$2:$E$4115,"&gt;=25000")</f>
        <v>56</v>
      </c>
      <c r="F8" s="5">
        <f t="shared" si="0"/>
        <v>0.9107142857142857</v>
      </c>
      <c r="G8" s="5">
        <f t="shared" si="1"/>
        <v>8.9285714285714288E-2</v>
      </c>
      <c r="H8" s="5">
        <f t="shared" si="2"/>
        <v>0</v>
      </c>
    </row>
    <row r="9" spans="1:8" x14ac:dyDescent="0.25">
      <c r="A9" t="s">
        <v>8389</v>
      </c>
      <c r="B9">
        <f>COUNTIFS(Sheet1!$F$2:$F$4115,"successful",Sheet1!$E$2:$E$4115,"&lt;=34999",Sheet1!$E$2:$E$4115,"&gt;=30000")</f>
        <v>47</v>
      </c>
      <c r="C9">
        <f>COUNTIFS(Sheet1!$F$2:$F$4115,"failed",Sheet1!$E$2:$E$4115,"&lt;=34999",Sheet1!$E$2:$E$4115,"&gt;=30000")</f>
        <v>4</v>
      </c>
      <c r="D9">
        <f>COUNTIFS(Sheet1!$F$2:$F$4115,"canceled",Sheet1!$E$2:$E$4115,"&lt;=34999",Sheet1!$E$2:$E$4115,"&gt;=30000")</f>
        <v>1</v>
      </c>
      <c r="E9">
        <f>COUNTIFS(Sheet1!$A$2:$A$4115,"&gt;=0",Sheet1!$E$2:$E$4115,"&lt;=34999",Sheet1!$E$2:$E$4115,"&gt;=30000")</f>
        <v>52</v>
      </c>
      <c r="F9" s="5">
        <f t="shared" si="0"/>
        <v>0.90384615384615385</v>
      </c>
      <c r="G9" s="5">
        <f t="shared" si="1"/>
        <v>7.6923076923076927E-2</v>
      </c>
      <c r="H9" s="5">
        <f t="shared" si="2"/>
        <v>1.9230769230769232E-2</v>
      </c>
    </row>
    <row r="10" spans="1:8" x14ac:dyDescent="0.25">
      <c r="A10" t="s">
        <v>8390</v>
      </c>
      <c r="B10">
        <f>COUNTIFS(Sheet1!$F$2:$F$4115,"successful",Sheet1!$E$2:$E$4115,"&lt;=39999",Sheet1!$E$2:$E$4115,"&gt;=35000")</f>
        <v>25</v>
      </c>
      <c r="C10">
        <f>COUNTIFS(Sheet1!$F$2:$F$4115,"failed",Sheet1!$E$2:$E$4115,"&lt;=39999",Sheet1!$E$2:$E$4115,"&gt;=35000")</f>
        <v>2</v>
      </c>
      <c r="D10">
        <f>COUNTIFS(Sheet1!$F$2:$F$4115,"canceled",Sheet1!$E$2:$E$4115,"&lt;=39999",Sheet1!$E$2:$E$4115,"&gt;=35000")</f>
        <v>0</v>
      </c>
      <c r="E10">
        <f>COUNTIFS(Sheet1!$A$2:$A$4115,"&gt;=0",Sheet1!$E$2:$E$4115,"&lt;=39999",Sheet1!$E$2:$E$4115,"&gt;=35000")</f>
        <v>27</v>
      </c>
      <c r="F10" s="5">
        <f t="shared" si="0"/>
        <v>0.92592592592592593</v>
      </c>
      <c r="G10" s="5">
        <f t="shared" si="1"/>
        <v>7.407407407407407E-2</v>
      </c>
      <c r="H10" s="5">
        <f t="shared" si="2"/>
        <v>0</v>
      </c>
    </row>
    <row r="11" spans="1:8" x14ac:dyDescent="0.25">
      <c r="A11" t="s">
        <v>8391</v>
      </c>
      <c r="B11">
        <f>COUNTIFS(Sheet1!$F$2:$F$4115,"successful",Sheet1!$E$2:$E$4115,"&lt;=44999",Sheet1!$E$2:$E$4115,"&gt;=40000")</f>
        <v>19</v>
      </c>
      <c r="C11">
        <f>COUNTIFS(Sheet1!$F$2:$F$4115,"failed",Sheet1!$E$2:$E$4115,"&lt;=44999",Sheet1!$E$2:$E$4115,"&gt;=40000")</f>
        <v>4</v>
      </c>
      <c r="D11">
        <f>COUNTIFS(Sheet1!$F$2:$F$4115,"canceled",Sheet1!$E$2:$E$4115,"&lt;=44999",Sheet1!$E$2:$E$4115,"&gt;=40000")</f>
        <v>2</v>
      </c>
      <c r="E11">
        <f>COUNTIFS(Sheet1!$A$2:$A$4115,"&gt;=0",Sheet1!$E$2:$E$4115,"&lt;=44999",Sheet1!$E$2:$E$4115,"&gt;=40000")</f>
        <v>26</v>
      </c>
      <c r="F11" s="5">
        <f t="shared" si="0"/>
        <v>0.73076923076923073</v>
      </c>
      <c r="G11" s="5">
        <f t="shared" si="1"/>
        <v>0.15384615384615385</v>
      </c>
      <c r="H11" s="5">
        <f t="shared" si="2"/>
        <v>7.6923076923076927E-2</v>
      </c>
    </row>
    <row r="12" spans="1:8" x14ac:dyDescent="0.25">
      <c r="A12" t="s">
        <v>8392</v>
      </c>
      <c r="B12">
        <f>COUNTIFS(Sheet1!$F$2:$F$4115,"successful",Sheet1!$E$2:$E$4115,"&lt;=49999",Sheet1!$E$2:$E$4115,"&gt;=45000")</f>
        <v>17</v>
      </c>
      <c r="C12">
        <f>COUNTIFS(Sheet1!$F$2:$F$4115,"failed",Sheet1!$E$2:$E$4115,"&lt;=49999",Sheet1!$E$2:$E$4115,"&gt;=45000")</f>
        <v>1</v>
      </c>
      <c r="D12">
        <f>COUNTIFS(Sheet1!$F$2:$F$4115,"canceled",Sheet1!$E$2:$E$4115,"&lt;=49999",Sheet1!$E$2:$E$4115,"&gt;=45000")</f>
        <v>0</v>
      </c>
      <c r="E12">
        <f>COUNTIFS(Sheet1!$A$2:$A$4115,"&gt;=0",Sheet1!$E$2:$E$4115,"&lt;=49999",Sheet1!$E$2:$E$4115,"&gt;=45000")</f>
        <v>18</v>
      </c>
      <c r="F12" s="5">
        <f t="shared" si="0"/>
        <v>0.94444444444444442</v>
      </c>
      <c r="G12" s="5">
        <f t="shared" si="1"/>
        <v>5.5555555555555552E-2</v>
      </c>
      <c r="H12" s="5">
        <f t="shared" si="2"/>
        <v>0</v>
      </c>
    </row>
    <row r="13" spans="1:8" x14ac:dyDescent="0.25">
      <c r="A13" t="s">
        <v>8393</v>
      </c>
      <c r="B13">
        <f>COUNTIFS(Sheet1!$F$2:$F$4115,"successful",Sheet1!$E$2:$E$4115,"&gt;=50000")</f>
        <v>147</v>
      </c>
      <c r="C13">
        <f>COUNTIFS(Sheet1!$F$2:$F$4115,"failed",Sheet1!$E$2:$E$4115,"&gt;=50000")</f>
        <v>6</v>
      </c>
      <c r="D13">
        <f>COUNTIFS(Sheet1!$F$2:$F$4115,"canceled",Sheet1!$E$2:$E$4115,"&gt;=50000")</f>
        <v>9</v>
      </c>
      <c r="E13">
        <f>COUNTIFS(Sheet1!$A$2:$A$4115,"&gt;=0",Sheet1!$E$2:$E$4115,"&gt;=50000")</f>
        <v>163</v>
      </c>
      <c r="F13" s="5">
        <f t="shared" si="0"/>
        <v>0.90184049079754602</v>
      </c>
      <c r="G13" s="5">
        <f t="shared" si="1"/>
        <v>3.6809815950920248E-2</v>
      </c>
      <c r="H13" s="5">
        <f t="shared" si="2"/>
        <v>5.5214723926380369E-2</v>
      </c>
    </row>
    <row r="16" spans="1:8" x14ac:dyDescent="0.25">
      <c r="A16" s="8" t="s">
        <v>8360</v>
      </c>
      <c r="B16" t="s">
        <v>8394</v>
      </c>
      <c r="C16" t="s">
        <v>8395</v>
      </c>
      <c r="D16" t="s">
        <v>8396</v>
      </c>
    </row>
    <row r="17" spans="1:4" x14ac:dyDescent="0.25">
      <c r="A17" s="9" t="s">
        <v>8382</v>
      </c>
      <c r="B17" s="10">
        <v>0.1424468696151637</v>
      </c>
      <c r="C17" s="10">
        <v>0.69040781160252729</v>
      </c>
      <c r="D17" s="10">
        <v>0.15048822515795521</v>
      </c>
    </row>
    <row r="18" spans="1:4" x14ac:dyDescent="0.25">
      <c r="A18" s="9" t="s">
        <v>8384</v>
      </c>
      <c r="B18" s="10">
        <v>0.76411120471777594</v>
      </c>
      <c r="C18" s="10">
        <v>0.18449873631002528</v>
      </c>
      <c r="D18" s="10">
        <v>4.0438079191238416E-2</v>
      </c>
    </row>
    <row r="19" spans="1:4" x14ac:dyDescent="0.25">
      <c r="A19" s="9" t="s">
        <v>8383</v>
      </c>
      <c r="B19" s="10">
        <v>0.84175824175824177</v>
      </c>
      <c r="C19" s="10">
        <v>0.11868131868131868</v>
      </c>
      <c r="D19" s="10">
        <v>3.0769230769230771E-2</v>
      </c>
    </row>
    <row r="20" spans="1:4" x14ac:dyDescent="0.25">
      <c r="A20" s="9" t="s">
        <v>8385</v>
      </c>
      <c r="B20" s="10">
        <v>0.87684729064039413</v>
      </c>
      <c r="C20" s="10">
        <v>8.8669950738916259E-2</v>
      </c>
      <c r="D20" s="10">
        <v>2.9556650246305417E-2</v>
      </c>
    </row>
    <row r="21" spans="1:4" x14ac:dyDescent="0.25">
      <c r="A21" s="9" t="s">
        <v>8386</v>
      </c>
      <c r="B21" s="10">
        <v>0.87387387387387383</v>
      </c>
      <c r="C21" s="10">
        <v>8.1081081081081086E-2</v>
      </c>
      <c r="D21" s="10">
        <v>3.6036036036036036E-2</v>
      </c>
    </row>
    <row r="22" spans="1:4" x14ac:dyDescent="0.25">
      <c r="A22" s="9" t="s">
        <v>8387</v>
      </c>
      <c r="B22" s="10">
        <v>0.88</v>
      </c>
      <c r="C22" s="10">
        <v>0.08</v>
      </c>
      <c r="D22" s="10">
        <v>0.04</v>
      </c>
    </row>
    <row r="23" spans="1:4" x14ac:dyDescent="0.25">
      <c r="A23" s="9" t="s">
        <v>8388</v>
      </c>
      <c r="B23" s="10">
        <v>0.9107142857142857</v>
      </c>
      <c r="C23" s="10">
        <v>8.9285714285714288E-2</v>
      </c>
      <c r="D23" s="10">
        <v>0</v>
      </c>
    </row>
    <row r="24" spans="1:4" x14ac:dyDescent="0.25">
      <c r="A24" s="9" t="s">
        <v>8389</v>
      </c>
      <c r="B24" s="10">
        <v>0.90384615384615385</v>
      </c>
      <c r="C24" s="10">
        <v>7.6923076923076927E-2</v>
      </c>
      <c r="D24" s="10">
        <v>1.9230769230769232E-2</v>
      </c>
    </row>
    <row r="25" spans="1:4" x14ac:dyDescent="0.25">
      <c r="A25" s="9" t="s">
        <v>8390</v>
      </c>
      <c r="B25" s="10">
        <v>0.92592592592592593</v>
      </c>
      <c r="C25" s="10">
        <v>7.407407407407407E-2</v>
      </c>
      <c r="D25" s="10">
        <v>0</v>
      </c>
    </row>
    <row r="26" spans="1:4" x14ac:dyDescent="0.25">
      <c r="A26" s="9" t="s">
        <v>8391</v>
      </c>
      <c r="B26" s="10">
        <v>0.73076923076923073</v>
      </c>
      <c r="C26" s="10">
        <v>0.15384615384615385</v>
      </c>
      <c r="D26" s="10">
        <v>7.6923076923076927E-2</v>
      </c>
    </row>
    <row r="27" spans="1:4" x14ac:dyDescent="0.25">
      <c r="A27" s="9" t="s">
        <v>8392</v>
      </c>
      <c r="B27" s="10">
        <v>0.94444444444444442</v>
      </c>
      <c r="C27" s="10">
        <v>5.5555555555555552E-2</v>
      </c>
      <c r="D27" s="10">
        <v>0</v>
      </c>
    </row>
    <row r="28" spans="1:4" x14ac:dyDescent="0.25">
      <c r="A28" s="9" t="s">
        <v>8393</v>
      </c>
      <c r="B28" s="10">
        <v>0.90184049079754602</v>
      </c>
      <c r="C28" s="10">
        <v>3.6809815950920248E-2</v>
      </c>
      <c r="D28" s="10">
        <v>5.5214723926380369E-2</v>
      </c>
    </row>
    <row r="29" spans="1:4" x14ac:dyDescent="0.25">
      <c r="A29" s="9" t="s">
        <v>8361</v>
      </c>
      <c r="B29" s="10">
        <v>9.6965780121030374</v>
      </c>
      <c r="C29" s="10">
        <v>1.7298332890493633</v>
      </c>
      <c r="D29" s="10">
        <v>0.47865679148099238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BBBY</cp:lastModifiedBy>
  <dcterms:created xsi:type="dcterms:W3CDTF">2017-04-20T15:17:24Z</dcterms:created>
  <dcterms:modified xsi:type="dcterms:W3CDTF">2019-02-08T22:37:17Z</dcterms:modified>
</cp:coreProperties>
</file>