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Mac\Home\Desktop\2019Spring\DNSC 6210 Decision and Risk Analytics\Project_Group4\"/>
    </mc:Choice>
  </mc:AlternateContent>
  <xr:revisionPtr revIDLastSave="0" documentId="13_ncr:1_{24B1B36E-FDE0-4F02-B4D8-E823CFE04688}" xr6:coauthVersionLast="36" xr6:coauthVersionMax="43" xr10:uidLastSave="{00000000-0000-0000-0000-000000000000}"/>
  <bookViews>
    <workbookView xWindow="0" yWindow="458" windowWidth="26603" windowHeight="19200" firstSheet="1" activeTab="1" xr2:uid="{75F1FD7A-1E1D-43F1-BB32-9BE09F09A3B1}"/>
  </bookViews>
  <sheets>
    <sheet name="CB_DATA_" sheetId="2" state="veryHidden" r:id="rId1"/>
    <sheet name="Marketing model" sheetId="1" r:id="rId2"/>
  </sheets>
  <definedNames>
    <definedName name="CB_00f9b6a6891546378215a686ffa1ee9a" localSheetId="0" hidden="1">#N/A</definedName>
    <definedName name="CB_0ac7e3209431404b92c42b17d2cc46e6" localSheetId="1" hidden="1">'Marketing model'!$D$104</definedName>
    <definedName name="CB_0b3003519546400e937d848ca09837ad" localSheetId="1" hidden="1">'Marketing model'!$E$6</definedName>
    <definedName name="CB_16df950b36a24d2d947b24c34a11fa73" localSheetId="1" hidden="1">'Marketing model'!$E$25</definedName>
    <definedName name="CB_1bea83f13951417da2cc98057fdc9a7f" localSheetId="1" hidden="1">'Marketing model'!$E$13</definedName>
    <definedName name="CB_4087e52387ca4a01943e48d80a739c69" localSheetId="0" hidden="1">#N/A</definedName>
    <definedName name="CB_541e6e677f154d0c92c80e41e082feb0" localSheetId="0" hidden="1">#N/A</definedName>
    <definedName name="CB_6316739577d448e4a15e9aeef3a2b6c9" localSheetId="0" hidden="1">#N/A</definedName>
    <definedName name="CB_675ad80f946b40e4a70ab97fd49ff7f6" localSheetId="1" hidden="1">'Marketing model'!$B$106</definedName>
    <definedName name="CB_b3973b862743450ba0e40a0db197e855" localSheetId="0" hidden="1">#N/A</definedName>
    <definedName name="CB_b873c37282ba429888bce3c0a8cce849" localSheetId="1" hidden="1">'Marketing model'!$E$44</definedName>
    <definedName name="CB_b933b5547ec94bdc9e9a7b53059b731b" localSheetId="1" hidden="1">'Marketing model'!$E$4</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"'636916312255766575"</definedName>
    <definedName name="CB_Block_00000000000000000000000000000001" localSheetId="1" hidden="1">"'636916312256089792"</definedName>
    <definedName name="CB_Block_00000000000000000000000000000003" localSheetId="0" hidden="1">"'11.1.4716.0"</definedName>
    <definedName name="CB_Block_00000000000000000000000000000003" localSheetId="1" hidden="1">"'11.1.4716.0"</definedName>
    <definedName name="CB_BlockExt_00000000000000000000000000000003" localSheetId="0" hidden="1">"'11.1.2.4.850"</definedName>
    <definedName name="CB_BlockExt_00000000000000000000000000000003" localSheetId="1" hidden="1">"'11.1.2.4.850"</definedName>
    <definedName name="CB_ca940cc992d442018847a9d56f954241" localSheetId="1" hidden="1">'Marketing model'!$E$15</definedName>
    <definedName name="CB_cf84dafa049d4190bb95bd1880a48644" localSheetId="1" hidden="1">'Marketing model'!$E$26</definedName>
    <definedName name="CB_e24536e525624b1994f236aea5bb5cee" localSheetId="1" hidden="1">'Marketing model'!$E$14</definedName>
    <definedName name="CB_e541bad2ff7b445da0d0d1eb2ea781c9" localSheetId="1" hidden="1">'Marketing model'!$E$5</definedName>
    <definedName name="CB_ed33d0d1259a4bdfbb1bb944653e9050" localSheetId="0" hidden="1">#N/A</definedName>
    <definedName name="CBCR_0069fea34ed5467c8d566cff4f17e7a4" localSheetId="1" hidden="1">'Marketing model'!$B$4</definedName>
    <definedName name="CBCR_2200bdd31d374bcfb1e4785cc2470def" localSheetId="1" hidden="1">'Marketing model'!$B$5</definedName>
    <definedName name="CBCR_31d6ea347050407e889e146228c876e6" localSheetId="1" hidden="1">'Marketing model'!$D$6</definedName>
    <definedName name="CBCR_32fb6ce1ad2d4e5d8575e8896fc7214c" localSheetId="1" hidden="1">'Marketing model'!$B$15</definedName>
    <definedName name="CBCR_43980c8204164f16a38ee0e4df61323c" localSheetId="1" hidden="1">'Marketing model'!$B$6</definedName>
    <definedName name="CBCR_473b9084089a4c7e9a3ded2ef2893f5a" localSheetId="1" hidden="1">'Marketing model'!$C$14</definedName>
    <definedName name="CBCR_505b1060d2774df386ec4cf1c90fc5c2" localSheetId="1" hidden="1">'Marketing model'!$C$26</definedName>
    <definedName name="CBCR_54534f1ad26d451a95009591f9094446" localSheetId="1" hidden="1">'Marketing model'!$D$26</definedName>
    <definedName name="CBCR_5821a684835d44448517fcd04e78063c" localSheetId="1" hidden="1">'Marketing model'!$D$13</definedName>
    <definedName name="CBCR_59445eb1a5bb4d4180d9c0a68ee7c332" localSheetId="1" hidden="1">'Marketing model'!$C$13</definedName>
    <definedName name="CBCR_77a67aea36824bd2aeba756e6d615f9e" localSheetId="1" hidden="1">'Marketing model'!$D$15</definedName>
    <definedName name="CBCR_7888e39114594548911f835ad6bc9b36" localSheetId="1" hidden="1">'Marketing model'!$B$14</definedName>
    <definedName name="CBCR_790fb495adb441aca4ebd074be42bb7e" localSheetId="1" hidden="1">'Marketing model'!$D$25</definedName>
    <definedName name="CBCR_81574aa9decd4accbd032c9cfae0b1bf" localSheetId="1" hidden="1">'Marketing model'!$C$6</definedName>
    <definedName name="CBCR_8e6b966c6a314d4aaa99fb9ea49a269d" localSheetId="1" hidden="1">'Marketing model'!$C$25</definedName>
    <definedName name="CBCR_92526d6dd3064c578b06f74b3622d6aa" localSheetId="1" hidden="1">'Marketing model'!$D$4</definedName>
    <definedName name="CBCR_9dc8a4cc051344308d5d432405615d5e" localSheetId="1" hidden="1">'Marketing model'!$C$15</definedName>
    <definedName name="CBCR_a84818e9f3c344b5b4cd01ddf50ff25b" localSheetId="1" hidden="1">'Marketing model'!$B$25</definedName>
    <definedName name="CBCR_c3b5afa92f0a441f89431f4b1f49af15" localSheetId="1" hidden="1">'Marketing model'!$C$5</definedName>
    <definedName name="CBCR_cedbed7e6a3c4cfda40ed6f10f87f008" localSheetId="1" hidden="1">'Marketing model'!$B$26</definedName>
    <definedName name="CBCR_d15cbfd2aee3480dbca0c944643d1326" localSheetId="1" hidden="1">'Marketing model'!$D$14</definedName>
    <definedName name="CBCR_dd565a18d4184681975810418bf56cbe" localSheetId="1" hidden="1">'Marketing model'!$C$4</definedName>
    <definedName name="CBCR_e97bfa198ca244e1a2e5aaf8cb8b1b4e" localSheetId="1" hidden="1">'Marketing model'!$B$13</definedName>
    <definedName name="CBCR_efe1376fe5134df2b94675906ef86868" localSheetId="1" hidden="1">'Marketing model'!$D$5</definedName>
    <definedName name="CBWorkbookPriority" localSheetId="0" hidden="1">-1368715596</definedName>
    <definedName name="CBx_01393fd8ef394a5383ea15ff5b9a66e4" localSheetId="0" hidden="1">"'Marketing model'!$A$1"</definedName>
    <definedName name="CBx_538348a306b34285acdc0d4776fc92f2" localSheetId="0" hidden="1">"'CB_DATA_'!$A$1"</definedName>
    <definedName name="CBx_Sheet_Guid" localSheetId="0" hidden="1">"'538348a3-06b3-4285-acdc-0d4776fc92f2"</definedName>
    <definedName name="CBx_Sheet_Guid" localSheetId="1" hidden="1">"'01393fd8-ef39-4a53-83ea-15ff5b9a66e4"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4" i="1" l="1"/>
  <c r="P2" i="2"/>
  <c r="B49" i="1" l="1"/>
  <c r="C33" i="1"/>
  <c r="C49" i="1"/>
  <c r="D49" i="1" l="1"/>
  <c r="B33" i="1"/>
  <c r="B34" i="1" s="1"/>
  <c r="B35" i="1" s="1"/>
  <c r="B36" i="1" s="1"/>
  <c r="C34" i="1"/>
  <c r="C35" i="1" s="1"/>
  <c r="C36" i="1" s="1"/>
  <c r="E7" i="1"/>
  <c r="C51" i="1"/>
  <c r="C53" i="1"/>
  <c r="C55" i="1"/>
  <c r="C57" i="1"/>
  <c r="C59" i="1"/>
  <c r="C50" i="1"/>
  <c r="C52" i="1"/>
  <c r="C54" i="1"/>
  <c r="C56" i="1"/>
  <c r="C58" i="1"/>
  <c r="C60" i="1"/>
  <c r="C61" i="1" s="1"/>
  <c r="B78" i="1" l="1"/>
  <c r="C78" i="1" s="1"/>
  <c r="D33" i="1"/>
  <c r="B40" i="1" s="1"/>
  <c r="C63" i="1"/>
  <c r="C70" i="1"/>
  <c r="C72" i="1"/>
  <c r="C73" i="1" s="1"/>
  <c r="C74" i="1" s="1"/>
  <c r="C66" i="1"/>
  <c r="C69" i="1"/>
  <c r="C65" i="1"/>
  <c r="C62" i="1"/>
  <c r="C68" i="1"/>
  <c r="C64" i="1"/>
  <c r="C71" i="1"/>
  <c r="C67" i="1"/>
  <c r="D34" i="1"/>
  <c r="C40" i="1" l="1"/>
  <c r="E40" i="1" s="1"/>
  <c r="C41" i="1"/>
  <c r="B41" i="1"/>
  <c r="D35" i="1"/>
  <c r="C42" i="1" s="1"/>
  <c r="E41" i="1" l="1"/>
  <c r="B42" i="1"/>
  <c r="D36" i="1"/>
  <c r="B43" i="1" l="1"/>
  <c r="B44" i="1" s="1"/>
  <c r="C43" i="1"/>
  <c r="C44" i="1" s="1"/>
  <c r="E42" i="1"/>
  <c r="E44" i="1" l="1"/>
  <c r="E43" i="1"/>
  <c r="A11" i="2"/>
  <c r="B11" i="2"/>
  <c r="B73" i="1" l="1"/>
  <c r="B50" i="1"/>
  <c r="B55" i="1"/>
  <c r="B52" i="1"/>
  <c r="B61" i="1"/>
  <c r="B58" i="1"/>
  <c r="B59" i="1"/>
  <c r="B51" i="1"/>
  <c r="B65" i="1"/>
  <c r="B54" i="1"/>
  <c r="B68" i="1"/>
  <c r="B56" i="1"/>
  <c r="B66" i="1"/>
  <c r="B57" i="1"/>
  <c r="B53" i="1"/>
  <c r="B60" i="1"/>
  <c r="B69" i="1"/>
  <c r="B63" i="1"/>
  <c r="B72" i="1"/>
  <c r="B64" i="1"/>
  <c r="B70" i="1"/>
  <c r="B62" i="1"/>
  <c r="B71" i="1"/>
  <c r="B67" i="1"/>
  <c r="D67" i="1" l="1"/>
  <c r="B96" i="1" s="1"/>
  <c r="C96" i="1" s="1"/>
  <c r="D62" i="1"/>
  <c r="B91" i="1" s="1"/>
  <c r="C91" i="1" s="1"/>
  <c r="D64" i="1"/>
  <c r="B93" i="1" s="1"/>
  <c r="C93" i="1" s="1"/>
  <c r="D63" i="1"/>
  <c r="B92" i="1" s="1"/>
  <c r="C92" i="1" s="1"/>
  <c r="D60" i="1"/>
  <c r="B89" i="1" s="1"/>
  <c r="C89" i="1" s="1"/>
  <c r="D57" i="1"/>
  <c r="B86" i="1" s="1"/>
  <c r="C86" i="1" s="1"/>
  <c r="D56" i="1"/>
  <c r="B85" i="1" s="1"/>
  <c r="C85" i="1" s="1"/>
  <c r="D54" i="1"/>
  <c r="B83" i="1" s="1"/>
  <c r="C83" i="1" s="1"/>
  <c r="D51" i="1"/>
  <c r="B80" i="1" s="1"/>
  <c r="C80" i="1" s="1"/>
  <c r="D71" i="1"/>
  <c r="B100" i="1" s="1"/>
  <c r="C100" i="1" s="1"/>
  <c r="D70" i="1"/>
  <c r="B99" i="1" s="1"/>
  <c r="C99" i="1" s="1"/>
  <c r="D72" i="1"/>
  <c r="B101" i="1" s="1"/>
  <c r="C101" i="1" s="1"/>
  <c r="D69" i="1"/>
  <c r="B98" i="1" s="1"/>
  <c r="C98" i="1" s="1"/>
  <c r="D53" i="1"/>
  <c r="B82" i="1" s="1"/>
  <c r="C82" i="1" s="1"/>
  <c r="D66" i="1"/>
  <c r="B95" i="1" s="1"/>
  <c r="C95" i="1" s="1"/>
  <c r="D68" i="1"/>
  <c r="B97" i="1" s="1"/>
  <c r="C97" i="1" s="1"/>
  <c r="D65" i="1"/>
  <c r="B94" i="1" s="1"/>
  <c r="C94" i="1" s="1"/>
  <c r="D59" i="1"/>
  <c r="B88" i="1" s="1"/>
  <c r="C88" i="1" s="1"/>
  <c r="D58" i="1"/>
  <c r="B87" i="1" s="1"/>
  <c r="C87" i="1" s="1"/>
  <c r="D52" i="1"/>
  <c r="B81" i="1" s="1"/>
  <c r="C81" i="1" s="1"/>
  <c r="D50" i="1"/>
  <c r="B79" i="1" s="1"/>
  <c r="C79" i="1" s="1"/>
  <c r="D61" i="1"/>
  <c r="B90" i="1" s="1"/>
  <c r="C90" i="1" s="1"/>
  <c r="D55" i="1"/>
  <c r="B84" i="1" s="1"/>
  <c r="C84" i="1" s="1"/>
  <c r="B74" i="1"/>
  <c r="D78" i="1"/>
  <c r="D90" i="1" l="1"/>
  <c r="D81" i="1"/>
  <c r="D88" i="1"/>
  <c r="D97" i="1"/>
  <c r="D82" i="1"/>
  <c r="D100" i="1"/>
  <c r="D83" i="1"/>
  <c r="D86" i="1"/>
  <c r="D92" i="1"/>
  <c r="D91" i="1"/>
  <c r="D84" i="1"/>
  <c r="D87" i="1"/>
  <c r="D94" i="1"/>
  <c r="D95" i="1"/>
  <c r="D98" i="1"/>
  <c r="D99" i="1"/>
  <c r="D80" i="1"/>
  <c r="D85" i="1"/>
  <c r="D89" i="1"/>
  <c r="D93" i="1"/>
  <c r="D96" i="1"/>
  <c r="D73" i="1"/>
  <c r="D79" i="1" l="1"/>
  <c r="D101" i="1"/>
  <c r="B102" i="1"/>
  <c r="D74" i="1"/>
  <c r="C102" i="1" l="1"/>
  <c r="D102" i="1" s="1"/>
  <c r="B103" i="1"/>
  <c r="C103" i="1" s="1"/>
  <c r="C104" i="1" l="1"/>
  <c r="D103" i="1"/>
  <c r="D104" i="1" s="1"/>
  <c r="B10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renluzhang</author>
  </authors>
  <commentList>
    <comment ref="E4" authorId="0" shapeId="0" xr:uid="{C290EB4C-47B5-4340-9FB3-6E63FC9870E6}">
      <text>
        <r>
          <rPr>
            <b/>
            <sz val="9"/>
            <color indexed="81"/>
            <rFont val="Tahoma"/>
            <family val="2"/>
          </rPr>
          <t>renluzhang:</t>
        </r>
        <r>
          <rPr>
            <sz val="9"/>
            <color indexed="81"/>
            <rFont val="Tahoma"/>
            <family val="2"/>
          </rPr>
          <t xml:space="preserve">
The market size for 1st year(Year1(0-1))</t>
        </r>
      </text>
    </comment>
    <comment ref="E5" authorId="0" shapeId="0" xr:uid="{E8A9F89D-B4DC-4C17-BEB1-9D5DEE19D5CC}">
      <text>
        <r>
          <rPr>
            <b/>
            <sz val="9"/>
            <color indexed="81"/>
            <rFont val="Tahoma"/>
            <family val="2"/>
          </rPr>
          <t>renluzhang:</t>
        </r>
        <r>
          <rPr>
            <sz val="9"/>
            <color indexed="81"/>
            <rFont val="Tahoma"/>
            <family val="2"/>
          </rPr>
          <t xml:space="preserve">
Asumme each time of the simulation, the market growth rate are the same for both situation below</t>
        </r>
      </text>
    </comment>
    <comment ref="E6" authorId="0" shapeId="0" xr:uid="{A29ACA66-0AE9-400E-A414-EA4175C876B6}">
      <text>
        <r>
          <rPr>
            <b/>
            <sz val="9"/>
            <color indexed="81"/>
            <rFont val="Tahoma"/>
            <family val="2"/>
          </rPr>
          <t>renluzhang:</t>
        </r>
        <r>
          <rPr>
            <sz val="9"/>
            <color indexed="81"/>
            <rFont val="Tahoma"/>
            <family val="2"/>
          </rPr>
          <t xml:space="preserve">
Assume the PC MacTerm begin to sell frrom year 0, therefore Year 0 is the first the year to sell the product. The fourth year to sell the product is Year 3-4. W</t>
        </r>
      </text>
    </comment>
    <comment ref="E7" authorId="0" shapeId="0" xr:uid="{CE2F57F5-33C3-4F5F-897B-5106B3189E2B}">
      <text>
        <r>
          <rPr>
            <b/>
            <sz val="9"/>
            <color indexed="81"/>
            <rFont val="Tahoma"/>
            <family val="2"/>
          </rPr>
          <t xml:space="preserve">renluzhang:
</t>
        </r>
        <r>
          <rPr>
            <sz val="9"/>
            <color indexed="81"/>
            <rFont val="Tahoma"/>
            <family val="2"/>
          </rPr>
          <t>Months to obsolescence is based on the value of Yearr to obsolescence. Since we calculate the minimum payment from Catalina on the monthly basis of the first two years, it will be according to this number.</t>
        </r>
      </text>
    </comment>
    <comment ref="B11" authorId="0" shapeId="0" xr:uid="{D0705B4F-C201-42BC-AC48-A2C07BB6D49B}">
      <text>
        <r>
          <rPr>
            <b/>
            <sz val="9"/>
            <color indexed="81"/>
            <rFont val="Tahoma"/>
            <family val="2"/>
          </rPr>
          <t>renluzhang:</t>
        </r>
        <r>
          <rPr>
            <sz val="9"/>
            <color indexed="81"/>
            <rFont val="Tahoma"/>
            <family val="2"/>
          </rPr>
          <t xml:space="preserve">
We haven’t found the information that DMA offers retail themselves, therefore, even if they market the softweare themselves, we assume they wholesale the products to other distributor/dealer. Then dealer/distributor will sell the products to customers.</t>
        </r>
      </text>
    </comment>
    <comment ref="E14" authorId="0" shapeId="0" xr:uid="{F9AD9397-9410-4FFF-BA63-CE7DDB322255}">
      <text>
        <r>
          <rPr>
            <b/>
            <sz val="9"/>
            <color indexed="81"/>
            <rFont val="Tahoma"/>
            <family val="2"/>
          </rPr>
          <t>renluzhang:</t>
        </r>
        <r>
          <rPr>
            <sz val="9"/>
            <color indexed="81"/>
            <rFont val="Tahoma"/>
            <family val="2"/>
          </rPr>
          <t xml:space="preserve">
The market share for 1st year(Year1(0-1))
</t>
        </r>
      </text>
    </comment>
    <comment ref="E15" authorId="0" shapeId="0" xr:uid="{ECEA981B-AD46-4332-A628-16FEA31E362A}">
      <text>
        <r>
          <rPr>
            <b/>
            <sz val="9"/>
            <color indexed="81"/>
            <rFont val="Tahoma"/>
            <family val="2"/>
          </rPr>
          <t>renluzhang:</t>
        </r>
        <r>
          <rPr>
            <sz val="9"/>
            <color indexed="81"/>
            <rFont val="Tahoma"/>
            <family val="2"/>
          </rPr>
          <t xml:space="preserve">
Asumme each time of the simulation, the annual market share growth multiplier are the same for below two situation</t>
        </r>
      </text>
    </comment>
    <comment ref="B27" authorId="0" shapeId="0" xr:uid="{5C4D5AA6-4DFF-463B-95E7-213291331D0B}">
      <text>
        <r>
          <rPr>
            <b/>
            <sz val="9"/>
            <color indexed="81"/>
            <rFont val="Tahoma"/>
            <family val="2"/>
          </rPr>
          <t>renluzhang:</t>
        </r>
        <r>
          <rPr>
            <sz val="9"/>
            <color indexed="81"/>
            <rFont val="Tahoma"/>
            <family val="2"/>
          </rPr>
          <t xml:space="preserve">
The minumum payment below in the model will be calculated on the monthly basis. Assume when the product is obsolescence within 2 years, the Catalina will not pay DMA minimum payment any more.</t>
        </r>
      </text>
    </comment>
    <comment ref="B39" authorId="0" shapeId="0" xr:uid="{FC9EBB6C-1ACC-4B39-A78C-E1F4C2E2726E}">
      <text>
        <r>
          <rPr>
            <b/>
            <sz val="9"/>
            <color indexed="81"/>
            <rFont val="Tahoma"/>
            <family val="2"/>
          </rPr>
          <t>renluzhang:</t>
        </r>
        <r>
          <rPr>
            <sz val="9"/>
            <color indexed="81"/>
            <rFont val="Tahoma"/>
            <family val="2"/>
          </rPr>
          <t xml:space="preserve">
The Year to obsolescence is rounded to 1 decimal point indicate the number is rounded to monthly basis</t>
        </r>
      </text>
    </comment>
    <comment ref="A47" authorId="0" shapeId="0" xr:uid="{A5817458-07AB-4D37-ACB7-84C339A5ED8D}">
      <text>
        <r>
          <rPr>
            <b/>
            <sz val="9"/>
            <color indexed="81"/>
            <rFont val="Tahoma"/>
            <family val="2"/>
          </rPr>
          <t>renluzhang:</t>
        </r>
        <r>
          <rPr>
            <sz val="9"/>
            <color indexed="81"/>
            <rFont val="Tahoma"/>
            <family val="2"/>
          </rPr>
          <t xml:space="preserve">
Because of the minimum payment constraint for the first two years, the market share will be calculated based on the monthly basis on the first two years and 3/4 years.</t>
        </r>
      </text>
    </comment>
    <comment ref="B48" authorId="0" shapeId="0" xr:uid="{6D66E748-BE7B-4E61-9DB6-FF9D6ED6B7CF}">
      <text>
        <r>
          <rPr>
            <b/>
            <sz val="9"/>
            <color indexed="81"/>
            <rFont val="Tahoma"/>
            <family val="2"/>
          </rPr>
          <t>renluzhang:</t>
        </r>
        <r>
          <rPr>
            <sz val="9"/>
            <color indexed="81"/>
            <rFont val="Tahoma"/>
            <family val="2"/>
          </rPr>
          <t xml:space="preserve">
Assume each month within one year the market share are separate evenly</t>
        </r>
      </text>
    </comment>
    <comment ref="C77" authorId="0" shapeId="0" xr:uid="{1B651D9C-3D4D-4083-BEA4-528E6603DCFA}">
      <text>
        <r>
          <rPr>
            <b/>
            <sz val="9"/>
            <color indexed="81"/>
            <rFont val="Tahoma"/>
            <family val="2"/>
          </rPr>
          <t xml:space="preserve">renluzhang:
</t>
        </r>
        <r>
          <rPr>
            <sz val="9"/>
            <color indexed="81"/>
            <rFont val="Tahoma"/>
            <family val="2"/>
          </rPr>
          <t xml:space="preserve">The revenue received here is after comparing with the monthly minimum payment. If 15% of the sales revenue is greater than minimum payment. The revenue received is the salse revenue. </t>
        </r>
        <r>
          <rPr>
            <b/>
            <sz val="9"/>
            <color indexed="81"/>
            <rFont val="Tahoma"/>
            <family val="2"/>
          </rPr>
          <t xml:space="preserve">
</t>
        </r>
      </text>
    </comment>
    <comment ref="A78" authorId="0" shapeId="0" xr:uid="{CA4D481D-6A07-4519-A20A-5FBBB9BB535A}">
      <text>
        <r>
          <rPr>
            <b/>
            <sz val="9"/>
            <color indexed="81"/>
            <rFont val="Tahoma"/>
            <family val="2"/>
          </rPr>
          <t>renluzhang:</t>
        </r>
        <r>
          <rPr>
            <sz val="9"/>
            <color indexed="81"/>
            <rFont val="Tahoma"/>
            <family val="2"/>
          </rPr>
          <t xml:space="preserve">
indicate Year 1,the 1st month</t>
        </r>
      </text>
    </comment>
  </commentList>
</comments>
</file>

<file path=xl/sharedStrings.xml><?xml version="1.0" encoding="utf-8"?>
<sst xmlns="http://schemas.openxmlformats.org/spreadsheetml/2006/main" count="140" uniqueCount="115">
  <si>
    <t xml:space="preserve">Market </t>
  </si>
  <si>
    <t>Range</t>
  </si>
  <si>
    <t xml:space="preserve">Best Guess </t>
  </si>
  <si>
    <t xml:space="preserve">Initial market size (units) </t>
  </si>
  <si>
    <t xml:space="preserve">Market growth rate </t>
  </si>
  <si>
    <t xml:space="preserve">Years to obsolescence </t>
  </si>
  <si>
    <t>Distribution by Catalina</t>
  </si>
  <si>
    <t>Signing bonus</t>
  </si>
  <si>
    <t>Royalty rate</t>
  </si>
  <si>
    <t>Retail price</t>
  </si>
  <si>
    <t>Price to wholesalers</t>
  </si>
  <si>
    <t>Minimum yr 1</t>
  </si>
  <si>
    <t>Minimum yr 2</t>
  </si>
  <si>
    <t xml:space="preserve">Variable costs </t>
  </si>
  <si>
    <t>Initial market share</t>
  </si>
  <si>
    <t>Annual market share growth multiplier</t>
  </si>
  <si>
    <t>Minimum payments(less than 6 months)/per month</t>
  </si>
  <si>
    <t>Minimum payments(more than 6 months less than 2 years)/per month</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</si>
  <si>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</si>
  <si>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</si>
  <si>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</si>
  <si>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</si>
  <si>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</si>
  <si>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</si>
  <si>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</si>
  <si>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</si>
  <si>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</si>
  <si>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</si>
  <si>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</si>
  <si>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</si>
  <si>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01393fd8-ef39-4a53-83ea-15ff5b9a66e4</t>
  </si>
  <si>
    <t>CB_Block_7.0.0.0:1</t>
  </si>
  <si>
    <t>Decisioneering:7.0.0.0</t>
  </si>
  <si>
    <t>CB_Block_0</t>
  </si>
  <si>
    <t>㜸〱敤㕣㕢㙣ㅣ㔷ㄹ摥㌳摥㕤敦慣敤搸㡤搳㑢㑡㘹つ愵ㄴ敡攰挶㘹㐳㈹㄰㠲㉦㜵㤲攲挴㙥散愴愰㠲㌶攳摤㌳昱㌴㍢㌳敥捣慣ㄳ㤷㑡慤愰攵㈲㙥ㄲ㌷㔱㕡㉥慡〰〹ㅥ戸㐸愸㕣㕦㤰㤰㐰愸㐸㍣㤴〷㈴ㅥち㐲昰〰㐲㤱㜸攱〱ㄵ扥敦捣捣敥捣慥㜷散㙥㕢㜰㤱㑦扡扦捦㥣摢㥣㜳晥敢昹晦㌳捤㠹㕣㉥昷㙦㈴晥㘵捡㌳㜳摤搲㠶ㅦ㐸㝢㘲挶慤搷㘵㌵戰㕣挷㥦㤸昲㍣㘳㘳摥昲㠳㍥㌴㈸㔶㉣搴晢㠵㡡㙦㍤㈸㑢㤵㜵改昹㘸㔴挸攵㑡㈵㕤㐳㍤〷攱㙦㈴㝥搰搹㙢㌰て戰㍣㌳扤戰㜲㍦㐶㕤ち㕣㑦ㅥㄸ㍢ㅢ昶㍤㌲㌹㌹㌱㌹㜱晢ㅤ㤳㙦㥥㌸㜸㘰㙣愶㔱てㅡ㥥㍣攲挸㐶攰ㄹ昵〳㘳㡢㡤㤵扡㔵㝤㤷摣㔸㜶㉦㐸攷㠸㕣㌹㜸摢㡡㜱晢㕢㈶㙦㍦㝣搸扣昳捥户っ攲搵戹㔳㌳搳㡢㥥㌴晤㤷㘸捣〲愷㝣晢慣慣㕡㕣㥢㤴㥥攵㥣㥦㤸㤹挶㝦㠹昹攳改㡥㠹愵㔵㈹〳扥㕡㝡搲愹㑡㕦㐷挷〱㝢捡昷ㅢ昶ㅡ㌷㑦户攷戰搴慡攱〷〵㝢㐶搶敢扡ㅤ㡦㕡戲ㄷ戰㜷㜵㘳㘳搰㕥㤲㡥㙦〵搶扡ㄵ㙣ㄴ敤㘵っ㔴ㅢ戲捦昸昲戴攱㥣㤷愷っ㕢ㄶ散㘳つ慢㤶て㔳慥敦收㜸㠸攴挴搴昲㈷愶㝣㝢㘶搵昰搴㡣㝣㙥㑣㐶摢㌹慦㥡㙥㝢㘳昷㜱㌹㜵昵〶㡥㜹㔳昷㜶愸㌹㙢㜸捤㤶攳摤㕢㐶㡢㑦捦攰搶敥敤ㄳ㝢㤴敥昳挶敥㝤搴㔶愶㕢㡢㠱㠸扥搵㡥㘲㌱㝡㤱愰㥦愰㐴㐰〴敡㘵㠲〱㠲㐱〰㤱晦〷戸㈴搹㤱㔵㕡挵搰㉡㉢㕡愵慡㔵㙡㕡㐵㙡ㄵ㔳慢㥣搷㉡慢㕡挵搲㉡昷㙢㤵ぢ㘸ㄳ愷㔲㝦扦ㄶ愵敦㝦晥昹㉦㝦㝤晦昳戳㑦晦晣搹晢扥㌵昷挴昳㠳㝢搰攸㥥㘸㔲戳㥥㜱ㄱ愴搶愲攲㐳ㄳ〷昹㙦㙢慥〰㔳㤸㠷捤㍢捣挹挹摡攱㠳挶㙤㐶㠱换捡㐰㝥㡡㔰㐶搰㜶搰扣搷㜲㙡敥㐵㠵扢敢愶つ㕦戶㌶㙥㍣慡㥢㜶ㅢ㑥捤㝦搵收㤵㑢㠱ㄱ挸㙢摢敢㕡㠳㜴㜴㕢〲㕢㐹㕦扤敦晡昶㙥㘷㡤㝡㐳㑥㕤戲挲敡㔷户㔵摢㡢㥥扢搲扤㜶捥㤳て㌴㙢㍢㘶㌴〵愱戶慥挶敥㔸㘵㔸ㄵ捥㙢㙣㘶搵昵愵愳愶㌷㙥㉦㕡搵ぢ搲㕢㤲ㄴ㠹戲愶㤶㝡㈵慢㈲慥ㅦ㕦㜰戰㔰㜰㙢敤戵挹㔲昳慥㑢〱㤸㔹搶㌰摦㌵改〵ㅢ换挶㑡㕤㕥㤵㙡ㄲ扥ㄳㄵ晢㔳挵㜳㙥戵攱捦戸㑥攰戹昵㜴捤㔴㙤摤㠰愴愹㥤㜴㙢㌲㥦捦㈹愱〰㠱摢搷㈷㐴敥㤶敥扣愰㄰㤱㐰㌱ㄹ昹㥡㌴搹㑤㥣挶敡戰㡡扡㈴㑤㙡慦摢㘲㌰捥㔷挹㤸っづ㑣慣㠹晡㠳㉦㝤挳ㄶ挳㌶㌱昷昲㌶搶戴搱㘸昵㜷慤㑢㈷㌸㙥㌸戵扡昴㌲戵㥦攰㡣昴㘱㠰挲㘵〸㠴慥扢㐷㔵㈷㉥㠹㡤挲㐵慢ㄶ慣ㄶ㔷愵㜵㝥㌵㐰ㄹ㌴㘴愹挴慤敤㐸晡ㄵ㈸搲昷ㄲ㡣〲㤴换戹攲㍥㌶㉡㤶㤱㜲〵㑡愷っ㕥㑥〹㜲昶㑢昱昲愰㌹㘷搵〳ㄹち攵㘱ㄳㄸ〹戵㥡㐲摦㄰㐹搴㌳慡愱挲搸㘷捥㠰㑡つ换〹㌶㕡㝣摢挱㈵㈱ㄱ敤捡㠲ㅤ㈷ぢ㈸ち搲昲㈰㠳搷㐰㌴㙤搲㈰扢㜱㠲㠸挸〶ㄹ㥡ㅤ㈳愷㠹㡣敤㌳㘴〴摡㈷㠹㤰慤て㜶㤷ㄱ㈴昶㑥㈲㘵愷慥晣戸㉢捤㌶戳攵㐳㘹㜶㈵㌶㑥扦㡡攰㙡㠲㙢〸昶〳㠸㍦㐳挲㔱捡㈱㥦㑥晡慢昰慣㕦㐷昰㙡〰挸㈷㥤㌲㈷ㄲ㔵戴愱戶㘳㐷戲摤㄰散㘴㘵ㄴ㠷愲㠸㤶㜱搳捥ㅣ戲ㄵ愲㈳慢㜳㘷攸摡扣搲戱慦敦㑥㥢挹攵㤰㈲㌳㥡㈶搷扡㐵搳攴㐶戰㘹㡦㝡敢〶㜴搵挷〸㕥〳㔰搶㕦㑢〸攵㐲㠳㜷㝢ㄶ㍤㑤捡㔷㠴㔹ㄴㅡ㐳㍤㉡昸㠸㤰㜹〴挸㄰㜲ㅤ挷㤷㕤ㅢ㥡收攰戸昹㡡户愱て㜴攷敦〸改㙤㝡㜳㔷敦搰㕦昴〲慤攸ㅢ挱㕥攲昷㕤㜵捣㑤愸搶㕦㑦㜰㌳㐰㥢㡥攱改晢㠵㝡ち㤴㔹㙣㈷㌰户㤷㕥ㄷ㘵攵㉥㙦慣㐹愵㠱〶捤㘵挳㍢㉦〳㜸㌰㑥捣挲ㄶ㜶㍤㑦搶㜱愸慤愹〲㥥㕦慥㑥ㄷ晡㜳㥥㙢戳㝣搷㐶昶㕦ㄱ㡡㈱㥦搷晡㜲㙤㌶㜲㠶慤㤹昰㌹㈵㈸㠷㍡昸戶敥㐲㈲搱㈹㑤㕥散㤷㝤扥摣㤵㈴㍤㐸㤲㌷㘲㕢昵㕢〰㈰㈵挴㙦扢㑡㤴〳㙣昶㈶搵㉣㙤戱搲挳㤷㜱㍡㘹昳㈱㜶挸㤱㠱搰㘱㍢つ晦㠱㍦㘴㉦㔹㜶㔳㔸っ搸㡢搲慢挲户㘰搵㘵㌹㜴换㔲搴散捡㡡㔷㠸慣攸敢敢㌸㑦㘷昸搷ㄴ㥤戴㐹㠹㑣㙥捦慣捣㌸㡢户㠸㡡㙥㐸ち㤵っ搷㔰㔳〲㤱昲搸㜶㔷挴昴㈰㘲㙥挵挶改〷〹㈶〹づ〱ㄴ㝥つ㐹戳摤㡤㘷㌸慣㝦㥤㉥敤㑡㈵㔷㈲ㅡ㤴㡢昰㤹慥挲敡㌰㕦昳㘶㠲㍢〰摡捣ㅦ㍡㈰㌳〸㔱愱㍣㐱㠸㉡㡣㘱㥥戵攴㐵搲挰ㅥㄳ㠱愵㤹㠶ㅦ戸㌶㈳㑢㐳收慣㝢捡つ㘶㉤㝦つ㤱愸㔱㌳捡摣扢㉡ㅤ㔰㤷〷摢愷慤捣㕤㕢㤳㌵摤㕣㜲ㅢ㄰㙤㈷㘶㜷挲挱ㅣ摢〱㕢㔲㥤捤㌵㠱搴摢昹ㄸ㐳〸散戴昲户搲ㅢ扢㉤敦㌷て㝤挳慤ㅤ㕤戶㠲扡ㅣ㌰㐳愶㘳扥㘴㘲ㄷㄱ㌹愸昵㥢换慢㥥㤴戳㐳收㌱捦慡搵㉤㐷ㄲㄹ戰㌱ㄹ慣㥢㤷攷ㄱ㈵㔸㜴ㄹ〳㜴㥤㈱㜳搹㌳ㅣ㝦捤㘰㐰㜱㘳㙦敡㐹㠵㐵ち收戴攵昸㜸㡤挲㈲昳挳收搲慡㝢ㄱㄱ摢㠶敤ㅣ㌳搶晣ㅤ㠱ㄵㄲ㝤㤸ㄴ㙡㠴㈶㌴㑤㤴戴㔲慦昸攱㠱㍣㤷㈳敦攵〹ㄴ慥㜲〵晡捣㌳戴㌷敤晡㈸㐶㐳㍢㥤㜳ㅡ㐴昴愸㔹搸㤷㈹㠵挹愹晡㥤散昳㔶㠰扢㡦㥤㌹搱㡡捣扤愸㤸㜵㠱㕥晥っㄹ慦挸愲ㄹ〸愱㡦㙥㑦㐸㉡㉣㈳攵㠰〳㠱㜱㍥戵㤳㕦搹㔴㙤㐸㝤㝢㕡搹㌹㐴㤲〶捤㜹㘳㐵搶ㄱ㡦戶㡤㘰㑦昸㐰㌳搶㌶敡㝥㔴㌷攳摡戶㐱搲㈲㔹㉥㔵つ㔲昰㔴㈳㜰㑦㕡㡥㙥〲㈸晡㡢㡡㡣㑢㈸㌲㉥愹愲㐱昳㌴㐳㠳㉡捦戱摣昳㠶㘷〵慢戶㔵㉤昱㠱攱扢ㅤ㐱㤳㘰㜲㑡摥㌸挵㌲㘳慣捤㥡㍦〳㤳捤㥦〰扡㈷㈰㐷戹㜵㐴㍦㈸㔷ㄳ㐵晣ㄳ㍤㍡㤶㈰㘰㤴愷㔴㝦㍢㐶㉢愸摢ㄱ㄰㌹㉡㕤㡥敦㘰㕣㝥ㄸ㈵愱㄰㈲搶㌳㐸〴㕥挱㠴㤰愷㡢扢㘸㥥㜱慣〰搸㈳挶收慣㘰搶〷捡〱㤰㔵挷摢㙢ㄵ㔶ㄳ㥤挶㥢㕡攱㠶捥慡㤴㥡戸扥戳㍥愹㌷㕥户㐹㜵愸㔱ㄲ㡡㘴慢㐶㑡戳㙣㌲挷㥤愴㙡㠴㔲摣戱戶ㄱ㔹㙥搳搶扥㔳㡡扣〸挵愴㘸㈶愷扦㐳ㄱち〲扤㤱㡥愲捦㍥㥢㍣ㄲㄱㅢ摡〰㘵敡愹戰㙣㈸ち〹㥥挰戵㤳㥡㉣㐷㑦攰敦㍤㔱㜶愱ㄱ愴㙡㡣㑢愳㔱捤㔴扤扥攰挰㑡愸ㅡ㕥㙤㠷戰㌴搶ㄶ㙡ㄸ挵㥤扤㙡晦㜰㝢ㄳ㡣ㄸ戱㈱挳㈲ㄹ㝥㘰戰㈱㤸㉢ㄱ㔱愵㜵㌶挴慤㙥ㄶ㤷昸㜴㔲ㅡ㡥挲挰㔲㔰㥢㤵敢捡っ㙢㔹昲愳慡㐳昳戴愸攴愸㙥㑥慤昸㔰改〱攵㜸㤴㔳っ慥㥢愷改㤶挲㈵〶㠸摤㈸户㔸つ㄰摡㙤づ挰㤳挱捥挱づ㜶㈴っ㥤搰㍡愳〴㉤㘶㄰㙥㝡ㄱ攴㥤ㅥ㌱ち㐱㙡慡昴昷愳攲㡢㡦㌳㝤昳㘸㉥捥㐴㑣挴㜰㔷㠶昵〰攴㈶㈳㤳攴愲搱㌸㘰ㅥ㑡㌶㈵戴〶攳㌲㥡ㄸ㐳㌴昹扣〰户㜸ㄸ换ㅡ㈶摢搴㜱捦㉤戰愰㑤敢ㅢ㝢捣ㄳ㑥戵摥愸㐹愵㡡㘳㔹慤㌴昲㡥挰㤷扡〲ㄸ㜲㔳挶扥㐴㥢㜲〲㐷㈹㉥㤹㐸敡摤敥搶㡦愲扢ㄲ㜲ㄸ㈳㔴㝤っ㐰㘶戸攵㔴㐰慣攳㥥〲敤挳扤慤ぢっ敡昲ㅣ㐴㕡㐷ㄱ㘵搹㍣敥攳㌵愳挸㡡摢ㄲ捤收摤㜹㤷㌶㝢愲攸戸ㄵㄶ敤〸ㅣ㘱㥤愱挰㉢ㄶ㘱㡣昴挸ㅤㅣ㈴㜷㌹㡡敥㕥㝥㔸㍤收㉥〳ㄵち〳㠲㌱㕥㥥㠲㜲搸㔵㌰ㄲつ㙥慤㘵㜵ぢ㐶㝦㘹㜹敢㔳〰㠲㘱㘰ㅡ戴㘸ㄹㅡ㌸㌳挸㙦㙤攰摣㠰㔶ㄹㄱ搲㘴㌰㤵㌱捡㔱㌸散㠱㌴㜰ㄳて搲换㉥㤴㔰戰㑦㕤っ㡢敦㈶㡥摢㌸〲戹摥㔵㙤㠵㡢㐶㠰敢㉦捥晥戶攲愹㕡㡤收㉥晣㜳㍢〲慢戸扡ㄱ㥡愳晢摡㉥㘵愹㌵搱扥扢戱慤㈲扡㉣㜸㘸㜶攲戸ㄱ㔴㔷㤷㠲㡤昰攲㔶慦㈴㔱昸㈹晣ㄱ㥢扥㥤㌶㜳摥攱㐵搴㜵敥㝤昹㠲攳㕥㜴搴扣ち㍥㙦晤㠱㐲㜰㠵戲㥦㤳㉣攷晥㡤㝦㉡㘹戹挲㑦㌰攲㜶愶捤〱㕡づㄲ㡥愳㔲㈸つ挶㤰捦愰ㄳ搸敥捤㕢〳愴㤳㝤㙤㜴愲〴挱㉥愱㌸攷㕦㌲㐲ㄱ㍦〶㕡㐹㉣攱㤱ㅣ㝢晥つ戰扥昸ㄱ㑡㠸㜰㍣㐷㘲愴昰ㅡ攴㌲㔰愷〴㜹㜴挵㠳ㄷ㐲晥㝦戰ㄴ㜳昳愶散昴㕦㘰㘶昱挳㜶ㄴ㕤㑦ㄴ晤愰〳㐵㠲搷㐰ㄴ晦摥㡤㑣㥣ちっ捦扥愰㐰㌸搷戴㝢〰㝤搹㉦晣晥てて愰昳ㄱ㜱㈸ㅢつ愱戶㥢昰摣㌴ㄱ晡㍡㑣〴〶敦㤵㠹㜰ㄲㄹ挱㈸㝥㘸㈲㐴㍥㤰〵ㄴ㙣㙤㈲㌰戶㤷㘱〸㈶㐲慤〹户〶㑦㘰㔷搹昴㡦ㅤ挷挵㕢改㈳㥥て愵攵捦挰㈳㜵㜵㘷昱愲攱ㄹ昶㝥㔵㝥捣㤳㔰㘶摥㌲㙥㜲慢㉥散㜱敤愶㌵慡搳㈶扥㡡搸换扥敢㑦搹摥晤㜵㘰㉡㑣愱晢㕥㤴㐴昱㐵㜸㑡〴捦つ戹昷敦晢昶戱㍦㍣昸攸㔱摥㔶㡢㘸戵㜰ぢ昲扤㠴散㘹㑦㈰愸㥢戸㈸㜲㈵㍦捣㌹㠹㑦㤴慣戵扡㥣㌶㍣㘵〵昹扡ㅤ㘷㐳挲㑢㄰㘶㐸㝣㍢挱挴挴扤㠷搰挴㥣㘸㜳㜷慡て㥢㤴㡢㜰㈲㌱㜱攵搳㡢挳㠶愲慢㈲敢搱摡㉣㝣ㄷ慡攸〵㑥㈴㙤㈵昲搴挹㈴挴㜷摡㜵摤㘱敡扡昰㈰挳戰㝦㉣愵㄰㝦㈰㠵㈴て㌲扣㄰愰愴搴㘹㘴ち户〲㘴㐴搶摡㐳扣昴〷散ち〱搹扣昴搷攳㐷㉣搸㐵㘰㌱昶挵昷㝡愲愵㉤ㅡ慢㈶㠶㙡㤵㑤戳㠴㡣㍡扣戰㘰㌲㉥㑤㔹㍡㠷㔰扡㙤㜷ㄴ㕦㌲㘴㠷㠱户㤰戱ぢ㌶㝤㙤㘵晢㉥愷㠱㥢ㅦ搰㌳㐵愵㌰㥣扤㉣挶㠱㔴挵攸挲愶攵戰㠸㜰㌸捣㌶㍢つ㐴㔵搰㔹捥㝥㥣㑡ㄱ晣攳㤷㐲慣ㅦ㙦つ㝤㘵㝢つ㜵㥣搳㡦〵昲〷晢敢晡っ挶挶㕢挹㌱㤰戰摢㙡㔵ち慦㠷㥦㐱ㄷ㉥㍡㈷昴㔶㔶㍤㡢挳昸ㄳ㜳㔶㥦搶愱晦ㄹ扤㔶㥣㜵㤶扤ㄹ挶㑥改晦㜷愳㘰㑢晤㉦ㄸ㝢㔳㠸㝣㑦㤴攱㐳㠱昱㤳㉤㐳㌶摣ㄱ㜸戶ㄱ扣㔱〷㘳㕤㘵ㄹ昲づ㜳㑢昸㜸㌵慣㔶ㄲㅣ㝥慦㝣晢搵㠸㘶㕦摡戶〳㕤〵㈰㘳㐳㠵㙦㐰〴㜵敤㥦㤶㕢昱改戶㜸ㅦ㍡敥㍢㘹㔵㍤搷㜷捤㘰㙣〹㐱摦㌱㝥㝢㘶挲收㤹ㄲ㕦㙢ㄷ㙡㌷㘲㈷〶摦㠷㍥愷ㄶ㈰戰㑦挹攰愵㡡㐵㌲戲戰扤㐸〶扦㐳ㅡ㐹㠴㤷愸ㅤ晣㉢捣㝢ㅡ㐶ㅤ㥦慥㉥挰搷ㄹ戰㘸㐷㈸扢搰攳摣㝥㐳㠳㕢㠷㍢㕡敦㠲㍦㐸搶㈷㄰ㅣ㔳㑢戸敦㝤摣搷昶㍤㐸户㡤搶收戳㘵㙦㍥户㜲攱㈹攰㜴㝢㙦㐹㤳っ摦挹㉦㤲换㝡㠵㄰㤷昶㡦攲敦昶ㅤ戴ㅣ㙤ㄴ㜴ㅥ㝤搰㑤㐷搸㜸ㅤ敥戳㙤㐴扦捦愱慢㤸㈲挰㑦㌷愲っㅦ〴扤㝣㘴㐵昱㘵㉣㡢っ㠰㝣慥㔸〵攸㑥搵㑦㙥㐶搵㈳戱㐰ㄶ㍣㘳㤰ㅣ换攲〹㌴攴㜶㠵换〶㑢㜰搹㐲㥤㈵㤰搷攳ㅥ挸攷〴捦ㄲ㙡㈲㕦㐰㠷收㐴㉣㤴㜶㥦挸攷㌷㥢㠸愰ㄵ愰ㄶ㥡ㅣ㝦㈴搶㈲㝡ㅤ搵扡㑤攰㄰戸〰挳ㄴ㡢㤴㌵挵㌰戴昰㈳㘲〶改㌷搱摦攷㡥晥晡ㄹ愶扦ㅤㄵ㑡㄰愲㉡㍤㜹ち㐲㌵昹㑦㈵㈷敦愱戴晢攴㍦戱搹攴㐷㈸㈳㌹ㄳ㍤〰ㄸ敡ㄳㄵ晣㔱㡢㘹㈰挳㝤攴㑦㥣㈳挰㉦㌵㡢ㄱ〳㈵慡敦㐵㘴搰㤷ㅢ慥㕡㕤㐲㈶敥㕢攰晡㌳㍥敥㔱昶ㄱ㉦㐲搲㤷㔳っ㥤戱挵㔰㉢㤶散挸ぢ扢㈳㘴〳㤶挴慦㘵扢㡡昴㘲㡦ㄱ㝥昱攱ㄸ㌱挷㡦挷㕦㑥㘹㔱捣〹㠴ㄱ㕡愴愴ㅦ㙥愴昸㔰摣昸㝢㑦户㕣愶愸㐰〲昵㠴㡤㐹㘷慡昱㘳㜱攳㐳昸㉡㑢戵挹昱〶〱搳㜳㜱㘳搲愳㙡晣㘸摣昸慦㠷昶㌷ㅢ挷㜴ㄸ㡥㕣㈰㤱㘴搸扡捡晡㑦㝣愱㍤㡣收〵㤳晡㜳挰っ㡢㈹㌹㔵攸戸慥㌴攸㈰㉥㠳㜸昸㐶㝡ㅥ㜷㥢㜰〵〴㐲㌶晣㕦㈵㥣挰㥤愷㔹㈳㌰昰〹昴㍡㠲捤㥥慥㥥搸戹㘸㉥㜸㈸攸㌷㑦昸㌸㔳搵㜶ㄴ㠹挰ㅣ挸㠷晢扢㠵㔳㍥挳㜴㙣敤㐷ㅣ㈴搳㜸㠷愴㌷攵愱〲㉢㜹昱㠱ㄸ戳戹㐷㕡㌴愳㍦っ攴㐰㍡〲㌲愳㍦〲ㄸ〶㘲㜸㕢㌹㌷㐲晥㔷捣晤〱㔶㝣㤰攰㔱㠰戲㈰戳㤳づ㡡㡦〱っ挷晦愳㡡戱㜵攵㉦搱挴㠳昱换㤲㘴愴㝦㤸ㅤ㍥〲搰〷昷慤㠸㠸戰慣㝦ㄴ㈵挹㤷㔲㜰愸㤷㝥㡣ㄵㅦ㈷昸〴㐰戹挰挹㙥㝢搷戸愶ㅥ㌵搷㈷搱㔵㍣㐲㠰㥦晥愹㈸挳㠷〲昷攱㙤摤㙤㘵ㅥ㠵攳て晢ㄱ敡㑣㝤挱㝦ㄷ扥挸摦攰愲晢昰㍦㈴㈹㈸挳㍥慦扤戵户戱挸〴戴挹搵㙦つ㥢晤㈲挶攱扡㕡ㄱㄴ㡥㐸愵㔲搲㡡㠲昸收㠲㠵㡢㌷昰㉤㐷㔴㠵㄰愴〱㔵攱㐴ㄵ㐷㔱愰㝦㠶㑤㠹㘳攲㐹晦㉣㥦㠸㕡戵㠹㥦㡢㌲㝣㄰挴慢敡㝥㝦搴㍤㝥㈱㜱慤㉡慣戶ㄷㄲ晦慡㘲㌵昹挲挷㌹㤸㐲ㄶ㌲㘹慤㐴愴㈹ㅡ㝡〲㤹愱扥㘱捥敤㕥晣戴㑢愲㝡慥㜶敥摣㍦㠷昳㘳搷收摦晤捥挱挷㥦晢搵ㅦ㍦晤散㝢㡦晣攵㕦㑦㍥昹散㥦㍥晤捣扦㝥扡㜲攴ㄷ㑦㍤昵昳扢扦昲捣ㅦ昷㥡㕦搵㥥晥攷晣㔷ㅦ㥡扣昰搰〳收㤹㕢㡥㍤昴㥥晢敦㤹㕣扣㘲扣慦慦扦晦收搱㕦㕥昳㠶㤱㐷ㅥ昸愱昸搹敦慥㜶㠴㕡㉥㕥㤰㥥〶㤷慤愶昱㈵㘴㌰つ捥昸㘵㥤〶㤷慢㌶㙡㈵摡愸㘹ㄴ㤴攰搳攰〴㔴㠵㤱慥ㄸ昸て摢㕥戵㘳</t>
  </si>
  <si>
    <t>538348a3-06b3-4285-acdc-0d4776fc92f2</t>
  </si>
  <si>
    <t>㜸〱敤㕣㕢㙣ㅣ㔷ㄹ摥㌳摥㕤敦慣敤搸㡤搳㑢摡搲ㅡ㑡㈹慤㠳ㅢ愷㑤㙦㄰㠲㉦捤愵㌸戱ㅢ㍢㈹㔰搰㘶扣㝢㈶㥥㘶㘷挶㥤㤹㜵攲㔲愹ㄵ㤴㥢戸㐹摣㐴愱㕣㔴㈱㈴㕥戸扣㤴〲㝤㐱㈰㠱㔰㉢昱〰㐸㐸㍣㤴ち挱〳〸㐵攲㠵〷㈴昸扥㌳㌳扢㌳扢摥戱扢㙤挱㐵㍥改晥㍥㜳㙥㜳捥昹慦攷晦捦㌴㈷㜲戹摣扦㤱昸㤷㈹捦捣戵㡢敢㝥㈰敤㠹ㄹ户㕥㤷搵挰㜲ㅤ㝦㘲捡昳㡣昵㌹换て晡搰愰㔸戱㔰敦ㄷ㉡扥昵㠸㉣㔵搶愴攷愳㔱㈱㤷㉢㤵㜴つ昵ㅣ㠴扦㤱昸㐱㘷慦挱㍣挰搲捣昴晣昲㐳ㄸ㜵㌱㜰㍤戹㙦散㑣搸昷搰攴攴挴攴挴敤㜷㑥摥㌱戱㝦摦搸㑣愳ㅥ㌴㍣㜹挸㤱㡤挰㌳敡晢挶ㄶㅡ换㜵慢晡㙥戹扥攴㥥㤷捥㈱戹扣晦戶㘵攳昶扢㈶㙦㍦㜸搰扣晢敥扢〶昱敡摣挹㤹改〵㑦㥡晥慢㌴㘶㠱㔳扥㝤㔶㔶㉤慥㑤㑡捦㜲捥㑤捣㑣攳扦挴晣昱㜴攷挴攲㡡㤴〱㕦㉤㍤改㔴愵慦愳攳㠰㍤攵晢つ㝢㤵㥢愷摢㐷戰搴慡攱〷〵㝢㐶搶敢扡ㅤ㡦㕡戲攷戱㜷㜵㘳㝤搰㕥㤴㡥㙦〵搶㥡ㄵ慣ㄷ敤㈵っ㔴ㅢ戲㑦晢昲㤴攱㥣㤳㈷つ㕢ㄶ散愳つ慢㤶て㔳慥敦愶㜸㠸攴挴搴昲㈷愶㝣㝢㘶挵昰搴㡣㝣㙥㑣㐶摢㈳㕥㌵摤昶㠶敥攳㜲敡敡つㅣ昳挶敥敤㔰㜳挶昰㥡㉤挷扢户㡣ㄶ㥦㥥挱慤摤摢㈷昶㈸摤攷收敥㝤搴㔶愶㕢㡢㠱㠸扥搵㡥㘲㌱㝡㤱愰㥦愰㐴㐰〴敡㘵㠲〱㠲㐱〰㤱晦〷戸㈴搹㤱㔵㕡挵搰㉡换㕡愵慡㔵㙡㕡㐵㙡ㄵ㔳慢㥣搳㉡㉢㕡挵搲㉡て㘹㤵昳㘸ㄳ愷㔲㝦扦ㄶ愵㍦㥡㡦晥敥敢㠷㉥㥤㜸敥搹攵晢摥昷捣㤳㍦ㅢ摣㠵㐶昷㐷㤳㥡昵㡣ぢ㈰戵ㄶㄵㅦ㤸搸捦㝦㥢㜳〵㤸挲㍣㘸摥㘹㑥㑥搶づ敥㌷㙥㌳ち㕣㔶〶昲㔳㠴㌲㠲戶㠳收〳㤶㔳㜳㉦㈸摣㕤㍢㙤昸戲戵㜱攳㔱摤戴摢㜰㙡晥㌵ㅢ㔷㉥〶㐶㈰慦㙥慦㙢つ搲搱㙤ㄱ㙣㈵㝤昵扥敢摡扢㥤㌱敡つ㌹㜵搱ち慢摦搰㔶㙤㉦㜸敥㜲昷摡㈳㥥㝣戸㔹摢㌱愳㈹〸戵㌵㌵㜶挷㉡挳慡㜰㕥㘳㌳㉢慥㉦ㅤ㌵扤㜱㝢挱慡㥥㤷摥愲愴㐸㤴㌵戵搴换㔹ㄵ㜱晤昸扣㠳㠵㠲㕢㙢㙦㑡㤶㥡昷㕥っ挰捣戲㠶昹慥㑡㉦㔸㕦㌲㤶敢昲㡡㔴㤳昰㥤愸搸㥢㉡㍥攲㔶ㅢ晥㡣敢〴㥥㕢㑦搷㑣搵搶っ㐸㥡摡〹户㈶昳昹㥣ㄲち㄰戸㝤㝤㐲攴㙥改捥ぢちㄱ〹ㄴ㤳㤱慦㑡㤳摤挴㈹慣づ慢愸㑢搲愴昶收㑤〶攳㝣㤵㡣挹攰挰挴㥡愸㍦昸搲户㙥㌲㙣ㄳ㜳慦㙤㘳㑤ㅢ㡤㔶㝦敦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㘷㐸㌸㑡㌹攴搳㐹扦〶捦晡戵〴㙦〰㠰㝣搲㈹㜳㈲㔱㐵ㅢ㙡㉢㜶㈴摢つ挱㑥㔶㐶㜱㈸㡡㘸ㄹ㌷敤捣㈱㕢㈱㍡戲㍡户㠷慥捤㉢ㅤ晢㤶敥戴㤹㕣づ㈹㌲愳㘹㜲慤㥢㌴㑤㙥〴㥢昶愸户慥㐷㔷㝤㡣攰㡤〰㘵晤㑤㠴㔰㉥㌴㜸户㘶搱搳愴㝣㕤㤸㐵愱㌱搴愳㠲㡦〸㤹㐷㠰っ㈱搷㜱㝣搹戱愱㘹づ㡥㥢慦㝢ㅢ㝡㕦㜷晥㡥㤰摥愶㌷㜷昴づ晤㐵㉦搳㡡扥〱散㈵晥搰㔵挷摣㠸㙡晤㉤〴㌷〱戴改ㄸ㥥扥㕦慥愷㐰㤹挵㜶〲㜳扢改㜵㔱㔶敥搲晡慡㔴ㅡ㘸搰㕣㌲扣㜳㌲㠰〷攳昸㉣㙣㘱搷昳㘴ㅤ㠷摡㥡㉡攰昹攵捡㜴愱㝦挴㜳㙤㤶敦搸挸晥敢㐲㌱攴昳㕡㕦慥捤㐶捥戰㌵ㄳ㍥愷〴攵㔰〷摦搶㕤㐸㈴㍡愵挹㡢晤戲捦㤷㍢㤲愴〷㐹㜲㌳戶㔵扦〵〰㔲㐲晣戶慢㐴搹挷㘶㙦㔳捤搲ㄶ㉢㍤㝣ㄹ愷㤳㌶ㅦ㘲㠷ㅣㄹ〸ㅤ戶搳昰ㅦ昸㐳昶愲㘵㌷㠵挵㠰扤㈰扤㉡㝣ぢ㔶㕤㤶㐳户㉣㐵捤㡥慣㜸㥤挸㡡扥扥㡥昳㜴㠶㝦㑤搱㐹㥢㤴挸攴昶捣捡㡣戳㜸㡢愸攸㠶愴㔰挹㜰つ㌵㈵㄰㈹㡦㙤㜷㐴㑣て㈲收㔶㙣㥣扥㥦㘰㤲攰〰㐰攱〵㐸㥡慤㙥㍣挳㘱晤㙢㜴㘹㔷㉡戹ㄲ搱愰㕣㠴捦㜷ㄵ㔶〷昹㥡㍢〸敥〴㘸㌳㝦攸㠰捣㈰㐴㠵昲〴㈱慡㌰㠶㜹挶㤲ㄷ㐸〳扢㑣〴㤶㘶ㅡ㝥攰摡㡣㉣つ㤹戳敥㐹㌷㤸戵晣㔵㐴愲㐶捤㈸昳挰㡡㜴㐰㕤ㅥ㙣㥦戶㌲㜷㜵㔵搶㜴㜳搱㙤㐰戴ㅤ㥦摤づ〷㜳㙣〷㙣㐹㜵㌶搷〴㔲㙦攷㘳っ㈱戰搳捡摦㑡㙦散㤶扣摦㍣昴つ户㜶㜴挹ち敡㜲挰っ㤹㡥昹㤲㠹㕤㐴攴愰搶㙦㉥慤㜸㔲捥づ㤹㐷㍤慢㔶户ㅣ㐹㘴挰挶㘴戰㙥㑥㥥㐳㤴㘰挱㘵っ搰㜵㠶捣㈵捦㜰晣㔵㠳〱挵昵摤愹㈷ㄵㄶ㈹㤸搳㤶攳攳㌵ち㡢捣て㥢㡢㉢敥〵㐴㙣ㅢ戶㜳搴㔸昵户〵㔶㐸昴㘱㔲愸ㄱ㥡搰㌴㔱搲㑡扤攲㠷〷昲㕣㡥扣㤷㈷㔰戸捡ㄵ攸㌳捦搰摥戴敢愳ㄸつ敤㜴捥㘹㄰搱愳㘶㘱㕦愶ㄴ㈶愷敡㜷戳捦㍤〰昷ㅤ㍤㝤扣ㄵ㤹㝢㐵㌱敢〲扤晣ㄹ㌲㕥㤱㐵㌳㄰㐲ㅦ摤慥㤰㔴㔸㐶捡〱〷〲攳㝣㙡㈷扦戲愹摡㤰晡㜶戵戲㐷㄰㐹ㅡ㌴攷㡣㘵㔹㐷㍣摡㌶㠲㕤攱〳捤㔸摢愸晢㔱摤㡣㙢摢〶㐹㡢㘴戹㔸㌵㐸挱㔳㡤挰㍤㘱㌹扡〹愰攸㉦㉡㌲㉥愲挸戸愸㡡〶捤㔳っつ慡㍣挷㜲捦ㄹ㥥ㄵ慣搸㔶戵挴〷㠶敦戶〵㑤㠲挹㈹㜹攳ㄴ换㡣戱㌶㙢晥㌴㑣㌶㝦〲攸㥥㠰ㅣ攵搶ㄱ晤愰㕣㑤ㄴ昱㑦昴攸㔸㠲㠰㔱㥥㔲晤ㅤㄸ慤愰㙥㐷㐰攴愸㜴㈹扥㠳㜱改㌱㤴㠴㐲㠸㔸捦㈰ㄱ㜸〵ㄳ㐲㥥㉥敥愲㜹摡戱〲㘰㡦ㄸ㍢㘲〵戳㍥㔰づ㠰慣㍡摥㕥慤戰㥡攸㌴摥搴ち搷㜷㔶愵搴挴㜵㥤昵㐹扤昱收つ慡㐳㡤㤲㔰㈴㥢㌵㔲㥡㘵㠳㌹㙥㈷㔵㈳㤴攲㡥戵㡤挸㜲㥢戶昶㥤㔲攴ㄵ㈸㈶㐵㌳㌹晤㥤㡡㔰㄰攸㡤㜴ㄴ㝤昶搹攴㤱㠸搸搰〶㈸㔳㑦㠵㘵㐳㔱㐸昰㌸慥㥤搴㘴㌹㝡〲㝦敦㡡戲昳㡤㈰㔵㘳㕣ㅣ㡤㙡愶敡昵㜹〷㔶㐲搵昰㙡摢㠴愵戱戶㔰挳㈸敥散㔵晢㠷摢㥢㘰挴㠸つㄹㄶ挹昰〳㠳つ挱㕣㠹㠸㉡慤戳㈱㙥㜵戳戸挴愷ㄳ搲㜰ㄴ〶ㄶ㠳摡慣㕣㔳㘶㔸换㤲ㅦ㔵ㅤ㥡愷㐵㈵㐷㜵㜳㙡搹㠷㑡て㈸挷愳㥣㘲㜰摤㍣㐵户ㄴ㉥㌱㐰散㐶戹㠵㙡㠰搰㙥㜳〰㥥っ戶て㜶戰㈳㘱攸㠴搶ㄹ㈵㘸㌱㠳㜰搳㡢㈰敦昴㠸㔱〸㔲㔳愵扦ㅦㄶ㕦㜹㤲改㍢㠷㜳㜱㈶㘲㈲㠶扢㌲慣〷㈰㌷ㄹ㤹㈴ㄷ㡤挶〱昳㔰戲㈹愱㌵ㄸ㤷搱挴ㄸ愲挹攷〵戸挵挳㔸搶㌰搹愶㡥㝢㙥㠱〵㙤㕡㕦摦㘵ㅥ㜷慡昵㐶㑤㉡㔵ㅣ换㙡愵㤱户〵扥搴ㄵ挰㤰㥢㌲昶㈵摡㤴攳㌸㑡㜱挹㐴㔲敦㜶户㝥ㄸ摤㤵㤰挳ㄸ愱敡㘳〰㌲挳㉤愷〲㘲ㅤ昷ㄴ㘸ㅦ敥㙥㕤㘰㔰㤷攷㈰搲㍡㡡㈸换收㜰ㅦ慦ㄹ㐵㔶摣㤶㘸㌶攷捥戹戴搹ㄳ㐵挷慣戰㘸㕢攰〸敢っ〵㕥戱〸㘳愴㐷敥攰㈰戹㑢㔱㜴昷搲㘳敡㌱㜷〹愸㔰ㄸ㄰㡣昱昲ㄴ㤴挳慥㠲㤱㘸㜰㙢㉤慢㕢㌰晡㑢换㕢㥦〲㄰っ〳搳愰㐵换搰挰㤹㐱㝥㜳〳攷㝡戴捡㠸㤰㈶㠳愹㡣㔱㡥挲㘱て愴㠱㥢㜸㤰㕥㜲愱㠴㠲㍤敡㘲㔸㝣㌷㜱摣挶ㄱ挸昵慥㘸㉢㕣㌰〲㕣㝦㜱昶戶ㄵ㑦搵㙡㌴㜷攱㥦摢ㄶ㔸挵搵㡤搰ㅣ摤搳㜶㈹㑢慤㠹昶摤つ㙤ㄵ搱㘵挱〳戳ㄳ挷㡣愰扡戲ㄸ慣㠷ㄷ户㝡㈵㠹挲㜳昰㐷㙣昸㜶摡捣㜹㠷ㄷ㔱搷戸昷攵昳㡥㝢挱㔱昳㉡昸扣昵〷ち挱ㄵ捡㝥㑥戲㥣晢㌷晥愹愴攵ち㍦挱㠸㕢㤹㌶〷㘸㌹㐸㌸㡥㑡愱㌴ㄸ㐳㍥㠳㑥㘰扢㌷㙦つ㤰㑥昶戴搱㠹ㄲ〴㍢㠴攲㥣㝢搵〸㐵晣ㄸ㘸㈵戱㠴㐷㜲散昹户挱晡攲㐷㈸㈱挲昱ㅣ㠹㤱挲ㅢ㤱换㐰㥤ㄲ攴搱ㄵて㕥〸昹晦挱㔲捣捤ㅢ戲搳㝦㠱㤹挵戳敤㈸扡㡥㈸晡㘱〷㡡〴慦㠱㈸晥扤て㤹㌸ㄵㄸ㥥㝤㔹㠱㜰慥㘹攷〰晡㥡㕦昸晤ㅦㅥ㐰攷㈲攲㔰㌶ㅡ㐲㙤㌷攲戹㘹㈲昴㜵㤸〸っ摥㉢ㄳ攱〴㌲㠲㔱晣搰㐴㠸㝣㈰昳㈸搸摣㐴㘰㙣㉦挳㄰㑣㠴㕡ㄳ㙥つ㥥挰慥戰改ㅦ㍢㠶㡢户搲㐷㍣ㅦ㑡换㥦㠱㐷敡捡捥攲〵挳㌳散扤慡晣愸㈷愱捣扣㈵摣攴㔶㕤搸攳敡つ㙢㔴愷つ㝣ㄵ戱㤷㝤挷㥦戲戵晢敢挰㔴㤸㐲昷扤㈸㠹攲㉢昰㤴〸㥥ㅢ㜲ㅦ摣昳摤愳㝦㝣攴㠹挳扣慤ㄶ搱㙡攱ㄶ攴㝢〹搹搳㥥㐰㔰㌷㜱㔱攴㜲㝥㤸㜳〲㥦㈸㔹慢㜵㌹㙤㜸捡ち昲㜵㍢捥㠶㠴㤷㈰捣㤰昸戶㠳㠹㠹㝢て愱㠹㌹搱收敥㔴ㅦ㌶㈹ㄷ攱㐴㘲攲捡愷ㄷ㠷つ㐵㔷㐵搶愳戵㔹昸㍥㔴搱换㥣㐸摡㑡攴愹㤳㐹㠸敦戵敢扡㠳搴㜵攱㐱㠶㘱晦㔸㑡㈱晥㐰ち㐹ㅥ㘴㜸㈱㐰㐹愹㔳挸ㄴ㙥〵挸㠸慣戵㠷㜸改て搸ㄱ〲戲㜹改慦挷㡦㔸戰㡢挰㘲散㡢敦昵㐴㑢㕢㌴㔶㑤っ搵㉡㥢㘶ㄱㄹ㜵㜸㘱挱㘴㕣㥡戲㜴づ愰㜴换敥㈸扥㘴挸づ〳㙦㈱㘳ㄷ㙣晡摡捡昶扤㑥〳㌷㍦愰㘷㡡㑡㘱㌸扢㔹㡣〳愹㡡搱㠵㑤换㘱ㄱ攱㜰㤸㙤㜶ㅡ㠸慡愰戳㥣扤㌸㤵㈲昸挷㉦㠵㔸㍦摥ㅡ晡昲昶ㅡ敡㌸愷ㅦぢ攴て昶搷㜵ㄹ㡣㡤户㤲㘳㈰㘱户搴慡ㄴ㕥て㍦㡤㉥㕣㜴㑥攸慤慣㝡ㄶ〷昱㈷收慣㍥慤㐳晦㌳㝡慤㌸敢っ㝢㌳㡣㥤搲晦敦㐱挱愶晡㕦㌰昶愶㄰昹摥㈸挳㠷〲攳㈷㥢㠶㙣戸㈳昰㙣㈳㜸愳づ挶扡捡㌲攴ㅤ收ㄶ昱昱㙡㔸慤㈴㌸晣㕥昹昶慢ㄱ捤扥戴㙤〷扡ち㐰挶㠶ち摦㠶〸敡摡㍦㉤户攲搳㙤昱㐱㜴摣㜳挲慡㝡慥敦㥡挱搸㈲㠲扥㘳晣昶捣㠴捤㌳㈵扥搵㉥搴㙥挰㑥っ㝥〰㝤㑥捥㐳㘰㥦㤴挱慢ㄵ㡢㘴㘴㘱㙢㤱っ㝥㠷㌴㤲〸㉦㔱㍢昸㤷㤹昷㌷㡣㍡㍥㕤㥤㠷慦㌳㘰搱戶㔰㜶愱挷戹晤㠶〶户づ㜷戴摥つ㝦㤰慣㑦㈰㌸愶㤶昰攰〷戸慦敤㝢㤰㙥ㅢ慤捤㘷换摥㝣㙥攵挲搳挰改搶摥㤲㈶ㄹ扥㤳㕦㈴㤷昵ち㈱㉥敤ㅦ挶摦慤㍢㘸㌹摡㈸攸㍣晡愰㥢㡥戰昱㍡摣㘷㕢㠸㝥㥦㐵㔷㌱㐵㠰㥦㙥㐴ㄹ㍥〸㝡昹挸㡡攲敢㔸ㄶㄹ〰昹㕣戱ち搰㥤慡㥦摡㠸慡㐷㘲㠱㉣㜸挶㈰㌹㤶挵㔷搱㤰摢ㄵ㉥ㅢ㉣挱㘵ぢ㜵㤶㐰㕥㡦㝢㈰㥦ㄳ㍣㑢愸㠹㝣ㄹㅤ㥡ㄳ戱㔰摡㝤㈲㕦摡㘸㈲㠲㔶㠰㕡㘸㜲晣㤱㔸㡢攸㜵㔴敢㌶㠱㐳攰〲っ㔳㉣㔲搶ㄴ挳搰挲㡦㠸ㄹ愴㕦㐷㝦㕦㍣晣挲昳㑣㝦㍢㉣㤴㈰㐴㔵㝡昲ㄴ㠴㙡昲㥦㑤㑥摥㐳㘹昷挹㝦㝡愳挹㡦㔰㐶㜲㈶㝡〰㌰搴㈷㉡昸愳ㄶ搳㐰㠶晢挸㥦㌸㑢㠰㕦㙡ㄶ㈳〶㑡㔴摦ぢ挸愰㉦㌷㕣戵扡㠸㑣摣户挰昵㘷㝣摣愳散㈳㕥㠴愴㉦愷ㄸ㍡㘳㡢愱㔶㉣搹㤱ㄷ㜶㕢挸〶㉣㠹㕦换㜶ㄵ改挵ㅥ㈳晣攲㘳㌱㘲㡥ㅤ㡢扦㥣搲愲㤸ㄳ〸㈳戴㐸㐹㍦摣㐸昱搱戸昱て㥥㘹戹㑣㔱㠱〴敡〹ㅢ㤳捥㔴攳㡦挴㡤て攰慢㉣搵㈶挷ㅢ〴㑣㉦挶㡤㐹㡦慡昱ㄳ㜱攳扦ㅥ搸摢㙣ㅣ搳㘱㌸㜲㠱㐴㤲㘱敢㉡敢㍦昱㠵昶㌰㥡ㄷ㑣敡捦〱㌳㉣愶攴㔴愱攳扡搲愰㠳戸っ攲攱ㅢ改㌹摣㙤挲ㄵ㄰〸搹昰㝦㤵㜰ㅣ㜷㥥㘶㡤挰挰㈷搰㙢〸㌶㝢扡㝡㘲攷愲㌹敦愱愰摦㍣敥攳㑣㔵摢㔶㈴〲㜳㈰ㅦ敥敦㈶㑥昹っ搳戱戵ㅦ㜱㤰㑣攳ㅤ㤲摥㤴㠷ち慣攴挵㠷㘲捣收ㅥ㙦搱㡣晥ㄸ㤰〳改〸挸㡣晥㌸㘰ㄸ㠸攱㙤攵摣〸昹㕦㌱昷㠷㔸昱㘱㠲㈷〰捡㠲捣㑥㍡㈸㝥〴㘰㌸晥ㅦ㔵㡣慤㈹㝦㠹㈶ㅥ㠹㕦㤶㈴㈳晤㘳散昰㜱㠰㍥戸㙦㐵㐴㠴㘵晤ㄳ㈸㐹扥㤴㠲㐳扤昴㤳慣昸ㄴ挱愷〱捡〵㑥㜶换扢挶㌵昵愸戹㍥㠳慥攲㜱〲晣昴捦㐶ㄹ㍥ㄴ戸て㙦敦㙥㉢昳㈸ㅣ㝦搸㡦㔰㘷敡ぢ晥㝢昱㐵晥㍡ㄷ摤㠷晦㈱㐹㐱ㄹ昶㜹敤㥥摥挶㈲ㄳ搰㈶㔷扦㔵㙣昶㉢ㄸ㠷敢㙡㐵㔰㌸㈲㤵㑡㐹㉢ち攲㥢ぢㄶ㉥摥挰户ㅣ㔲ㄵ㐲㤰〶㔴㠵ㄳ㔵ㅣ㐶㠱晥㜹㌶㈵㡥㠹㈷晤ぢ㝣㈲㙡搵㈶㝥㌱捡昰㐱㄰慦慡晢㐳㔱昷昸㠵挴戵慡戰摡㕥㐸晣慢㡡㤵攴ぢ㥦攴㘰ち㔹挸愴戵ㄲ㤱愶㘸攸慢挸っ昵つ㜳㙥て攰愷㕤ㄴ搵戳戵戳㘷晦㌹㥣ㅦ扢㍡晦㥥㜷つ㍥昹攲慦㕥晡摣㙦摥㝦攸㉦晦㝡敡愹摦晣改㜳捦晦敢戹攵㐳扦㜸晡改㥦摦昷㡤攷㕦摡㙤㝥㔳㝢收㥦㜳摦㝣㜴昲晣愳て㥢愷㙦㌹晡攸㝢ㅦ扡㝦㜲攱戲昱扥扥晥晥㥢㐶㝦㜹搵㕢㐷ㅥ㝦昸㔹昱搳摦㕦改〸戵㕣扣㈰㍤つ㉥㕢㑤攳㙢挸㘰ㅡ㥣昱㙢㍡つ㉥㔷㙤搴㜲戴㔱搳㈸㈸挱愷挱〹愸ち㈳㕤㌱昰ㅦ㘹㝢戴㠸</t>
  </si>
  <si>
    <t>Revenue</t>
  </si>
  <si>
    <t>Year3(2-3)</t>
  </si>
  <si>
    <t>Year4(3-4)</t>
  </si>
  <si>
    <t>Assumption</t>
  </si>
  <si>
    <t>Low</t>
  </si>
  <si>
    <t>High</t>
  </si>
  <si>
    <t>Year1(0-1)-1</t>
  </si>
  <si>
    <t>Year1(0-1)-2</t>
  </si>
  <si>
    <t>Year1(0-1)-3</t>
  </si>
  <si>
    <t>Year1(0-1)-4</t>
  </si>
  <si>
    <t>Year1(0-1)-5</t>
  </si>
  <si>
    <t>Year1(0-1)-6</t>
  </si>
  <si>
    <t>Year1(0-1)-7</t>
  </si>
  <si>
    <t>Year1(0-1)-8</t>
  </si>
  <si>
    <t>Year1(0-1)-9</t>
  </si>
  <si>
    <t>Year1(0-1)-10</t>
  </si>
  <si>
    <t>Year1(0-1)-11</t>
  </si>
  <si>
    <t>Year2(1-2)-1</t>
  </si>
  <si>
    <t>Year2(1-2)-2</t>
  </si>
  <si>
    <t>Year2(1-2)-3</t>
  </si>
  <si>
    <t>Year2(1-2)-4</t>
  </si>
  <si>
    <t>Year2(1-2)-5</t>
  </si>
  <si>
    <t>Year2(1-2)-6</t>
  </si>
  <si>
    <t>Year2(1-2)-7</t>
  </si>
  <si>
    <t>Year2(1-2)-8</t>
  </si>
  <si>
    <t>Year2(1-2)-9</t>
  </si>
  <si>
    <t>Year2(1-2)-10</t>
  </si>
  <si>
    <t>Year2(1-2)-11</t>
  </si>
  <si>
    <t>Year3(3-4)</t>
  </si>
  <si>
    <t>Year1(0-1)1</t>
  </si>
  <si>
    <t>Year1(0-1)2</t>
  </si>
  <si>
    <t>Year1(0-1)3</t>
  </si>
  <si>
    <t>Year1(0-1)4</t>
  </si>
  <si>
    <t>Year1(0-1)5</t>
  </si>
  <si>
    <t>Year1(0-1)6</t>
  </si>
  <si>
    <t>Year1(0-1)7</t>
  </si>
  <si>
    <t>Year1(0-1)8</t>
  </si>
  <si>
    <t>Year1(0-1)9</t>
  </si>
  <si>
    <t>Year1(0-1)10</t>
  </si>
  <si>
    <t>Year1(0-1)11</t>
  </si>
  <si>
    <t>Year2(1-2)1</t>
  </si>
  <si>
    <t>Year2(1-2)2</t>
  </si>
  <si>
    <t>Year2(1-2)3</t>
  </si>
  <si>
    <t>Year2(1-2)4</t>
  </si>
  <si>
    <t>Year2(1-2)5</t>
  </si>
  <si>
    <t>Year2(1-2)6</t>
  </si>
  <si>
    <t>Year2(1-2)7</t>
  </si>
  <si>
    <t>Year2(1-2)8</t>
  </si>
  <si>
    <t>Year2(1-2)9</t>
  </si>
  <si>
    <t>Year2(1-2)10</t>
  </si>
  <si>
    <t>Year2(1-2)11</t>
  </si>
  <si>
    <t xml:space="preserve">Months to obsolescence </t>
  </si>
  <si>
    <t>Year1(0-1)0</t>
  </si>
  <si>
    <t>Year2(1-2)0</t>
  </si>
  <si>
    <t>Year1(0-1)-0</t>
  </si>
  <si>
    <t>Year2(1-2)-0</t>
  </si>
  <si>
    <t>Year</t>
  </si>
  <si>
    <t>Profit</t>
  </si>
  <si>
    <t>Market share(Unit)</t>
  </si>
  <si>
    <t>Market share(Percent)</t>
  </si>
  <si>
    <t xml:space="preserve">Market size(Unit) </t>
  </si>
  <si>
    <t xml:space="preserve">Distribution by DMA </t>
  </si>
  <si>
    <t>Promotion budget</t>
  </si>
  <si>
    <t>Variable costs</t>
  </si>
  <si>
    <t>Year1(0-1)</t>
  </si>
  <si>
    <t>Varriable Cost</t>
  </si>
  <si>
    <t>Promotion Cost</t>
  </si>
  <si>
    <t>Year2(1-2)</t>
  </si>
  <si>
    <t>Total(Maraketing by DMA)</t>
  </si>
  <si>
    <t>Market by DMA</t>
  </si>
  <si>
    <t>Market share</t>
  </si>
  <si>
    <t>Revenue/cost/profit</t>
  </si>
  <si>
    <t>By Catalina Computing</t>
  </si>
  <si>
    <t>Total(Marketing by Catalina Computing)</t>
  </si>
  <si>
    <t>Profit difference
(Profit from DMA - Profit from Catalina)</t>
  </si>
  <si>
    <t>Revenue_received</t>
    <phoneticPr fontId="10" type="noConversion"/>
  </si>
  <si>
    <t>㜸〱敤㕢㝢㜰㕣搵㜹摦戳摡㕤敤㕤慤慣戵昱〳㍢〴ㄶ㘲㌰㐱㘶戱晣㠸㙤挰搸搲捡㤲㘵晣㄰㐸戶㈱㈴㠸㉢敤扤搲㐵晢㄰昷慥㘴〹㘸挹〰攱㌱㥤捥愴㉥ㄹㄲ㤷ㄶ㐳㘷㐸㤳㈶㈱㤴㠴㐷㤲㤹㘰攲〹㌴搰㌴㐹㘹㈰㉤戴挴㌱㉤㑤㐲㑡㐸ㅢ㘸㠷挴晤晤扥㝢㔷晢搰㕤扦㜰㍡晥㠳㙢敤户摦㌹摦㜹㝣攷㍢攷㝢㥣㙦慦〳㉡㄰〸ㅣ挶挳㙦㍥㈱㈲㘷昴㑤㌹㐵㈳㤷㑡ㄷ戲㔹㘳愸㘸ㄵ昲㑥慡摤戶昵愹㉤㤶㔳㙣㐰㠳挸㠰〵扡ㄳㅥ㜰慣ㅢ㡤攸挰㠴㘱㍢㘸ㄴづ〴愲㔱㉤㐸扡昷㐹㤴ちㅡ㝢㘹㈱〲戴ち㘸㙣愰㌵ㄲ㐴〱攲ㅡ㐰㝦扡㘳晢攰昵㤸慥慦㔸戰㡤愵挹㥤敥愰敢摡摡㔲㙤愹㤵慢摢㍥㤲㕡戶㌴㤹ㅥ捦ㄶ挷㙤㘳㕤摥ㄸ㉦摡㝡㜶㘹戲㜷㝣㌰㙢つ㕤㙥㑣昵ㄷ㐶㡤晣㍡㘳㜰搹㡡㐱㝤攵㥡戶㤵慢㔶㤹㙢搷慥㠹挷㌰㜲㙦扡㘳㤳㤱ㅤ挳㜸㈷㙢搴㈶㡣扡㉤摤搱㙢ㅢ收挹ㅡ㌳㑣〹戵㜵ㅡ㐳ㄶ㐵㘹ㄸ戶㤵ㅦ㑥愵㍢昰㔷㈱ㄵ㤴㔶愷戶昷昵ㄹ㜹挷㉡㕡ㄳ㔶㜱㑡愴㤹摢㍥㌴戸㔳捦㡥ㅢ㤱㥣戰ㄴ捤敤搴敤㙤㝡捥㘸捥敤㜰㡣㉢昵晣戰挱㔲㌸搷㍤㙥㘵㐲搸攲㠶て晢㑤攴〹㈹戵㍤摤㤱ㅥ搱敤愲っ㐹〱㕥攴搷㕡㘶㑡㔵戰㈲㝤愴㤶攲㔱㑤摥㈱攲㥣摣㕦㉤㑥搰っ㄰㤹〵㜰㕡㐵捦愴㜴㑤戶愹搰慦㜰ㄴ㉢㍢㜲愴攰㠰ㅥㅣㄸっづっ〵〷㌲挱〱㈳㌸㘰〶〷㠶㠳〳㈳挱〱㉢㌸㜰㝤㜰㘰ㄴ㙤㑡㑦戴戱㌱攸㍤㜷㕣㜲敦愳改㈵㑤ㅢ昷ㅤ㡡㌵㍦㜲敦敢㍢ㄴ㑦㥦ㅣ挳〴㄰㙤㌶㐰㘴づ㠰て㈳㉢㤵㝡〳㡣㤰㤹㠷ㅥ晢㥦挰扣扢㔷㜷摤㍡敦愱㍢づ㍦昰换扤㘱ち晣㐲㍦㜹捣摣愶敤搰㡢慣晥晦戳㐵慤㝥㉣戹㕢攴戱㜱戴敤㤹㑢愹捣愳㔴收〳戴㜸扤扣慤㔹慥搴㝦㜸ㄲ昹挱昷㔷扣戱昷摣㝦扤晣ㅢㅦ㜸戲搳戸散㔳扤㡡扡㉣㜲㍤㥤㈳㉣攴〸㡢〰㝣攴扡㐲愹搷扣㔱㠶昳㘷昶捦扢㈵扥㜵捦戳戳摡㕦扤昵㜷㕦㔱㌴〶㜲㤸捦攰㈸ㅦ攴㈸㘷〲搴昰搱愶搴㑦扣ㄱ㍥昴摡㥤ㅢ扥㝢愷摡㝣捦㘵㥢㕥㡡㌹昷㔹㡡㤶㐴昸㐸〲搱捥〶㠸㥣〳攰挳〷㔶昳㡡㌷捡愷㥤昹㐳㉦散㍥戴改㠱㙢昷晥昲搷て㍥昶户昱挵攸戲つㅡ㤰摡㘶ㄴ㑦㤲戹〸昳攴ㅦ扢挶戱㜵㌸攷㉡㙣愷攱っ㘹搴收㥥㝣挶㤸㡣〰㠳㤶挷㜳改㐲扥㘸㑣ㄶ㍢昵愲摥㤸敢搵㙤㈳㕦搴搰愸㔵㝡戹ㄸ㝢㌶㑢㕤愹㜷捣㉢㘱㠴㠴愰ㄵ愳㌴㐹㠵㍢㤲㠲ぢ㘸〸戹㌰ㅡ昱昳〵㥢㜴㘷愴愸て㘶㡤挵㌵愷㡥㜲㠳㉤摡㔱戴戲㑥ち㐳㜶摢㠵昱㌱㑡昴㘴㡤㐳㙢愴搱㝣㐴捥〳㄰捦挵㙦㑣戰㐱㕢㠲慦㤸㄰㌵ㄲ戱挱㠷㐹㈹搳攲慤㈸㠰挵捥㐲㑥户昲㈷㘹㜳攳㑢㌱攸ㄵ㥥慤敢戴昵摤戰摢攵愱㤷愷㤶昱摦搱ㅤㄷ晣㤶戹捡㕣㙤戶戵㘵㔶㉤搳㔷攸㘱ㅡ捡攳戵扢㔴攱㜸㙥㤷㤵捦ㄴ㜶㡢敥捦挹挱捡㡡攲昷㑦㡤ㄹ㔲ㄵ㌷晢㜵㝢搸㠰㜱户㝢㍡攷㥡改㠲㙤ㅢ㔹扤㘸㘴愴㠲づ㝥㐱㜵愵搳㘵ㄷ㜲慣㍦愳㐳㜷㡣戲ㄵ㘹㌵摤㠹㍡ち攳昹㡣昳〱㝦㘲㕦ㄱ㐳㉦慡愵㤵〷㤹搱慤て㡥捦㜰㠴搳㌳㙢扢挹攱㙦㥦戴㕣昲〷㙢挸㜰㝤㠵挱晡搴㉥摢戸㘱㥡㍡㠳愳㜶㐴㌹ㄳ〶改㌳㔶改㤲㕣扥㘰つぢ㡥㤱ㄷ昶㕡㜳扤搶搰愸㘱昷ㄹ㡣㤱㡣㡣㉣㜵ㅥ㐹〶昴㜱挸㜰㕡户㔳昴昰扤㤹㜳㉡㙢捤㡤㤳㐵〳摡㥣〱扦㠸㐹㡡㔳晤搴愴昹㔵㑤摣㌹㐱㔸㔸㔵摤㔵ㄸㅡ㜷愸戵㜶㈱㕢㑤㘹捦㑣攸㤸㌳戳戵㤰㌱㐲愱㘰㐳㈰ㄴ〸昱〹挰搷㌷㐰㤵㤷搵㈸慡〴ㄶㅣ摢愹昴攰ㄵ㈷㠷㡥㜷挵㌱㜵慡㍥㕥散攷㘷㌲愶挳㐷㜵㝡戵慥愴慥㠴昴㈰愵慣㐱㐵ち搶㕡㤴ち㐶换愷㠶㤳昸摡㔳㜷㐵ㄵ㌲攳戹㘵敢昳敢㉦㐵㠶㥤㍥ㄹ扦摦挶挱攰㘹摥敡㌷㑥挰㘶㙦搲昳㤹慣㘱ㅦ㔹㕥攴㐸扢㤰㈰㐵㜰ㄱ㐰㉣㄰晥㍥慣㕢㕤㐹㌲搲㔱㤳㙡㉡扣摢捡ㄴ㐷㈲㈳㠶㌵㍣㔲㐴ㅤ挲昳㘸㤴㘲㍥ㄷ㜱戹㡤㑦っ㉤㙦ㄱ㥦搹㠶㕡㙤㌹㐰㉣ㄶぢ㠸晤㡣挴戴㤵㈸㐷㔶戱㔲㠴㤴愴ㄱ㠹〵ㄴ攳㈷㍡㈹㡤攱搳㑣㕢扢㠶ㅤ㡥㐴㔳㡣扤㘸摦戴㑢〹搶ㄱ㕣〶㠰愱昷㘳㔹㕣摡㕤昰㐱晣㤴ㄹ摣挰㔶敤㙣㔵挱㘰㕡捡〱㈵㠶㡦つㄸ扡搴㜰昴收㝡慤㡢捤㡥㐴ぢ㌳敥㌹㥥㄰㑡㐴攰ㄹ㐰㌹㜴㌳捣挶晢挶昱ㄴ㌵㡥搵㠶㜱㘹㝤挳攰㐵挰㌵㐶戱慥搲扤㙦扥晣戲〵㑡捣搷㘶愸㤷晡㥡愷摢㑤〸昳㙦㠱㙥㜷攲攲戰㕦㡣捦ㄶ㙡敤㔶㠲㙤〰ㄵ晡摤敢ㄶㄵ㙦ㄶ㘲㜱㜸戱愸搱㙦㐴㝥㝤㙣愶ㅤ㠱愶㜸㉢ㄱ㡢戳㡢〳㕣㐵㜰㌵㍢〵搴㐳ㅥ㔷〷㔰攴㈷〴敥㕥ㄱ慥慥㘱慢㡦戱㔵〵㐷搷㑡㌹愰㜸㑢ㄱ㡥㜸㐹愹攱〸ㄶ㐷㘷㌳敤〸㌴挵ㅢづ慤㡥㘶〰愸扤ㅥㄷ㜳㌰昳〵㌰捣㘵搹っ戳捤〸㠱〵㔰挱挹愸㕢㔴㐹㝣ぢ㈷扣散搴㜰〲搹攴㔱ㅢ搳㡥㐰㔳㘷愳㠵挸挶收〰づ〱㥤〵㘴昳㐷ㅥ㔷ㅦ㐵搱〴㔷㘳搸戱㘷㐴㌶ㄳ㙣戵㥢慤㉡㌸㥡㤲㜲㈰挴㐰摣捦愷㑤㕦ㅢ㜸搷㡢㙤㈹攸㤹㉥㝤〸挹㥥㐶㉦搵ㄳ㑤ㄷ㜲㘳戸捣搸〹戶㑣㈳㤴㐱㠸㌴㘱㘵っ㍢捡㡡㍥攴㥡㐲挸昴㌸ㄱ〹〴挱㘸㐳㐳㈰ㅣ㙥㡡晡捤搵㔳ㅡ㙢戱攷㜰㉢㜳㔹㍤㌳挶晦挵ㄵ㙢搶㘳㠱㔸㡥㉣敦㐶愰摡㑤〰攱ぢ〱㡥㍢㜸㙡㐱愷昹戹扥㤱挲敥㑤昰扣㠶攳㘶㔲㥣戴㙤ㄵㄷ捣慣挶慤㑢捦㉤㤴晡㙥摢㐰扣㙣昷㈳㙣㤴㌵戲挷㈲㕦㡡㜴㕡㈴㙥戹挲㐰戵㥡㍢㉤㘳㌷摤昴㔹㌳㐹㐸〵愵挷㥤㘲㐱㉥㠹㘷捥愴㜷ㄶ戶ㄵ㡡㥤㤶㌳㠶㥣挵㘲ㅦ戲㑢搹㌵㘲攴ㄱ敡摡㠸㜸㡦搶愸㌰㌶㘶㘴㝣㜸散㉢㡣摢㐳㐶㑦攷愹㄰㉣㘳愷摣㐷㐹㥣慣愲㉡ㄲ㔴㜸㑥㉣㑥ㄳ㍢ㄳ戸㘹敥㤷扢㝦㜲攳敤敢愱㉤〱ㄵ㡢㘹㌷攳ㅢ㙡ㄲ㘶晣㜶㈲㌱㌵戳㘷捤㔵㌷戹㜹捣敢㙤㐵㉥搴ㅡ换ㅡㅤ扡㡤挳㕤戰ㅤ㉤㔷㐲摤挳㔷㤱㘱㜳㌵收㔴㄰㌸㉥㈶敥㤵㈴㔵摦昳㔶㌰㉥攷㤰〷㥡㝥㐴捤慤戹㍢挸扡㤷㤲㜲㘲晢ㄵ扥つㄶ敥㌸ㄹ㠱攷ち㌴㑥㌰て㌳㌰㄰㠸㤲㉤㍥㉡㝣㉢㠶昲攵㡦搱㜸㈸捦晣慢昴㡡㡤收ぢ扢昳挲㜹搸攱昵㤸〳㙡㡤㡤㕣〶搳ㅢ昲慣挲挵つ㐷㠷愷㠶〱扦㙦㘸敡愶㌱愶ㄳ挴㍤ㄹ摣㈸扣㡣㜰㥣ㄹ攱㝥摢㤰戴㙦㔴ち㄰㘱㜳㙥㔷挱ㅥㅤ㉣ㄴ㐶㤹㕣㥡㈵㈵㘷挴㌰㡡㑣搱㌶攵摣〴㈶㜱㥣晦㠶㠶慡㌴慣㈷㜷ㄲ㕢挱㡦戸㤹挸㈷㠰㌵㜴搹㐳㔲㔲㝦㠸昵㌳㘳晡搲晡戵㙡敤㝦昶㙤扥敤㘷昳づ㕦戳搷㍣愴晥挰㈳摣晤愹戳㙦㕦ㅢ晡㔵挷㕤㍦晡摥㠶挱㤷挷ㅦづ昳捥㜱㑣昷㍤㐶摢㉤收戴晤敡户㡡㔹愳挹㜴㡦〶昱愸〹㡢㠴㜰㌳搳㘸昶㡦㘰搵㥤捤㘶户㙤㘵戲㔶摥攰搱㐱㤶㠳改散㉤挶㌰敥摤扤〵愶捥ぢ昹㘶戳摦搶昳づ晤㑤㝥㘸㙡㑥㔵㐹戴㈵㙣㜶㔸㜹〷搳㠸捤㈴摥㘲搲愴㘳攷挶㜳昹㙥㝤捣㌹ㄵ搴〹攷愴昴戸〶㉣愸㠲㐱ㄵつ㐶㑦㔰㈳〲㤱摢㌱㕥㜳㠵〶㕥㥣挴戵㍣㈸㤶㉤挸ぢ㈲㕤㍥㡥㈵搱㘳扦㠳㤳换戸晣㌸攱㈵㐷ㅡ晣㥣昶㜴㤲㠰㕡愵㝤ㄲ㐰昱ち㉡ち㜲㠷㠷戰愰㜸挵㘴㤴㔱攳戶敦㐴㤵㜶ㄷㅢ昰㘲㐹搷敤㙦㤰敦〶〵㙢㔰扣㜹搲㈸慢〹ㅣ㔱㥡〲攰〱愵挶㠱㔱㥢㝤戴㔱昱㥥㑡㡤㜴㌵攰㡦㠱㤵㌵攰〶昴昱搵㠰㌱㡦㘰㝦摢㜹攲敢户㝥愶攳慥㙦晥昴愹扦㝡晥昵ㅥ戵〱晤愹〵㠱挸㥦〰㕣㔴㈵昵晥㐲㔱捦㥥扦ㄵ挱挱愸㔱㐴㔲㌱㌹㌸㤵散摣摡晥攱攴搳㡦㈷ㄱㄷ㤹ㄶ㠲戴㤹晢愲摡㌱㄰昷㐶摢〳愰搲〴㉣晤愹㠷㠸昸扡㔰昰ㄱ摦㍤㙣昸㘹㠰㌰攳昵攳扡ㄹ捤㐲㠷㠸戹㈳㙦ㄵ愱㌱敤攳挵㐲㤷㔵散㜴㡡㜱ㄳ〰愸㕣㤱㝤㈲㠱昷愳ㄵ㉦㔵㘸ㅥ㕢㙡㑦挱㜹昲昱㠲㤵㜳敢扢搰ち戹㔳㤹摥㐳㑣㈳㈷㍤愰摤㉢ㄳ㘳㙡〴㌴㥦〱㑥晤搹㠲㙦㌹扥㤲㕢㈱㕢㜲昴㉡捣㠴摡㡡㈶㜲ㅣ昷〲㠹晦ㄹ挰收敥ㅤ㍤攵〴昹㝢晡㜵㌷扣つ攳ㅤ㜳㙡㡦户慤㔹慥㉢㘰扡㡦㥥㐱ㄳ㡢捥㔲慤㝢㠹㤹搲㠶摥㘵㔶ㄹ敤㐲敥㌵㙥㙥搱〷㡤㙣㔷挱捥改挵㔹㙥㠱晢㤰搳戳㡥㐷挳摤㈳愷搳㜵搰敤昴つ改昴㔰㔴㡡慤㔶㕥㌳〱挴扦㜸㔵晡㈴慡昴㐹愹㡡㥢㔷㌲㤹㉥㌸挷㉡っ敢戸〰㡣攴慣愱㈸ぢ㑣㜸㥦ㄲ㍥〷㍢敤㥥㐳㐸ㄴ㡦㌸ㅥ㥣戰㘴捤㜱㜴㝦〶挲㜶愷㜰㐵愱攸戸晤昰㑣㐱ㄵ挱㍦㜵㠲戹㔰ㄸ㘸㌹㤲摡㥦㘳戴㌰㉦㙤〸㔷〰昱扣㔹㝡㡤攱㑤收ㄷ挴㑦㈹愶㄰㐸搶晥挲㐳㔸㔰捣ㄸ昸㔸挰晢搹㜰ㅦㅢ㌰㑦㔰摦㠱㍣〰㉡ㄵ㠰㠹〴㜱㈰搷挲挲㤷ㅤ挸挷㔱慡攷㐰㤸㜶㤸㜶㈰ㅡㅤ㠸ㅢ㍥㕤㕤捦㜹㕣攵ㄱ㕡㕥晡攸昰攸㍤㠷㌶㝣㉥昶攴㉤㉦摣晦昶㙦搴㌵攸敢㍡㡦捦〳㕢㔰攵㍣㍡㉤搳晢ㄹ挲搷㐹㌰慢㈱㕡昹〵㈰敡㕡〲㝣戴扦昶㄰ㄱ㤱㡥㠲㡦㠸扥挸㠶㕦㘲㐳㈶㉥攸㈸㍣〳昱㌰㔰㍥㌴㄰㕦挱㌷攵㌳㡣㙦㘱ㄱ慥搴挷㌸㌰慤㈱㙣㍣挲㝥捣㙦㔰愱愷㌷昸㔱攰㐷摦攰㔱昶挰㐷晢慡㠷〸昷㜹ㄴ㝣戸晦ㅡㅢ㍥挶㠶㌶㐰晤つ㝥ㅣ㔴㉥〰㐹〶㜷㠳㌷㔵㙤㜰昷ㄱ㌶ㄸ㙥戹扣挱㤱㙦愰㔴㡥㄰搲昵㌶戹挳㈳㈴㝦晡㑣慣敤㥥换㌷散㌹搰扡攰㠷捦㜷晤㥢㘲愲挵摤攴㙦〱㕢㔱戵挹搳ㄱ㐲㌹㐰㐸攳ㄷ㘱㠴扤晡搱愲〴愶㙥㐴昲㑦〱㔱㑣摣㠸〸昷㝢〸ぢ〹㈶㐱愸㕥㤱愷〱㘶愷㍢〶摣ぢ㐲改㥥ㄱ昹㌶慡㘷愱扡攲攷㤶挴㑤㕥ㅦ敤〰㄰㜹搹㐳昱昶㉢㠳㝦挷㐳㔸㔰ㄲ摣戱捤㌳〰愵㈷挱㈰㡦㤶㐵㝢ㄶ愰戹㈱㜱㈷扥挸㠲㐶ㄶ㌴㑥㤸㘰㜸㈷㔵捦戱㙡㌶㠰㘲㌸㈷㌳晣㥤㠷挸っ㝢㑡戵摦〳㔲㝡ㄲ㡣㠳㘴㠶扦〷㠲ㄹㄸ昳搴捣挰〸㐸慡㝥〸㐴摥㠸〸搳昹ㅤ㥢戳㙤㐴换㐴㐵〴㐴㉦攳捣㌶慦ㄸ挷戶ㄴ愷戶㥢〸㠶㔸㜵㉡㤸昱㔰㐸っ昷㤲ㅡ慢捤摦昰晢慣摣攵㠶㥤㌷戲㈹挴ㄱ戲㠴㙢㍥扥搸㐷〶搵㙤扤戵㌹㙣㜹㘲昷昱㔸㜸㈹ㄴ愱㔶搲晥戳㜰㤳换昷㜰捥搹㠰㑦㑣晢㐷㐲愸㉥㠳ㄴ㌹ㄵ㍦昲㄰㌹ㄵっ㐳愴昶㐵㈰摣㘵ㅥ㠶㌰㕤挹㔱扤ㄷ㕢挶㄰愸攵昱㠶摡㔴ㄶ戱〳㔱摥愴㕤㡣改㐹㤷㉣㜷㝢扣㘵ㄵ慡晤慤㘰扡㉦敦晡㑤扥挹〲㔲攸㈶挳攷㐳㄰㜵晢㔷慦㥤㝤昸㐴㝥っ㌰㜷慢㌵㘴ㄷ㥣㠲㔹㑣昶攱㝥㥢攴て搷㈶㜲㤸敤敡㍣㡣㔸攵㤵㍥〴㐹㈴攸ㄶ戹㌲敤㥦〱愰㄰㜴㠱㌵ち戱慦㔴昵㉦㐰攴〵ㅦ昵〰㌰ㄱ攳慢ㅥ挲㠲ㄲ㙦〲㐴慢㔲㌹㝡ㄵ㤹攱㈰㄰捣㐰て㔲㌳〳晤㠹㔴扤〶㐴㕥晥㔱㜴㈷㔴扢㤸㕡〸扥㜹㉣摣敤㝤㥤㜵搸㕥扡ㄸ攱愰搲㠰㈸㜱㈴愰㑣㥢ㄵ攱㡢㡥㠴㕢慣收㘳ㄸちㄶ㜸㈰昲㜳㠰晡搲㥡㡢㘶㌳愵㐵ㅦ㈳㙢㜹〳〸搶㐲㝦㔲戳ㄶ㝡ㄷ愹㝡ㄳ㠸扣㠶愴ㅥ〷㈶扣扥攵㈱挲搵㔳愵摡㕦〳㈹㍤㠹晤挰㘴㠶晦〲搲摣愰づ攰㡢昱㐲攴扦㔹㙥捦㘶㤳愵㈴㡥ㄳ昹つ慢愰ㅤㄲ㘷㑡搴ㄸ㜹ㅢ㔵愷攳㝡挸ㄷ㈹㜳挸愰㘷〷攴ㅤ㥣㤵愹挹慣㌳愹愲㔸ㄴ㙦愸㝦戹改戶扥㐷㈳㥦散昸攲换捤摤ㄳ敦敥㜹㑢㌵㝡㠴摡㤷收ㄲ㌴摡挲捥晦㜲慥㠶㐴㐹摡㘱㕡攸㑢㙡㑣㐷挵㡦昵ㄵ㑥愱戵昶㠵㠷㡤㜸㠱㘱㡡㈲㙡㐰㌶㍦㉣㝣㠷㠲ㄷ㥦搸㔸㌴㑥㑤ㄸ㡡㥦㜰ㄸ慢㜸て攳㜰㔷捡ㄶ㠵㈳㥥㠵㡦昶㉥㠰㝡づ㠰摢愰㜱ㅢ㌴ち㕥愳愸ㄵ㕦㌳昲㤵攸攱摦戹㠴摡ㄷ〸ㄳ㜴㔲㈲搱㈰收㠳㐴㑢扡愲攸㤱㈸㔵昵㕢㜴攵㔲㘴㜶扥㤰慢攸㠹晣㘶㝦挷㥢㘴挶㝥扥敤ㄱ㘶扣慣㐷敢挸㜵㙡㌱㐰㙡ㄴ㍦〹㥡㐸攱愹挹攵改挵㔲㌹㡥戲搶捣捡愰愲㠱㄰晥摥慡攴慦〵㐴㐵挳攰挷摦ㅢ昵昸晢㠵㐷愸㝤つ㌰昱㙡㘹收㜹挲㠹㍡㔸㥡昴㘷㤵㤳㉥攰愴戴ㄵ㝥㤳扥㔶㙦搲㐳ㅥ㘱挶㥢㠳戴㈹ㄸㄱ㤶〷戰㈴ㄴ㐵ㄵ㤷昵ㅥ慣㥣晡㉣㑥㑤搵昶㥢晡㤵㝡㔳扦散ㄱ㙡㕦㌷㑣搰㈲㠸攴捦挵戸㌸つ㈵㕢愰愸晥㌲晢㍦㔵捥扥㠴戳㔳ㄵ㠵昴㤲㐷攲㌵㈴ㅡ㔴㘱㥥搴㕡慦㐲户搴㐵㘵慢㜹ㄹ愴愹㠹㙥愳敦戳ㄷ户晦㜶挵㉢敤戸㤳㜹㘳扥㔸㍤愶攲昹攳戸愵㤶〹ㅥㅣ攱昸〲㈰㕡㉢挱㔲㠰㤸攲搹ㄱ戶晥愱㝡㠸㌰て搱〵昵搵摢扤㈵㤷摦晢㙡㈱戳㈶ㅤ㙢㤳改扥㜶㐵㈵㠷㙢戵戲㔹㜱慤㜱㕣㤸㙤扣㜹戵〵昹㕤㕣㤳ㄱ慣㜸㤱㈹昲扥㝣㈵戲昴慢愱㈶㈵㜶㡥㤸摢㙤晣㡣搸㘸昶㌸挸㈲㘷愲㜸㘷戲㠸摦搹昲愷㐲ㄸ㠶㌸㈱挴晤挱挹攳㥢㕡挱摡つ㤴㈵㜳慦㡥㤰攸㈸换愳昴挲㔳㤰昷散ㄳぢ挲㈲㈹散搷㌹搳㤷㡢扡改挷愰晡〱㌶㕡㝣攴捦㤷㉦ㄴ㥦㑡捦愷㉤㐳㜷慤つ㐰挹戲ㄴ㘲戲攵慣㍡て㙢㜰敦㡡㡡ㄶ㠵愷㈲戲ㄲ攰扣改愹㡥㜸㡦〹慡攷㑡搳㙤挲㙤㡣〲㤳改㍥挲戱㔷〳挸ㄹ㠶ㅥ挷戴㌵慣慡㤸㡥㌶慡昲っ㉢ㅡㄷ㌹慡摦愹㍥慡㡡㠶愵戲㘵㠲ㄶ㐱㑥晢㈵㐰戴㑢〹搶〱挴ㄴ敤㐰㘵㑢㐵〵㤶㌱㥦慥ㄹ㤳㍡㕢搵㤲㡡㈳㉤昷㝢㉤㉦挵㑡愲挱㠸愲㌲〹攱㈹㡦挰〴㌵ㄴ㕢㔱挱㠴昰㉤㡦戰ㅥ〴慤〳戵㘱㑡晢㤸㑦〶摡〶㑥挳㠱昲晥㔷〷ㄳ㑡慤㔹晥㥦㡥愳㘷攳搳攸慢戸慢㘲昷㈸摣挸㐶㤴捡㜷摢㈷挱㥡㙦昶晢〹㡦㌰㈳晢捤㔳㠱扦㠰搶攳㈱㉣㈸敥愷ㅣ愱捤慣攵挶㑥捦愸㜱㐶搹㔸昵㌷昵㘶㝢挴㈳捣戸㐹昳㔰攰㉦愰昵㝡〸ぢ㡡摢㉡㤲㝤ㄸ晤攸㜴㑢㝢挱慤ㄶ挲㤷㍤㐲㘹㉦戸晤㐲昸㤲㐷㤰扤攸㐷㙤ぢ㌷㘴ㄷ㐶つ㑥慡愱敢㌲搷㕤昷㑥㑢㈸戹㈸㜴搵㠶昸㘷㕦晤敥挱㍤㉦㝣㙣摤扦扦㝢摦㝤㉦ㅣ摡昳晣扢摦ㅣ㕣昷捣㠳てㅥ搸㝣晦昳〷攷㤸晢㠲㡦扤戳㘵摦捤㙤愳㌷摦㘰敥戸愰晢收慢慦扦愲慤㜷㜶㙢㐳㐳㘳攳㤲搳㥥㍤晤晣挴㈷㙥㜸㐲敤晦昱㠲扣㤲㑤攰ㅡ㑡㐱〳昰㐰㠲攲㤳㌳扡ㄳ〸㐲㐶ㄱ摣㡣㔶㕣戶戴扡㑡㕡戵㤰攳摦㉢戳攴㐶〴昵㌹㑦㔰ㅤ攰㈹㡡摦㌵挹㠰㄰ㅥ慡㈶㌴晤ㅦ愵㈶㘵攳</t>
  </si>
  <si>
    <t>㜸〱敤㝤㜹㥣㥢㔵戹㝦捥捣攴敤㥣㜴愶㐹㈹㝢ㄱ愷愵㙣㉤っ㐹㈶挹㈴㘸㙤愷㌳戴戴戴戴㜴ち㔵愱㑣摦㈴敦摢㠶㑥㤲㤲㘴扡〸晣㡡ち㈸㡢戲换攲㔵㉢ち戸戱愸㔷愵㠰晥搸ㄴ昱挲〵ㄱㄵ㔴敥ㄵ㘴〷戵慥愰ㄷ攵昷晤㥥㜷挹㥢㙤扡〸㥦㕦晦戸㙦㈷㑦捥㜹捥昷㙣捦㜳搶攷㥣扣昵〹㥦捦昷ㄶㅥ㝥昳改愰攳愰攱捤攵㡡㤱敦ㅤ㉣㡥㡥ㅡ㤹㑡慥㔸㈸昷づ㤴㑡晡收挵戹㜲愵ㅤ〰㙤㈴㠷昰戲㝦愴㥣晢㤰搱㌹戲挱㈸㤵〱昲晢㝣㥤㥤戲つ攱ㄳ敤㑦挸昱㐸挶㤲ㅤ㈴㐰昹愴㐶㌲㠱愴㤳㐴㤲〴㐸ㄸ㔳㜶㤱㜴㠳㜴㑤〲㔹㌱㌸㙦㘹晡っ㤴㘳戸㔲㉣ㄹ㐷昵㥣㘲攵㌶㍢ㄲ改㡤昴挶晡㈳㠹摥昰㔱㍤㠳㘳愳㤵戱㤲㌱扢㘰㡣㔵㑡晡攸㔱㍤换挶搲愳戹捣〹挶收ㄵ挵㜵㐶㘱戶㤱づ昷愵昵㔸㌲ㄲ㡢挷捤㔴㉡搹ㄵ㐴捡㈷づ捥㕢㔶㌲捣昲摢㤵㘶㠸㘹㉥ㅤ㥣搷㝢愲㔱㜹扢搲㥣㡣㌴㤱攴㔰㌱慦攷ち㙦㔳愲㝥㙡㈳㍥㘴㘴㜲㔴㥢㘱㤴㜲㠵㌵扤㈸㜶㡤愰攱敢敦ㅤ㈸㤷挷昲敢搹〲〶㡤搱搱攵㠶愹搴㤵ㅦ㉡㔷㤶改愵㝣戹㉢㑦昹ㄹ㈵愳㤰㌱捡㤳昲挷㙤捡ㄸ愳㌶戰摣㤹㍦㐵㉦㥤愸攷㡤づ㍡㠲㜹㑢㠷ぢ戳㐶愱㤲慢㙣敥捥㥦㕣㌶㤶敢㠵㌵〶㈱晥晣㠲戱㕣㔶㜴㜴攰捦搷㝥㜸戳㤲㈹㐵愱㍣昹挱戵㝡愹愲㝣㔴㘱愴ㄹ搶搳㕣㔴㉤㙡捡挵㈶搵㔳ㄷ㡢㍡ㅢ捥攵㑦㌰㑡〵㘳㤴㤹㔰㤳戳敡㐰㑡㐰㤶ㅥ㕣㐹㌹搵愱㤶挴㐴扢摢戰㉥捣㐵摢ぢ攴搰ㄵ愵ㅣ慡㌹㌶慡㤷㡥㕡㤲㉢捣㡥㐴㡦㕡㥣㕢㘷㡣收㡣㜲㘵㜶㈴㝥搴ㄲ㝤搳散㘸㔸㑥〱㔴敥捤㐸晢㠰㑣㠱挴㜲㝡㝡搴攸挹ㄴ换㤵㜲捦㝤摦改㠹挹㝤〹搹て㐴㜴扣㠴ㅥ敢捤㡤扤愶㙤㐴㙦ㅢ㐹户㡤㘴摡㐶戲㙤㈳㐶摢㠸搹㌶戲愶㙤㘴㙤摢㐸慥㙤攴㡣戶㤱㜵挰㌸㑦攷㠴〹㙤昶昳㠷㡦扥㌲昵愴搴㌹〳㌷㍣㝣慤㝦换慦慥摦㈲搸㐹㔵ㅦ㍦〰㡥㈳敡㑢摦㕢㔳晣㕥慢晣㤱摥愴㍣㄰㘸㌹ㄵ㐴㍢〸㘴收㐰愱㌰愶㡦昶攴昵搲㍡愳搲㔳㠶捥㡣㥥㌵愵攲挶捡摡㥥㍣扡㙡㙥㍤〴㔰戲敡昵㉥挶㍣ㄸ㐴㠸㘷㔰㉦搶敤敦扦㌸敦搱捦㜴㕣㌶㜰搷搵摦摤晦摣㉦㕥㌰攴攷愰搱搷㑣ㅦ昵慡㥥㡦㈱㈲愳㤷㉢㜶㉢攴㄰昳昶㌶搲ㅤ户搱昹愵捣㍢摦㐶㤱挹摢搲㐶㘵て㈴㈴愷㠱㘸搳㐱愶慦㈸㔶昴搱㈳㤶攸㈵ㅤ㝡挳戰搰㤳摥摣㌳戴㘴攰㐸慡㙡㔹愹㘸收㉡昲㄰挶㤸〱㈲挴㉦㙤㝤㤵敥㉦摦㜱攷㐷慥㥤昷昱扢㝦㜳捦㤷ㅥ㝥㘹愱攰昸慥ㅡ搱㘱㜰散㝣㈳㍡㥣㐹ㅦ〱愲ㅤ〹㜲昴捥㌷愲㘳愳挷捡㤹㡣㍣ぢ㐴㠸㈷散㜲㍤搴㜵搵㡦㥥戸㐲捣晢昸㠲㉦晦戴㜸昵扣〱挱昶愰捡㜵㌴ㅣ㐷搵㌵敥㜰㙦搸摢扡攱敤戳摡㌷㕣㜱搹换攴㡦〱搱挲㈰〷㉤㉣攴㉡戹晡ㄶ捥㝥捡愲㐴㠸㡤㠲〸昱㠸㕤㤴攷ㄳ挷㍤㥢㍥昴㠰ㄳ慥晡㘳攲搶ㅢ敦㍡敤㜷㠲㈳愹㉡㑡っ㡥改昵㐵昱っㄲ㔱㌵㐶挴㘴㥣㠹㈶㐰戴㝥㤰愹ㅦ㌰昴㔲戹愷㔲散㈹愶换挵㔱愳㥣攱㈰摣㘳㜵愹㈴愱㈹㄰㈱㝥㘰攷㝦㔲㝢㜸攲晣慢㈷捤扤昲㥣昳㉥搹㝡㙤晦㉤㠲㜳慥㥡㡢摦㐳昰㝢㐱戴搹㈰㠱愱㥣㘹㡦攸昲㝤っ㤹〳㈲挴㍤㜶㌲挱㈷㍦戸㘶摤㔵捦捤扤㌹戰㙤换ㄳ㥦㝢晤慦㠲戳戶慡挶〰ㅣ㌳敢慢〱挱㜹㙡ㄲ敥㡤愸扡攰㍢㉥攷㌱昱㐱㄰㙤〸攴㠰㤶昲㤴挷ㄱ㌸ㅦ㐴㠸㙤㜶㈹㈶㕥晤摦晢摥㤰㌸㝡挹㔵㘷捤戸㝦搱攴扦㤷〵〷㐰㔵㤹攳〹㕥〸愲㉤〲㌹捣㙤捥搵搶㍣愸愳㠵攷ち扡户㐹㥦挰㔸㡢㐱㠴昸愶㥤㐵捦㙦ㅥっ㐴慥㍡㘱敥ㄵて捣摡敦昱㠷攷扦㈰戸㈸㔱ㄵ㍤ㄱ㡥㔹㡤ㄵ㑤搶㔶搴慤㘹㑣㉥㘵敡换㐰戴㤳㐰昶㐷攷攲㤸㘸㡦㠶㈵扤攲㘸㙤㌹㜱挳㈰㐲㝣捤㉥挵攳㜷づ㍣㝦搶㕢慢㠶戶㍥昶攳㔷㝢㙦晥昰㐳㠲慢㈲㔵㡡㤳攱㠸搶㤵㈲ㅡ收攳㈹㐷㥦挵攰ㅣㄳ㔱捥戰㍣㠵㤹慣〴搱摥て㌲慤㕥散㔸捦昵ㅣ㌱㠶戶㕤㍥搲㙥㑢ㅦ㘰㠴て㠲〸㜱愳㕤慡ㄵ摦敡摢昶搰晦昹搵〹㥦扤晥慣㘱晦愷换㔳扢㑥㐳昰㐹昶散㌷㔴搲㌷㘲攰愸㉥㔵愲扤攸㍦㍢戳㐶挳ㄲ捤㡣㥢晤㘶㈴㤲㡤㠷昵㍥摤捦㐹㜱㘷ㄷ〳ㅣつ扢捣㤵戹㐲戶戸㔱慤づづ㥡愷㤷㡤敡㐰㍣换づ㥢㔷ㅣ㉢㘴换㔳㥢〷づ㔷愰㡤〳敢挳慡㠹㌴㐴ㅢ挶摡挹㈸慢晣づ慥㡦㜶㡡㍥㍡㘶っ㙣捡㔹挱敦慡ぢ挶捡愹㤸㙥ㅤ㍡扦㘴㥣改㠶㌶㤴㘸〰㡢昲つ㉡敤㠶㕡㕡㐱㔶戹㝡〶搷ㄶ换㐶㐱ㄵ㙦㔶㝥㔹㉥戳捥㈸つㅢ㕣搲ㅢ㔹㔵搵㝤ㄸ㘴㉦摦㘶㉤㉤愰愲㔸㤰㘵愷㝢戹收㜱㥢㉡㐶㈱㙢㘴㔱摥昵㐶愹戲㜹〵搷㈵晢搶㐰慣㍣ㄱ㜰㐰つ㝢㝥㌱㌳㔶ㅥ㉣ㄶ㉡愵攲㘸㙤挸㐰㜶㠳㡥搱㉡扢愴㤸㌵戰攲敢攰攳ㄳ扥昶㜶㈱㝣㌳㥢㑤昳㑣户摣慢ㄴ攱㔱㌱ㄷ㠰晢搷㌶扢摥攵愸ㅤ㙡㌱㙡戰㑤戶捤搸㐱㘲㉡㕤㈶㜳㘴㙢愰愷㑥摣晦㄰㝤㐴㙢戴㉡愳慢戹㜷ㄶ摣搶㌶挵慥晤㜱ㅢ戰慣㍥㕥㉦㘴㐷㡤搲戸扢㌷挱ㄲ挹㔵㈰晥ㅢ搰㥢㕢㑡㡦慢㐰戱㐹㙣昶㙦捣㘵㉢㙢戵戵㐶㙥捤摡ち㜸搸攱㜵㜶㔲戴つ㡦ㅣ〱㑢慥㈶搱㐱〲〱㥦㤶挶户㑦ぢ挸㡣攵昷㜳㝤扢敢ぢ㜶敥㈱愵摡㈰㘰㌷㔷昶攷戱挴㉢户户㌷慢攵昱㝡㜹㙤㠵捤㜳摣㐰㉥捤㘵㤶挴〰昱㜳㔹扤挳晤〰愵搶挱㙤㑦㜷㝥挸㌰㜵慣㘰㔵敦ㄶ扡㍦㙦敤㕦㠶㌰〱㑢㙥㜴ㄶ愲慦㙣搲攰㐲攷敦捡戳昵ㅢ㥢㉡㐳㤸㜳㈶攴戱㘵㠲㤶㈴㐰戳㔴㉣换挵㤸摤㡡攷挴づ搸㍥愴㄰㔲㑥㑦㉡ㄳㄵ挳㑡〹ㅤ〷晤挵搷㙥搳昱㉢㠱戲㜳㠸搴敡ㅢ㝡敤搶〷㍢戲散〲愳戰㘲昳㝡愳㑣㜸愷㌶慥㈸敢扢ㄷㄳ㕢㥡㐹㥦㕣挹㡤㤶㝢㔱搲〵愵攲搸晡户㌳ㅤ愶㈵㑤㄰攷昱㕦㠷㔶扣昳㜵㠲戸㝣ㄳ㌶㔰㌷㈳㈳扥㑥愶㐶㡥攴㥥㑢戲戵㈲戱户昰愵ㅥ㜹〶扥〲攳㠵昹戹ㅢ摢㤵㙤㈲㤷㈸㕤㜹㐸㘸㐵挹㔰ㅢ摦㑥攵㠱戴扢昳㉢㡢愵㜵改㘲㜱ㅤ摢搳㈴攵㉢慦㌵㡣ち㌷㤳ㄳ敤捤戳摡㈴ぢ搱摥㕥戳昷昳散㍡戹つ搵ち㈰摤〳愳愳㍤㑥㡡㘵慤〸㔶㍢戶戵摡㝡㌸昶挷㐸㑥㜳㑡ㅥ㠳敦攸㠸㔲㔱慣㜷搳㘸㜹㤳戸ㄴ戵攷昶敢挹㌹㈹㤱晡晤昰愲㡦扥戲捦㕢愷㕥㙦㍥㈷㍥㘹〷㌴㙣ㄶ戹敢㔳㕢搷㌲ㅣ攲ㄲ挰㌸慡ㅣ〶愱昲㌳㠴㙤挰扤㕣慤挸㌱㤲つ㈴ㅢ㐱㌰㌶㈸㘹㘳㘸搸㙣㜹〵㜷㡥ㅣㅥ攴㠷㐸捥〲ㄱ摣ㄷ戲㜳捡戳㐱㥣㐷㝣ㄴ改㔳攷㑡㙦〷㠱摤愸户㜳挱つ挸㜱挲〴㜷㥢搴㥤愴慣㈴愵㈳㈹ㄹ戱ㄹ〹㌷ㄵ挰㈶㍢愰㘱㘳摡㠳㘸攳㉣㔱㙡昶㠲慣㕦捤ㄲ愵换㥣㥦ㅢ慤ㄸ㈵㙢ㄶ㌲昱㘵㔹㘴㤴扦㥢㌳㙦㐹捦㔸戶㡥扤捤㐱㑣扥㌰〱㔵㌶㔷㤷㈳つ㤳扦㌵㌷晥敦ㄲ㘷㡦㕢攲愸〵㑥捤㌲㘷㥣㈵〴ㅡ㑤摤㈲㘷㝣戰户ㄱ愱㠹㌵ㅤ㤰㔴㤳敡㐵捡戵㡤㡣昳㕡晤攸愹散㕣㉥摥摢〸㠹づ户㕥晡戰戱㌷㌶㔲㐶㙡戹捣攰㑡攲㝦ㄷ㘹昵㈶㜶㙢㤱㜶㈱㘴㈳㉦㈲戹㤸攴ㄲ㤲㑦㠰㠸ㄲ〶㈳づ戳㥣㑤晥㡣搵㔱㜵㤸扤㤴㤸换㐸㉥〷昱っ戳㔷挲慢㕤〵ㄲ㜴っ㘴㍤㔶ㄳぢ昸挴㌴戰搵搰㝢㌵ㅣ昲㔳㈰㕤搷㠰㥣㜸扣㌱㡡〵晦摢㘵ㅣ昷ㅦ㠲㌴挷㕦愲愰晤搰㘲扡㙦㝥㜸㜳㈱戳戶㔴㉣㘰㌳捡㤵搳㐰〶搶攵戲搰戵晣攲攲攰㔸㐵换ㅦ㥦挳㔷㔷㝥戹戱摥搰㉢㠳搸搰㘱㔹戶ㄸ㐶㍦戵攸㕡㤸摤昴晦㜳㔱收攳捡ㄹ㝢攵敡扡㑣搴昷㕥㙢㜹㘴㡢户㜷愸㠸㤳ち㐳ㅤ慦㔰散㥡㠶〵昶ㅥ戸敡昲挹㙢㔱扡捦晤攱㉢敦㌹昴㌳户扤㘵㝦㙦㐱㉢㔴㡦㥣㡥挰挶㤹昸搳攰〶挶ぢㄳ㌳㠰㜰㘷㘲㙤㉢㝣敤㘸〶搶㙣㝣㍡㤲㙥㍡ㅢ慦戲〳ㅡ捣㡥戴ㅦ慡攵挸ㄷ攱㄰愷〲挶㝥〲㜷敤㈳㙦㠲㕦摥㑣昲㈵㄰㑦㍦昹㡡攵ㄵ戴㐱慡㍥昱㔵㠲扥〶㈲㘶㠲愸攵挸㉤㜰㌸㡦㔸㡥昴摤攵〸㡤㤶㡤㐲昸㍡戸〱㌹㑥㤸㤸〵㠴㉢〴捦㜲攴㜸扢㥥つ敢戱〵㜶㐰㠳㝤戳ㄷ㈹㈹〱摣〹㠷㌸づ戰收〲戸ㅢ挱昲扢㈴摦〳昱〸攰ㅥ换㉢㡥挱户ㄲ挰扤㜰挸晢㐰㐴〴㐴〹攰㝥㌸㥣㐷扣搷㉢㠰㌰搸㡤〲㜸㄰摣㠰ㅣ㈷㑣搰㔴摡㑣〰搱㔶〲㠸搸〱つ㔶搵㌸㔲㔲〲㜸っづ㜱㑣㑢〱㍣㡥㘰昹ㄳ㤲㈷㐰㍣〲昸㤹攵ㄵ〹㝣㉢〱晣㥣愰㈷㐱〴慤慡㑡〰㑦挱攱㍣攲㌰慦〰晡挱㙥ㄴ挰搳攰〶攴㌸㘱㠲戶摡㘶〲㌸愸㤵〰愶摡〱つ㘶㕤㕡㜳㝢昰㤱㉦㤰扣㐸昲ㄲ挹换㈴慦㠰㠸㝤㙣愱㍣〴捦㉣㡣㔳搵改攳㌵㘲㝥㑢昲㍢㄰㡦㔰戶㤳㜷ㄵ㜹㍥昱㕥㝣㈹挱晣㤱捣㍦㠱〸摡㠹㌹扣晢攴㥦㐱㕡㡥ㄱ戳㠹㘸搸㘵扤づ㙥㐰㡥ㄳ㈶㘸㠱慥ち㘷㉢㔳㔹て㈲摡㕡〹㐷搸〱つ挶敡㜹㠸愶㕡〷户㝤攲慤㝦戶敡ㅥ㙤〸㤶敤㈴㍣て昷〸㐲戳扣㘲㄰〹㈹㈱㑣㈰愸ㄳ㐴ㅣ〷㤶㙡ㅤㄲ㍥攷ㄱ㝦㐵ㅥ敥昸㌰〴㜶愳〰扡㤹愶ㅣ㈷㑣捣㐷扣慡〰㡡㑣㐵〹攰㌵㈴摥㜴㠰㝣搵づ㘸戰㤳搳㍣摥挳昸晢㈲㔳戹ㅦ挹晥㈴〷㤰ㅣ〸㈲㥥户㠵挲挵挵ㄱ㘰戰㜵㙣㙢㘷㤴㠳㠸㜹ㄷ挹挱㈰ㅥ愱昴挰慢㑤〳㘹戲戸㔸㠸㤸㑡㔰搳ㄹ昱㄰㄰㐱㘳扢搵㕡㘶挰摢戲戵㉣㘲㥥つ慤攵㜰㐴〹挸㜱挲挴㘲挴慢ち㙢㉢㔳㔱挲㝡扣㤵戰㝥㙣〷㌴㔸晣㤷㈲慥㙡㉤㘱ㄶ晢㔱㕢㌰㘰搶㍥㌲㡡㘰搹㐷ㄲ㘳改慡㥢摢㠴攵ㄵ换㄰㐱〹愱㥦愰㈴㠸㔸づ㤶㙡㉤㈹昸㥣㐷晣〰㜹戸慤攵㈴戰ㅢ〵㌰㥢㘹捡㜱挲挴㌰攲㔵〵㔰㙤㉤㜷户ㄲ挰㕤㜶㐰挳㘱挳㈹㐸㐹〹㘰㍥㡢扣慤愵〰㡥㐷戰㕣㐸戲㠸愵慢ち㘰戱攵ㄵ㉢㤱㤰ㄲ挰ㄲ㠲㑥〴ㄱ㍣㔶㔰〲㔸ち㥦昳㠸摢扤〲攰〱㐵愳〰㠶㤹愶ㅣ㈷㑣昰戰愲㤹〰㙥㙡㈵㠰ㅢ敤㠰晡㜳つ晦㉡愴戴ぢ昶攸㠹㉣戰㜹㑡捥搸㐸〳摡㈴ㄳ㔷ㅣ〶挷捡㤵愲戲昶㜵㥢㐳挵ㄳ㡢㤵愱㕣㜹晤愸扥㜹㡡㘹㍢㔶慥㌵ち戰挵㤷㘰㤲慦攳ㄵ搷慦㌷戲搲ㅣ㉥㡥㤵㌲挶挲愱㍤挱㔶㡦晡㐱㜵捡㑣摦㈶昰散㥥昹ㄹ慢㘳㠱㔶㠲挷攷愷搱戸摥㡡攸搹㠰㔶㙤ㅤ㈱〰㠳㔵㠹慥挸㔵㐶㡤㠹愶ち㔷敥㑥ㄳ㔲挴〱㐷㜶㠲戹㘲㉤慣㙢㐳摤收㠲㔲㉥㡢㤳㍥㠳捡㠰晤㠴昷㐶ㄶㅢ㙢㜰㤸戱慣㔸挶攱㙤戱搰㙤慥㈸改㠵昲㝡摡㘵㌳㥢昷慡昱愹扤㠴摦㥣㤷㉢㤴㤱㡤搲㈲摤㐱㜳㜸㙤㜱㈳㉥㐶㡤攵ぢぢ昴昵攵㍤㐲㉢搵ㅥ愴㔴㈳摡㐴㕢㥢攸㙣敢摣㕤晤㘸愷㈱挵晤慡㠷㡢㍤㘸慢㤵㔲㉥㍤㐶愱戱〹昸戸㘰敢㈰㔱㝡昴昹㔷挳㌵㡥ㅤ㠱搶〴晢㤸㠹㐷㈸㉣㙦捤慤㡣愶搶㝣昷挶㔹㄰㜰戹ち㤱扡㑥〷㔹戴攰攴㠵搵挳挵㝦改ㄲ㤸㕦㐷捡昵扢戳晡搶攷㥥攵搰㐸㍣挹㙡㐶攴戱㔵愱㜷愲㌵搰㔷摦㌴〳愶挲戰㤵㑥慡㍡攷攳㌸愰换㕣慣愷㡤㔱散挳昳㝡㘵㤲攵愱㑤㈵慦㡦㤶敤戰挱㘲㍥慦戳搹戱挹づ㘷昴㔱愳搳ㅣㄸ慢ㄴ㜱㝦㐸㥡㈰慡㙤摡㉣㝤ㄳ㔸晡㈶挵敡㌲㤷昳㜴㔳戹㤹㔶㜱つ慥ㄱ㔵搶收㜳㤹㑥㝡㜸〲戹㐷戴㔷㡣㈱ㅤ㄰愶昳㌸攳㐹扤㜵挰摡㈷㐳摤扤戰㔵㔰㜴㔴㍦㕡㜵㥢搰昰㑦散收攱ㄷ㐶ㅦ㌵愹挸搵㐸捤摦㠶㐲㜰㌸㔲捦㜶攷ㅡ攴昶㉤攰愸〱㑡㘴〸挰㐷敡愰㜴昰搳㤱〵ㄹ昷㘴㘴〲〰㠱挵㐵㍤㍢ㅦㄶ摣㘲㘹㠲㝤㘹戱ㄳ慡攵㜰㔳ち昱慣㙡㄰ㄶ㜸ㄸ攳㌷攴戲㐶愹㤳㡣㘱㔸㍣㍡㜸捡愵㔹㍡挴㙥戸摤攷昷㑦散㙣㤶搷㐲㈷慤ㄹ昶〹㠰昷扡收挲㠶昴㕦㍢㈹㌹㠷㔲て〴㔸㌶㤹㐶㍤㘴㠶㜵㌲攰㘵㝤敡〰㔹〲っ㄰扦㠹挰㝡摤搴ㅥㅢ攱㜰㐹〲搴愱慥晢昱㐰慢ㄳ㠷㍦敡㈴捣慦㉡㌲搱㜳㠲愵㔹㠷㔷㥤捥ㅤ㐲㙤㤸㤷挳戲〱㙢㡣愵扤㠷敡㘸㙢敢㠰慡戵㝡搳㝡㐳戶㐸㉣㍦㙣愸愳㉤挱㈹㐲㌳ㄱ㜹㉡㍢ぢ搲ㅦ㐱㈹ㅡ慥搱搵㉦㈹〳〱戹ㄶ㜱㝣〱㜱〶愸㈳〸㥥㄰搸㤲捡㈱㔴㥥〱㈲捡㘰㜲㐹攰㤹挰〴㑦㌶㌸㠹昹戴㜵㠰散捡愰㈹㌶㈰搶㙡㝣攴㈸ㄳ摦〸㤷㡥㡦摢㍥ぢ攰敥戸㝤昲〰〵㐰㥣㘲㌰ㄱ摢㈳㜸㡡攲㔴挵愳昴昵〰挸㌳〹攴〹㑢ㄳ㐰㠹㠰㌲〱㘷〳㐰挵㙢ㅣ慤愳㡥㐰㜷晥㐶㔶挳挲つ㜲摥㠰愴㈰攷㜳㐱㥤扣戹昱戵攵扣㤱㜹㙦〲昱㕦〸收㌸挳㌲っ㐴ㅥ晢昸㈴㠰㌵昳㘴㕥㔹㤹愸㐶挹昹戹ち㜴摦㘵㠲挰愹っ搹〷慡㤱搴ㄳ㘹㤶扢㑡㝢㜷㘳㔰捤戲敤攰挶㜰敦㍡㙥㐶㤳㘰㙢㠵攷㔹搸敤〸愴㔶㝡㑤捡戸㈷㉤晤㠴㘵搸戴㔷㝦攲搰搶挷〰ㅥ戹㜳收晥ㄷㄶ㡡慡つ攱㐸㤰捤㐶攰ㅦ㥡搰㔹㜰㜳摤㜸搱づ㥢㠸攷㔴㠴敢昲〰搷㡥ㄶ慦摢㍥㜶㕢㔸㈸㘳攴つ搸㍥捣慢㤳㙣攷搲戱㑡㑤㠸扥㘹㡡ㅤ㠲㘳搵愵〵慣㠶㌲㝡㈹扢㠷㑣愵愸㥢戵敡㔳戳攲㙥慥挸㤱〸ㅦ捦〴㠸㍤搶搹戶慣㉦㐶挸慥ㅥ㉡㜵㔳摣敥㔹㔳㈷㝤㑢っ扤愰戴㌰㕣挹づㄹㅢ搴昶㘸㤹㠱扤つ㉥㠴㡦ㅡ㔳㔴〴搷慢愶つ㘹づ昰㙥攳㔸㠵㙢㈸摢愵㍡扡㌴㤷ㅢ愳㍡敦㐰㘱挹㘳扢㤶㘵㉡㐱戳㥡ㅥ敦㌷敤㌹ㅡ㠲〴㍢㙣㉤〹愵㈷㙤㥣昱慤戶ㄲ散㐳扢愹㔵攸捦㔴捦敦收㠸敢慦攳昳攵㌹㍥挷㘱㙦挰㜸慣㌴捥捡ㅤ㘳慤昷〴㤰㍤㘹㡡㜳㌰㙤㡤㜰㙡昰敡㜲㜸㕣摥㜷㜳㉢㔶攲敤㘱摥挲づ戲敢㡣㘲晤㔳挹㘱㈵㍢扡㜹㤲戹戰㤰ㄹㅤ换ㅡ㙡ㄹ散㡣搹㙡㌵扣㐷攸㡢ㄶ㍦扢㐷㡤㈳ㄷ㕢㈸ぢ昱㌳ㄸ攷㔲搸敥敦㠷攵㌹挸㔳つ㜶㐸㈳㈰慤挵愷捦捦挳扥㕤㍥㙥つ㈰搲㕥搵换〲敡㈷ㄶㄸ摡ㅡ㔸ㅣ搳㜸㘶收㥥搸慡ㅥ攷㠱㉤㉥㉥㉥㜲㍦敤㘱ㅤ㥦戳㔸㝢㠴㥥㔰㑦㑢㑤㥡㠶捤挰㙥昶㄰㈶㠲㔱㑦㝤昹戶㙦戱扦攷㜰㡥挱㉣㈳㉥〵㐳㉤敥搴ㄹ㤶㕡㕦㜱搳摢㔶摤昹㡡换攰㕦㡤㡦晣㌰㜴㈸㉥㠷㑢挷〷㤳㤵戵挹昸㈸戸㍢㕥挴㕤愹㘲㈰㤱昳㤸㠸敤ㄱ㍣㡦㜵搶㐹㜰愲㑣敤愰昲㝣〰攴〵〴㝥慡㌹攰㘳〴㝣ㅣ挴㝦㉤〰昵〳㑤换搳㐷㈶敥捦㜳〱摥㤹攷㐶〴摤㔴挳〵㌶㥣慥㘲挳愰㑤散扣㠶㤹㕦㠸㘴ㅦ㜹昸㘱㥡敢㝤㠲挷㝢㑥〱㘹㜰戳ㄷ㜲ㄷ㌱晦㡢㐱挴ㄷ挱慣㕦㌰摦〴㥥㤲愹㜶〹㈰扢戴㘰扥ㄹ㔱㔷攳㈳㍦挱挴㜹㜴愷攳攳㉥㤸㉦〵㜷挷戲晥ち㘳攰㈳㉦㘳㈲戶㐷㝣ㄵづ愷㉡ㅤ㜰摢㔵戹ㅣ〰㜹〵㠱㍣〳㙣〲戸㤲㠰慢〸攰戱愰㕡㌰㕦つ㕦㝣搷ㄷ捣晣摤㐰㤳扤挹㌵㐸つ㙢收慦㝢戲昷散㑤慥㘵昶搷㌱㝢ㅥ昸搵㡢㥡愷㝣㤶愸慦〷㘴㤷㐴晤㕤㐴㕤㡤㡦晣㌴ㄳ攷㈱愱㡥㡦㉢敡捦㠰扢㘳㔱摦挳ㄸ昸挸捦㌲ㄱ摢㈳敥㠵愳㠹㈴㍦〷㠰摣㑡攰㝤捤〱㥦㈷攰〶〲敥〷㐰㠹晡ぢ昰捤㜰㐴㕤㝦㤵㕤晤收挸昹㐵㐶ㄳ挹摥㠸挸㤰散㠳㥥摣愶㤱㘳敤㡦㙦㐲愸扣ㄹ㐴㍣〶㘶扤㘴ㅦ〷捦㤲散㤷〰搹㈵挹晥〴㔱㔷攳㈳扦捣挴㥦㠰㑢挷挷㤵散㔷挱摤戱㘴㝦挶ㄸ昸挸慦㌱ㄱ摢㈳㝥づ㐷ㄳ挹摥〲㠰扣㤵挰㈷㥢〳㙥㈳攰㜶〲㥥〲㐰㐹昶敢昰ㅤ攲㐸㜶扣㥦㥡㌴ㄱ散㌷ㄱㄷ㠲㝤摡㤳搹戱攴㔸㠲晤㜷㘶昶㉤㘶昶〲㤸摣敡搹换晣敦㌰㥡扤捣扦〳㙥づ挰㉦㠲挵愵扥昳搴㉥㔰户搹㈸ㅥ㜰㜲㤱㑡㐹散㘸挱㈳㕥〶㡥㡢ㅥ㥦扣ㄳ昰敡慣㝢户㥤搸㉢〸攲捣㝢摥㙤敤摦㔸搴㜷摡扤㠴㘲㡥搸㘲㝦捦戱㑣搷㍥昱ㅡㄸ慡〹愸戳㑢㤵㜷晤摣挰愳搴搵昸挸敦㈱㙤挱㌳㔵ㅤㅦ㤴搲㥡ㅢ敥〱㜷挷慡摥慥㘲㈰㤱㝢㤹㠸敤ㄱ㝦㠴挳㔱㌵㥣㄰㔶㍢愸扣て〰㜹㍦㠱㝦㙡づ㜸㠰㠰敦ㄳ昰㘷〰㌸㍦挸ㅦ挰攷づ改慦㝢愲搱攰㘹㉢敤㐱㐶晢㈱愳戱〸昵扤愱つ㍣慢㌷㍣〴搷㉥昵㠶㜶㐴㔸捤㔲晣〸づ挱戵㤷づ㥦摢ㅢㅥ〶㘳挷㈲搲ㄸ㤷㠹㍣㘲㍢攸ㄱㄳ㐰ㅤㄱ㜵㠰㘱㔷攵㍦挱㤶㡦ㄲ搸搹ㅣ昰ㄸ〱㍦㈶㐰㠲愸摥昰㌸ㅣ搳㥣摥搰㜲㥣㘹㌶㝣㍦㠱㤸攸ぢ摤昸㜲捡攲㌱㜹晣ㄴ㙣昹㌳㄰挱昳㔸㑦㕦㜸ㄲ㕥㈵㙢㙣㜹㥦㠲㥢㝤㘱㍦㝣户敥ぢ扦戰㔱晢攳㝢愷晢挲〱〰㕢㝤攱㤷㜰㔵晢挲搳㜶㘲〷攲㥢㝤挱㝡㕡慦㤳㜸㌴㙣昵㠵㐵ちち㙦㝤㕦㜸ㄷ㜸慢ㄱ㈸晦ㅢづ㜱㌰㠸㑥愸搳ㄷ㥥〱㘳挷㡡敥㘱㕣㈶昲慣敤愰㐷㑣〷㜵㠴换㌴敤扥昰ㅢ戰攵㜳〴ㅥ搲ㅣ昰㍣〱㉦㄰㌰〳㐴昵㠵ㄷ攱㜰晢挲攱昰㌸改㝡㤶㌷㉦㠱㉤㕦〶ㄱ㘱㤰晡扥挰挳㘰慢㉦扣〲搷㉥昵㠵㍥㐴㔸㡤昲换㔷攱㄰㌱㄰㥤搵㜱散搵扦〵㘳挷㈲攲㤹㌳晥㜰㠵挳㜶搰㈳晡㐱㥤慡㜴㠰㘱昷㠵摦㠳㉤户ㄳ㤸㙣づ昸〳〱㝦㈴㈰〵愲晡挲㥦攰攸㜱晡㐲换摦戲㌵㤹ㄶ晥㠲㠸攸ち戳昱攵ㄴ㘵㜶戵㈸㝦〵㕢扥づ㈲收㠳搴㑢昵㜸昰㉣愹扥〱搷㉥㐹㜵㈱㈲慣㐶㍥昲㙦㜰㠸㐵㈰㍡㝣慥㔴晦〷㡣ㅤ㑢㜵㌱攳㌲㤱㌷㙤〷㍤㘲〹愸㔳ㄵ㡦㔴晦〱戶晣㈷㠱㈷㌶〷扣㐵㠰慦つ㠰愵㜰㈹愹ち昸㡥㜴愴㕡㍦挲㌴晥㈸慦㠹㜸摢㤱〲挴㍢散挹㤲㝤搰搶㜴〷㐲㈵敢㈹㔶〱㠰㍦扣㠳㠱㍥㌸摡昱昱慦㠶慢摥挶摦㜰晥愲敡㘸昲㈴㘶戸戲㜹ㄴ愷㕦㜴搲收㙦戹戸㘹㠰㌵つ㍣㥣㐴ㄴ㑢ㄸ捣㍢敡㉦晥扡㜱㑦㐳愶ㄳ昷慥晢敤㤶㡡挶㤰搳㔱ㅡ晦摦晥搱昸晢㈴㌷㍥ぢ㕥晤㈱〷攳昰搱㍡㔱愷扤㤷攴㌲愵㘲戹㘸㔶㝡㠶㜱扡摢挳摦挲㐱挶攱〱晦敢㐸戱㘹㥥慣㔸㐷㠱㉦㈲搸挰摦㠶〴搶ㄵ㡡ㅢぢ慡㌴晥㌲㝦ㄲ挸摣攴㠴〹捣㈶㠰㡦㝡づ㠱昰㐲㍡㐲ㄸ㔹〶㤰㜱㜷㝢㈸つ㍦攵愹㑤㠴晦搰挱㜹㠳换㐷攲愹㔸㉣㙥愴㈳㝡㍣㥤㡥㘵㘳㤱㘴㌸㥢捡㠴昵㐴搲㌰晡㌳㝤㝤㔱慤慢ち㑤㐶㈳〸㠸㈵晢攲搹ㄸ㥥㘴㍣搲㙦㘶戲攱㤸搱㥦っ㈷晡㌲㕡户ぢ㌵㔲晤㘹㔳㡦愴㤲ㄹ㍤ㅡ㡢ㄹㄱ㍤㙡挴㜵摤㑣㘶搲挹㜴㈴ㅤ㌳㐲ㄹ扢㈴㜲ㄲ攲挸㈰〹摦挶ㄱ捡㍡晣挹㘴敤㐵㌲㠵㝣搶㤱㈵慦㐲㔵㑣晦㕡昰㜷昶ㄴ㠶㤲㄰㘹㤱ㄱ㔹㘱㜴㑣㤸搰㘰㈴㙥㌸扤㜱㝦㘷愴㘹㍣扣昱扦っ〵搵㕢㤶㥢㐷㐲愹㍣晡㘷㘴㔴〲㤷㤹㔸㥦〳㐰〲愱ㅣ㈰㉣㤰㜶㈰扣㝢つ捥ㅢ挱敦㕦㥣㕦挴戰捤㙡㔳挱敦〲㕦ㄹ㍥㤶攳昷㠵摡㐱攰㑣〶愷昶㔵ㄵ摡扢挰㥥〴戶攷ㄴ㍢㜴㠶㥤扡扡㕢愴㕥摣㈰㝢〰㔳敦㜱㄰愳〸㘴〱攵㜴戰昰攷搳昰ㄱ〵戰搸捤挴搳愸㈵ㅢ㌷㤸㍥㙤〶挲㕢戶㔸昱㑢挰搸㙡㙢㕢㕤ㄱ愹愸㔶㜷ㄸ㈲愳搵慤㠷㕦戵扡挳攱户㕢㕤㌸㥥㡥㠴ㄳ攱㙣戴扦㍦㤶㌵晢㤲〹㈳ㄳ换㤸㤱㑣㉡㙣㘶攲㤹愸㜶㐴ㄵㅡ㡢昷挵捣㠸㥥㡤㈶戲戱㜸㐴㑦挵挳攱㔴㍣ㄵ㌱㔳㘱㌴摤㔸㐲㍢搲㠵攲㈷㥢㘹㈳摢㙦㈴昴㍥愶㤶搵㘳㘱㈳㥢㌰㈳㘱㌳搹㙦㠶挳挹搰㤹㜶㐹攴㑣挴㤱戳㐸㡥〲〹㤵ㅣ晥搱㘴昵㤲ㅣ㐳㝥搹攱扢㔰ㄵ㔳㙣〰㥦㉤㑦㍣㠲捡戳㔵〰㡣敢㔵㡣ㄷ〷〹㠴㌶㈲㔰㘹㌷〱㙦㌳敤昶㠳㕦慢摤㈴㌸㜵㙡搴㔲攰㌵㙡㍣戴挹㑥摤搲敥㔴收㝤㈰挹㙣挰晤ㅦ㐲㘰㝤㈳昵㕣ㅡ昰ㅣ㝦挰㙥攲ぢ㜹捥愴㔴㜳㥦㙣㥥㠴㌷㘳攰ㄵ㈸㑢㘱ㄸ慤㤰戵㈷㤸搳㍡㉣昳昴づ㝢扡慡挲愹慢搸攱敡㘵㔰摢㔱敤扡愹㕦ㄱ敥㥥㜱㉥攰扦て㡡摦戹㕣愰㤲扡攱㠰晤㈱㈰攷㐰㘱㕣㍢昳搸㠸ㄸ㌹ㄷっ攷ㄱ㍣攰㘸攰晡捦〱㙢攷㉤扦㡣㍦〵㔳㠵晤愲㈴摥戱㤸㌵ち㈳昸㑥㕣㘹ㄹ㐰㔹挴㤶㘶㘵㄰ㅦ㜶戸㠳挴㈰ぢ㔶㐷㝣ㄴ㉥㌵㠲摣つ挱戸㈳挸㜱㠰戴ㅥ㐱敥〴戴㜱〴㌹て㈹愹ㄱ㘴〱㈲㘳〴㌹㥦㜹攰〹㕤攰㌸㍥收㌸㍥㙥㍢㠲ㄷ挲挱㜱㠸㠳搹摢晡㠴㉥㐲捡㙡敥攱㤰㉣㌹ち㑢㡥戹㈱摡㄰ㄵ㝦ㅡ昲㤳㡢挹敦㠱㑢㝣〲㝣晣攱㈶㈱㔸㜴㈸改㕣ち㤷㤲捥搷㍤搲㤱㕣ㄱ㜰昲ㄷ户㌵ㄵ挴㘵㠸愴〴戱ㅣ㌸〸攲㜲昸㤹㥡㌶っ扦㌵㤴愶戲㤹愴ㅥ换㘴挲昱㐸㕦㉣搶ㄷ㑥㘶㌱㍢昷㐵㘳攱㜸㈲ㄲ捦挶つ㙤㠵ぢ敤㡢㥡改㐴〶戳㜱㌶㥡㡤ㄹ昱㙣㌲摥ㅦ㌷㤲挹㔴挲捣昴㐷㈳戱㡣㜶戲ぢ敤敦搷ㄳ晤扡愱昷㈵㤲搱㔸㍡ㅢ搵㡤戴摥ㅦ㑦ㄸ㠹㉣㔲㌵㔳㐶攸ち扢㈴昲ㄴ挴㤱㉢㐹摥てㄲ扡搲攱㝦㠰慣て㤲㥣㑡㍥㡤㤰㑡㔸㐴㔹㜸挶ㄴ搷㠰慦㠶搲捦㐳〰敥㔰扡㥡㈰ㅤ㈴㄰扡ㄶ〰㈵〲㑥㤴戲㑥〵搷㌹㠱敢㈱ㄴ昵㙡ㄶ戹㤶戰挳攱ㄵ捡㌶㐸晥ㄹ㘰〱㘸改攱㌳㜰㈹㍤㕣摤㔴て㔷㌶搵挳㘷㥤㝣ち㐸ち㝡昸ㅣ晣㑡て㐵昸㉤㍤昴㈷㤳㐹愳㉦ㄵ挱㉢扣㔲戱㜸㉣〹㤷㠹㤵㤲㥥㑤愴㌳愹㜴㕦㐲㕢敦㐲㘳晤㝤改㔴㌸ㄹぢ㈷㔳搰㕣扦㤱搲晢昰〶㠳愸㘱㐶㤳㈹扣㘳㐲搷捥㜴愱搹㐸㍣㤳㌶㈹㝦愳㉦㠶戵㔹㍡愳㠷㌳㤸昷ㄲ戱扥㙣愴㉦㥡〸㙤戵㑢㈲㑢㠸㈳换㈴ㄵ㤰搰攷ㅤ晥ㄸ㔹ㅢ㐸㌶㤲㝦㠳挳㈷慡ㅡ㐹摣〸扥搲挳昹㕥㍤㥣㑤搰㌹㈰㠱搰㑤〰戴搴挳捤㑥愰搲挳㌱ㄴ晡㜹㡣摡㑢㍤㝣ㄹ㠱昸挳愹〰㔸㜴愸晥㐰㑢愲搲挳㘶慦ㅥ戸摥㔰晤㘱㘳㔳㍤搰㥥愸ち㜱ㄱ㜰搰挳㉤昰㉢㍤㕣っ扦愵㠷㔸㕦㉡ㄹ捥㈴愳攱㔸㈴㠱㜵〳搶〲㔸捡㠶つ慣㌲ㄲ㄰ㄸ㔶愹㤷戸搰扥㐸㌶㠱㈶ㅥ敢て挷挳戱㜰㍦扢㠲ㄱ㠹㈵愲搱㘴㈶搹㡦戶慥㝤挲㠵㈶㈳昱晥㤸慥愷戲㐶㈶ㅢ搳㌳㤹㜴㌶摣ㄷ捤愴㌲愶㙥㠴戱愲㌵㐳户摡㈵㤱㥦㐴ㅣ㜹㈹挹㘵㈰愱摢ㅣ晥攵㘴㕤㐱㜲㈵昹户㍢㝣〵㔵㤱㠸ㄷ摦〴㕦改㈱攷搵挳戵㡣㜷ㅤ㐸㈰㐴〳愵ㄲ〱㤷ㄶ㤲敢〸挹愵㠳攴㕡㈱㐴挳愵ち㔴㝡㐸㔰攸㜱㤲捦㈳㔰㝣〷㠱㕣ㅤ〴挴改㐸㥢戳ㄷ㐵ㄷ㤰㕦㐰㈰㘷愱㍢㄰㠶扦扡㔹㘸㕢㔳敥㥤攰㜲㈶㤲㌷㌲㘵ㅡ㈷昱㔷ㄷ昳㝢づ昷㘶㘲㄰慣昴㝥て㕣慢ㄹ昲㝥ㄴ挰㤹㈵㈴㘷〹愵昷㔳挰㙤㥣㄰敥㐵〴㔵慦慦〲〷扤摦挷攴昰㠴敥㜷ㅣて㌸㡥敦摢㡥攰て攰㜸㘷㈶㠴〷㤱㌲敢㔲㍦ㅡ晤搰攱扦㤷㠱户愳愸㤲扦㜷ㄱ㍦〲ㅦ㝦㍥昹つ㕢㄰昴〸ㅡて㤵㈰㤶㜸〵攱㜶㠰ㄳ㥡ち攲ㄱ㐴㔲㠲昸戶㈵㠸晦㠴㕦㜵㠰敦挰㙦㜵〰ㅤ㍢戴㐸搲㐸㤹㝤ㄹ㑣〸改㜸㍡㠶㍤㕡㈴㥢㌵攳㘱搳㡣挶搳摡ㅤ㉥㌴㘹㈴搲愹㐴㈲㠳㑥ㄲ挱收㑦㐷〳㑦㤹改㤴愱挷㔲㝡㌴㤱捡㙡摢㕣㘸㍦㔶收改㔸ち攳㔹㍡ㄶ㡢攸ㄹ㍤㘶愰て昴挷搲㐶㉣㥡㑥昷ㅢ愱㐷敤㤲挸㍢ㄱ㐷摥㐵㜲㌷㐸攸㌱㠷晦㕤戲扥㐷昲㝦挹愷〹㔳〹㤱愸㙡㈴㐱㤳愴敡〰戳㈱〰㜷㐲㜸㠰愰敦㠳〴㐲戴㑡戶散〰㍦㜳〲㔵〷ㄸ愴搰攷㤱㍣㠲愸攲㐹〴㕡ㅤ㈰㡡戴慢ㅤ攰㔱愶㡢づ昰ㄴ挲昱攷㤳㡦㠱攱㍣攲ㄷ㑤戹戴㐸慡づ昰㘳愶晣㜴㔳㡣戲㈵㌲扤㥦㄰〳〷敢㉢㥥㠱㑢改晤㈸㡦摥戵㥦〲搲㝡㤹㌴戳㘹㘳㜸ㄶ㈹㈹㐹晣ㅣ㤱搱㉢㝥挳㍣昰㠴㥥㜳ㅣ捦㍢㡥ㄷ㙣㐷昰㐵㌸摥㤹㕥昱ㄲ㔲㔶㑤昱㐹㤴愶㝥㈷昳ㄴ㜸戵晢㥤㕦㠰搳㘴㙦昳戲㥤㡡攴㙦㠱搴慢戲攴搳㐰ち㘵㜴㈴敢扦攸㠳㐳挹昲户㜰㈹㔹㑥昳挸㔲扡㝤攸摤㑤挵昶㍢㐴㔲㘲㝢ㄶ㐹㐱㙣扦户戳搴㝥〳扦搵㠷㜰ㅦ㍣搲搷㥦㌰つ㉥慡戲㘶㌴㥤㡡㈵晡攳愹㜰挲㌰㤳〹晣搳㥥㜳愱㔱扣搶㉡㥤捤㘲㉥改㐳㙦挸㤸改㠸ㄱ敢㑦挶㌳㤹㈸收㤵慣㘱㙡捦扢搰㑣㕦㍡慥㥢㝡㉡㙡㠶㜵㜴㈲㌳㤹㡡昵㐵捣㔸ㅡ㥦㤴㙥㐶攲愱敤㜶㐹攴ぢ㠸㈳㕦㈴㜹〹㈴㐴㍢㈷敢㉢㕦㈶敢ㄵ㤲㔷挹愷改㔳昱㙢昱㠲戶㑣搵㠷㈶㐳〰㙥ㅦ摡捥㜸㝦〰〹㠴㘸捥㙣搹㠷㘸收㔴㠱慡て㉤㘳扥㑢㐹晥㠶愸㐲㤹㈹改晢㍢㝤㜰㈸㍤搰㑣愹昴攰昷攸㐱㝢ㄳ㤰搶㙤扡扤愹㜲㘸挱㔴㤹晦ㄳ㤱愱㥣㝦挰捦㉣㌴敥戱㉤攵㠴挳㠹㤴挹㜹摢挸挶愱㤶っ㔶扣ㄸ挳㑣ㄳ戳㝤扦搱慦挷㌴㐶戰愰愹㘸ㅣ㘶㠳〴搴ㄳ㑥挴㌲昱晥㘴㍡㥣㌰愱愶㍥㑣昲搹㠴慥㙢挲㠵㘶㤱㑡㕣㡦㈴㘹〳㡢㈵㤲㤱㔴㝦㍣ㄹ挱㈲㈲㤹㌶攳㠹㑣摡〸搱㘴捡㤲挸㌶㔰㠹㥢捦昸昹ㅤ㐸㠸收㔲挵攷㝢㑢愵㐶㌲㠱㝣㥡㔶ㄴ㕦㐱㔵㈴攲〵㉤愱㑡㌹㝦㜹搳愳㥣㉥挶敢〶〹㠴㍡〰愰〸戴㐹昰㌶㌳ㅥ〴挱慦敤㑣㈱㜰敡扢摣㘴昰㥡㜴㌰扦㥤扡㘵㍣㔸挹ち㥤㐲戲て攰㈱捤〹摣ㄷ扥敥㜶㝦〰晥昷戴扥㑢改㌱㌹捤挲㤵愳㥡ㄷ㜱ㅤ㠷ㄷ㙢㙤㐶㜴㕦㍢㙥㡣㕢昷慣㍢摡㡥摤扤戴戸慤攷㐵㌳㝥晣㉦㐳㙣晦㐲㍡搰㤶㘷㉦捥ㄴ摦㡤㡦摣ㅦㄵ昶㑦㐲㜹㥢㕥㘹慡㝦㡦愷昷㤵慤摣㜰敥㤳㕦㔸㠶㡤づ敦㈳㔸㔱ㅣ㜰摦ㅢ㍢搹戱摤捤㜲摥て㜵㘸㤵攳摣ㄸ㜴愲㉤㉤戹昱昰扥㈵㤸㜹ㄱ㌰㡢㙦㤳摡愷敡昳摣㔳㥦㕡攵攲愲㈸慥慦ㄹ㔹㈷挵㌲㑥て㍡摡摡ㅢ㝥搸慦慣㐰昶ㅢ㘲㜹㌱㥤愹攱摤㘷ぢ戳㤳㔱㠳愹㑤㙥改捦换㔵搴慦㕣㜸㠷㔹挸㠹㄰㡥㜶㈰挴愴捤㥥㌱㌸㈳搲攷㝦ㅥ㡡愸扦扥搳㌲㡦㕡戱㌳㐷戶つ扣〷〷〹㡡㈰摣㤴扤㤰戴㌶㙢〷㕢㤹っ㈱ㄳ昱っ㌲㘱㐶散㄰〱搹㐳㜴挸㐵搳攰慣㑤户搰昳㠸㝥摡㐶㠳〵昴っ愲㈷〳攳㈴㈰昶戲㍤っㄷ㔳㙣て扥㝣挱晤㐱愹挹㍡昳挱昶㌹攰昱㤹慢愸慦搳晥づ搹摦㝢捦つㅥ攰挴㕣㈵愶㕤㌱攰晦昵㤶晡摦㡣㕡㌱㡦戰㘳昴摡摦戱戹愲〷㌱㜹㜲㔷晦㥥㥦㈷㔱㡢愶㍦㥣晤戹ㅤ㔰晦愲愳㄰㉤戹㙡搴㥣㠹㥡挹㔹㈰摤㙤攲㌰㌰搹㠱挵ㄳ㠸挶㕥愳ㅡ晡搱ㄴ捡㑣戰㉤㠱搳㈶慢ㅤ〳㥥搲㙡㌴㈱ㅥ〳㤰昲〲ㅦ㈲㡣㄰㍤换㐵搳㉣慢昵㔹攸愱ㄹ㐰㍦㙣愳㉤昵挴㠹愶㐵搵㑡㥢㤶㔹慤摦㐲捦㈳晡㠷㌶ㅡ㉣愴㥤㈲㥡ㄶ㔷㔷㍤扤戶㠷攱攲ㄸ摢㠳㉦㕦㤰戶搵摤㔳てつ戲㉡㘶㉢昵昴愹攷㑦戶愲摦㤸㠳〳㔶㍣㙦捥ㄱ戳ㄱ戳㤹㝡敥㐷㉤㥡慡攷㍥㍢愰晥㌵㑣㠲㜶㍥㜶〰㌹〷㌵㘳攵昸〹捤〵㤷㡦㔰㤶㌶㌸㕣昳ㅦ戱㈱摡搶㤴㑥〷㠰敥㙥ㄷ戴㠵㈹㜵㝥て搹戸敡ㅣ㐴愰愰敤愹㕡搲慤㑣㡡㜳户搸搶慡愴㜷搸〱昵慦愸〸㥤攸㘴扡搰捡㜴戹㤳改户扤㤹㥥挰㑣㘹扥戱昴㍣っ㤷戶〴㍣㙢㘴㠸㡢㙦〰㕣㙤㐳㑢㠹㕥改愲㘹㡦搲㑥戲搰攸戴㜱㜱慢㡤〶ぢ慤㘲㤸攸昷扢㘸㥡愴戴㤳㉤㌴〶㠴戸昸㡡㡤戶㕡摣㑡愲㍦〰㡣摢㠶㍥㘸㝢㤸㥡愰改挹㈹㐸㜰㌵㤳〲㜷搷扢㌸㉤㔱扢搷㠶㘸㡤慡㙡愶㠸摣㉤捤摣㠸㕡㌴㙤㐳㕦戴〳敡摦㥤ㄱ㍡〳㈹愹收戰ち㌵㐳㜳㈸挰慦㥡挳つ㠸攱㌶㠷ㄱ捡愳㠴㈰㑢㌳㐵戸㌴ㅤ㍣㘸〶戲㡥㠹捦摡搲愳㜴昰收㐳愲换㉥㝡㍤搱㠶㠵挶〸ㅦㄳ搷摢㘸昰㠱㕥㐳㌴捤㐶㔶摡㘷ㄲ㥤戳搰搰㑣㑣㝣捡㐶㕢㥡㔹㐷㌴㡤㑦慥㘶㘸㠴愲〷〱昸㍤㤱敤挱㤷㉦㐸㌳搳敥㘹㠶戶愹㜱㌵㜳搶摥户㉥㜸收㐳㔷捤㜹敤愴㍢づ㍥晦搵捦捦㜱敥㤷㡢昳㄰戳㤹㘶㉥㐷〹㥢㙡收㌲㍢愰晥愵ㅥ愱ぢ㤰㤲搲捣㤹愸ㄹ㌴㜳ㄱ晣㑡㌳㥦㐴っ㔷㌳㘵捡攳㤳〸戲愴㜷㌱㕣摡ㄸ㜸㝥㙡㈶㈱㉥〲搶ㄱ㑥㐰㙥㈴昸㔲ㄷ㑣㤳㤵戶搹〲て〱㝣㠱つ戶㈴㝤ㄶ挱㤷戹㘰ㅡ慤戴㜳㉣昰㈰挰ㅦ戱挱㘰㐳㠹㕢〸扥ㅣ㙥㔷㉤㔷搸ㅥ〴昸挴㤵戶㠷攰攰戵愰扢愷㤶敢㥣㤸慤〶㕤㈴敦㝤收㕡㥥搰㕣㐱㑢㔵㌳戵㥣㠳㕡㌴㔵换搹㜶㐰挳慢㐶㘸搶㔲㠳敥昹愸ㄹ㉢愷㉡㜸愳挳㜵㐷㕦㠴㠴㘸愱㔲㉡晣ㄸ㐰㔰攱㔷攱㔷㉡摣㠴搴㕤ㄵ㕥㠸㐰㜱㍢㠲慡〵摣㡡搸㔶㡦㉥户㉡㘰挹づ愸㝦摤㐷攸ㅢ㑥愶㤷㕡㤹搲愴愳㌲㕤敦捤昴㜲㘶㑡㥢㡡搵㙥㘸攷搱慥〴㑦昵攸㘸㕣㡣〲㕣㙤㌸㔷ㄳ㑤攳㡢㠵扥㠳攸㙢㉣昴攰っ愰搷摡㘸昰搱ㄸ慥㈳㥡昶ㄷぢ扤㡤攸㑦㕢㘸捣敥㜱㤱戵搱㔶㍢晢っ搱戴攲戸㑤㠷搶ㅣ㈷㙦㐱慢づ㍤昸昲〵ㅦ〰摤扤愶㐳㈳捦戸㍤摡改挱搶昷戶㌹搶晣㝤晦ㅣ㐱ㅢ㑦㔵㌳搵戱㜶〴㠵㙡摡㜴㑥户〳ㅡ摥㐳昲㈸㔲㔲㑤攷ぢ愸㌲晥慣昹晡㌱㜰昹㠸ㅦ㍢挱㉥〷摣搰㑦挰㔵㙤攸㐶挴㐰ㅢ愲㔱㐶愹昳㠳挸挶㙤㐳㌷㔳㠸戴㘸㔴㑢扡ㄵ戱慤㌶㜴㜲慢㤲慥戰〳敡㕦〲ㄲ愲㌵㐴㘵㝡㡢㤵㈹㑤ㅡ㉡搳攵摥㑣㙦㘳愶戴ㄱ㔸㝡愶㥤㐳晢㍡㜸ㄸ㝢㠶㘶挴挵㠹挰㍡㍡つ挸㙦ㄲ㑣摢㠳〵愶愵㐳晢㤶〵㥥〷昰㈲ㅢっづ㕡搰㜷〸愶㡤挲〲搳搶愱昱㝤㉣㐸㜹㄰攰昹㌶ㄸ㙣㠰敦㈲㤸㈶っ㈷㌳昱㡡敤㘱㘲攲㔵摢㐳㜰㜰㍢攸敥㌵愰㍦㌸㌱㕢㡤㍤搶㤴昰敦㜳㡥㍣敤搲晢晥㜲挴摤昶搴㜰敦ㅣ昱㌷挴慣慡愵摡㠰〶㔰㡢愶つ㘸慥ㅤ㔰晦㙡㤲㄰㡤㈳㑡㉤昷愲㘶㘸ぢ㌴㘶㈸戵扣て㌱摣戶㜰㍦攵㐱挳㠰㈵㍣昶ㅣ敤晢昰慡㈹㈱㈶㡥戵㠵〷づ㠴昷㈰挱敤㉥㤸㑤㔲㝢〸㐴改㌰㈶ㄲ㌶搸敡慡晦㐱㌰慤つ㔶捡戴㜲㘸㡦㔸攰挱ㄹ㌱ㄱ戵挱挸㄰㈹㍦㑡戰ㅦ挴㔵ぢ㡤ㄸ昴攰ぢㄷ㔵㙤て挱㐱㥡㈹㜶㑦㉤摤㑥捣㔶㙡㐱昲㍥摦ㄹ㥤〳晣㍡㜷改㕥搶昷㜹扤〳㘲ㅦ挴㙣愶㤶愳㔱挲愶㙡㌹捡づ㘸㜸㘱ち慤ㅡ㍢㝡㘱㡡攷㥤改㌴づ昸㑤摥挶㤹㘸㕡㙣ㅡ㈲搴㉦㌲㐷搵昵慢㉥扣摢〰㙦换㉦㉤挶㙢㍣昰㐶〳晣ㅦ㉤昶摤ㅣ扣摥㠳扦㔴㜱㝥㍤㉦㤵㡦㤱㌵㜳㘹〹㍦愷㥦㘰㉥㉣攳㌷㠷搹㑥扣㜵戹㠲㔷慣ㄶ昶㠴㑢ㄶ戸㄰㐷搳ㄳㅥ敢㤵〷㑤敦愲昱㤲㔹搳㑤扦晡㈵㜳㙦㔵ㅥ捥敦捥摡昸㑡㠴摤扢㘲愱晤㤴㥡昷扣攸㈳敢㜹搱㐷㠷㤸〹㌵㕢㐷㐵攷晡摥㔲攵昶戵昹攴捦搹捥㥥〴㘹挷㡤㉡㌵㡡㠳攰㥡㌲㌸㌲つ㤴㈲㍥㍦敤㍤昵ㄵ攴つ挱昹㤴㐰摤㙢挵㈷㑥㜴㙥昰㌱㤷づ㥡㉣挶㌳㤷㈰搸㌷㈱㍦愲昳扦愴敡捣㡦㡣ㅡ㠵㌵㤵戵敥㝦㐳㠵㕢㌷㜸㠵愲晣㈵㔰㤶戰搱挵㝡攰㘱慡昲㔷㌶㤷㈱㠲收ぢ挵㝤摡换攵づ㥦敤㔸晢㉦㤰挹搵晦〱愹㘷〳㡤㐶攵㌶㌱捤ㄱ换慢搱〳慡㘲昹㌵愳㍣〳愲挴愲㜲愶㔸㥥〵挷㈳ㄶ㐱搳㠱㑡晤㌹㌸㕡㡢㝥慡㤳㠷捦㉢晡ㄷ㤸ㄸ昳㠰〱㡡〴改扦㐴㔶ㅡㅥ㑢散攲㘸昸㈹晡攱敢㡥ㅤ昸㐷摦搳〳㈲〲㡦慡攴㉢㜰戰㔸慡敡㜱㠷晢慡㤷㥢㜲戸慦㜹戸愱㌹昰愸戱昶户㜰挸摦㤱晣ㅥ㈴㈰〶㐰㔵㕤戶挳㔱㝤昹㤷㈳愷愰㔳㠷ㅡ㌹晤ㄱ㔸敤㑦㈰㝣搱愳㜰攵昴㘷㜰扣昵ㄸ㠴扦愶ㅥ摣㉦慢捣晥ち㐷㙢挱㐹㈷搳ㅡ挱扤挱搴㥦〴愹戶搷扦㤳攵ㄱ摣〹昰㌳㐳攷ㄱ㑢攱㔱㠲㝢ㄳづ㔷㜰挳づ昷ㅦ㕥敥㑡㠷晢㑦㉦㜷ㄵ㍣慡挸ㅣ攷㕢ㄷ搹搷戴挸㝣㐵㑡㕤㤱摢挹昲ㄴ㜹〴挹搶ㄴ㌹〳㠶㉡戲ㅦ㐸户挸㙢ㅣ慥收攵慥㜳戸ㄳ扣㕣敥戰㔴㤱㍢挱㙤㕤攴搷晦愷搹挸㄰㐰ㅣ扢㜹㔲㡡㙣㥥㕤㘴㜹㡡㕣㐶晡㌵㐵摥攸ㄴ㘳㤲户ㄸ摣㜱愹㡡〴扤摣㉤づ㌷攴攱㠶戸晢㠰摦㈷㈷㠳捡扤㐸愶㠰〴挴挷㄰挰扡㐸㌶捦㌶昱慡㔳收㥡收戸㉦昱㙣㡥搵愶戸㍦㔹㥥㌲㜳㔷挲㌲扢㕤敡㔲㜸㤴㤰づ〴戲戵㤰㥥㜷㌲昴㜹晢昰㐱㑣晤㐹愴㔰㙤㡡〷搷㘵挸ㅤ㐹㡤㤰慥〶㐳㠹愳〷㐸㔷慦摣㕣㈸敥㌴㉦㤷㥢〸挵㥤敥攱㠶扥〰㉥晣㜸〵ㅦ愸㥣㐱㜲㈸㐸㐰㜰㉤敤ㄱ搲㔳㑥㤹㙢㠴㜴〴昱戵㐲㥡㐹㤶㐷㐸㌷㈳㥤ㅡ㈱摤㘲㈷慣ㅤ〵㘴㙢㈱晤挴挹搰攷ㄵ㔲㉦㔳户〶㍡ㄴ㕡戵愴㜰㕤㠶户搹ㄹ㌲㥣㡦昸㈶ㄸ慡攲㔱㈰㕤㈱㜱晤慣戸㝤㕥㉥ㄷ捡㡡ㅢ昳㜲敦〵㔷改㌵づ㙥敢㈲晦愸㘹㤱晢ㄱ㐷㑢㠲搴㑥㡢㈹㜰扣㜲扡ㅦ㜹搴攸昶㐱愷㈸敦〱搲㉤昶㝦㌸摣昷㝡戹㡦㍡摣搹ㅥ慥㥦ㄳ昲㑥慦ㄸ㌸㙦散收㝤挵昷㈱㔳挱㘹㥥㘹㐸扥㑣挸㥡㠴㌰昶㜳戲愵愷ㄳㅦ㕦昰㔷㡥て摦扥㈰㈷㔷ㄵ㐶㥦攰㌴挹〲换戹㡣捦搹㔱愵㌶攰㐹㑤㜰㥡㔳㤸㜹攴㜲㠶㔳㤸㐱て㈶挸搹捣㑤㌵挸㔹慣敡攳散攵晡〴㘷慤〰〴㉢敥㠶摥戸㌵攰攵㤱捥㌶㑤㜰㈶㔳〱㜷搹〱晣㌹㑡㈷摥㔷昲㝢㈷攰㑥㍢㠰愶㙢戹㠰搹㜳昶㔲㐵㍢㥥㍥㑥㕡慡㘸ぢ㍤㐵ㄳ㙦㌸㤸㐵攴㜲㥥㔱㤸ㄳ㍣㤸攰㥢㌶户ㄳ摦扥㈰攷ㄲ户挰㐱捥㈱慥て㈷㑤㜶㡥㡢ㄹ㥦㔳㠰㑡㙤㠹㌷㌵づ昷㙥㡣㈰㠷昹慡㡦挳扢敢ㄳㅣ愲㔵昹㑦㈴㥢愳戳㑡㙤愹敤愰㈷挸㤱搸㡤ㄱ攴〸㕣昵㜱攴㜵㝤㠲㈳慥㤲攰敤㜵愲攵㈸慣〲㙥慢ㄳ慤ㅡ㤹愹㡣㕢扤愲ㅤ㘶慡ㅣ㠹㔵搱㔶搰挷㐱㤸ㄹ挹㤳㙤〷㍤㠲㠳愷挲㥣㐲㉥挷㑤㠵㔹改挱〴㌹㐶扡㐵っ㜲㙣慣晡㌸㈶扡㍥挱戱㔰㤵昲㑢㜵挵攷昸愸〲㙥慥㉢扥ㅡ㌳㔹晣㥢扣挵㍦㤵愹㜲㡣㔴㐵㍢㡤㍥づ㡦慡㘸慢㙣〷㍤㠲挳㥡挲㥣㑥㉥㐷㌴㠵ㄹ昱㘰㠲ㅣ扤摣㈲〶㌹㙡㔵㝤ㅣ慤㕣㥦攰㠸愳㔲㕢㑤㌶〷ㅡ㤵㥡㙥㍢攸〹㜲㔰㜱㘳〴㌹㤸㔴㝤ㅣ㐴㕣㥦㔰扤㥢〲㥦换㐱挸㝥㐲散攵昸挳慢挲㐰戱捦㔶扤㤶晥㉣戹昶ㄳ㘲敦㔵㈸挳㐲愹㝥㡢㐰㘹㝡㔱散扦ち戵㐶愱㠲散㔰㉢㠱㙡摢㈴㌲慢戳慢㔷扦ㄱ散攸㌹戰攳晤㜳扢慥晢昵㡦㥥扤攲㠹搳㘶扦昸收扦晤摢ㄳ捦㕤昱昰㥢㜷愷㘷㍦㜸挳つて㉣晡摣挳捦敥㘵㙥㙤晢昶ㅢ㡢户㥥ㅤ㔹㜷昶㤹收挹㌳ㄷ㥣晤㠱㌳㑥㡡㉣㥢㍣慢扤㝤挲㠴挳愷晣㜰晦㈳㐲攷㥥㜹㠷戸昷愹晤ち㐲昵㔱ㄶ㘳㉤㜲㘲㑤㑦挵㈷挴扥㡡㍦㥦捣㠱愲㑡慡㤷搲㕦㔳㜱昶㔶㠵㕡㘷愱㔴敦㙢㐰戱ㄷ㉡㔴摥㐲愹㕥㐵㔴㑤挵搹扢ㄴ慡愸㔰㐱㌶昷㜷戴攲慡〷戱ㄸ敢㤱ㄳ㉢㝥〲㍥㈱昶㈴晣攱つ㘰愰愸戸敡㐳昴㤷挸戵㥦㄰晢㤲㐲㤵ㄵ㉡挸挶晤㡥ㄶ㔶昵ㄷ攴㉥㉢挸㠹㠵㍤ㄳ㥦㄰晢つ晥昰㕦挷㠰愲戰慡挷搰㕦㈳㔹昶ㅣ㠵摡㘸愱㔶攳㡢㐹挸㑤攴攲㘱㕢づ戱㐷搰㉦㌷㠳㈲㉤戶㘵搵扤㉦戰㝢昱㍣〴㜶攲攷㕣㑥愳挶捦㤷㙣挴昹㜵〸㈷㜷挱㌶慣搲㌸慦づ挱戶㠶㍦摣敡〵㐵㘶㙣㘵ち昸㤱ㅡ愰㄰㙣㔸㉡攰挳㌵〱㍥挱戶愴〲捥慤ぢ㘰昳㔱〱㕢㙡〳㐲㔴㌳晥㝣昲㈳愰挸㤳ち㔶挰㜳㙡㠰㈲攴㘸㕡㔰戹ち㜱㜶つ挲ㄷ愲ㄲ昰㠷搷㡣㠰㈲㈹㡡㕦〱㍦㔴〳ㄴ㠲ㄲ㔷〱㥢㙢〲㝣㈱㡡ㅥ㝦扥敥づ㐱㜹㉢捣愶㕡㡣㥦戲ㄹ攷戵慦㔵㈳〷ㄷㄴ㌲捦㤷㌹搱摣ㄱ挸ㅦ㔷ㄸ戳晥㙦㉤㉤捦㔷㙦ㄶ㈶摢㉦攲㤹攵㘲昶㜲㌹㉥㜶㤲换㔲㜱づ戰㕥㥣挸晦㈸㡣㤰㔹搵㐴昷愹て㔱㜸扢㍥扥改慤敦搶㌸〵愴㐱慢㔳散㌴戰搳晥㥦㍥㤰〳㉢㉡攴㠵㡥㑢㜹〵搵㐹㔱挹㡢ㅣ㝥搵㘵㈱愸㈵㠵戸搸㐵戸㉥㠵昰㌳挹㥤㈸㄰㝢捤㙥慥ぢ㉦㐱づ㠲㈵㘴㔶昲ㄳ昴戱っ捡昷㐹晡ㄴ㠰㡡扣㤴㍥㔶㤴ㅦ〵㈴昷㌲㉦㔷㐵㈰昷㜲て㌷挴㠸昸挳晤㙥㔰㕣㕡㘳ㄴ攵扦搲昲ㄳ慣晣㔷㈹扦㥦戰愳㕢慢换㝤改㤱扡ㄱ㔴愶昶㜸㘵戳㍢㙦扤㠴㔲摤晣挱晦㌴愷昸搵搶㘱㌷戹扤挸㥥㔵〳つ㔸㉣搲愰攵㜴摢摥㐴㍢㠸㡤㜵㔷ㅢㅥ㤷㙥晣㘰㘳㜱㜰敢捡愸㕣㠱改ㄴ㍢㠷戲ㅢ摤搵㐸㤸㤵㐶慢慢㍡㤵㕦㔰愸㤴愰晣㔴ㄵ㔳㜵㕡ㄸち㕡㘱慥愹㘲慡㑥㠵〹㌲㕤づ挰戴㘷攳㜹挳㌶㤶扤昱㔶㤰愹㌵て㘱ㅡ㑤㐳㈶晥㍦㔸㔵㙡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</si>
</sst>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1"/>
      <color theme="1"/>
      <name val="Calibri"/>
      <family val="2"/>
      <scheme val="minor"/>
    </font>
    <font>
      <b/>
      <sz val="12"/>
      <color theme="1"/>
      <name val="Calibri"/>
      <family val="2"/>
      <scheme val="minor"/>
    </font>
    <font>
      <sz val="12"/>
      <color theme="1"/>
      <name val="TimesNewRomanPS"/>
    </font>
    <font>
      <b/>
      <sz val="12"/>
      <color theme="1"/>
      <name val="TimesNewRomanPS"/>
    </font>
    <font>
      <i/>
      <sz val="12"/>
      <color theme="1"/>
      <name val="TimesNewRomanPS"/>
    </font>
    <font>
      <sz val="9"/>
      <color indexed="81"/>
      <name val="Tahoma"/>
      <family val="2"/>
    </font>
    <font>
      <b/>
      <sz val="9"/>
      <color indexed="81"/>
      <name val="Tahoma"/>
      <family val="2"/>
    </font>
    <font>
      <sz val="12"/>
      <color theme="1"/>
      <name val="Times New Roman"/>
      <family val="1"/>
    </font>
    <font>
      <b/>
      <sz val="12"/>
      <color theme="1"/>
      <name val="Times New Roman"/>
      <family val="1"/>
    </font>
    <font>
      <sz val="9"/>
      <name val="Calibri"/>
      <family val="3"/>
      <charset val="134"/>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
    <xf numFmtId="0" fontId="0" fillId="0" borderId="0"/>
    <xf numFmtId="0" fontId="1" fillId="0" borderId="0"/>
  </cellStyleXfs>
  <cellXfs count="52">
    <xf numFmtId="0" fontId="0" fillId="0" borderId="0" xfId="0"/>
    <xf numFmtId="0" fontId="2" fillId="0" borderId="0" xfId="0" applyFont="1"/>
    <xf numFmtId="0" fontId="0" fillId="0" borderId="0" xfId="0" quotePrefix="1"/>
    <xf numFmtId="0" fontId="3" fillId="0" borderId="0" xfId="0" applyFont="1"/>
    <xf numFmtId="0" fontId="4" fillId="0" borderId="0" xfId="0" applyFont="1"/>
    <xf numFmtId="0" fontId="3" fillId="0" borderId="0" xfId="0" applyFont="1" applyAlignment="1">
      <alignment wrapText="1"/>
    </xf>
    <xf numFmtId="0" fontId="3" fillId="0" borderId="0" xfId="0" applyFont="1" applyAlignment="1">
      <alignment horizontal="center"/>
    </xf>
    <xf numFmtId="0" fontId="5" fillId="0" borderId="0" xfId="0" applyFont="1" applyAlignment="1">
      <alignment horizontal="center"/>
    </xf>
    <xf numFmtId="0" fontId="3" fillId="2" borderId="0" xfId="0"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wrapText="1"/>
    </xf>
    <xf numFmtId="9" fontId="3" fillId="0" borderId="0" xfId="0" applyNumberFormat="1"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8" fillId="0" borderId="0" xfId="0" applyFont="1"/>
    <xf numFmtId="0" fontId="3" fillId="0" borderId="0" xfId="0" applyFont="1" applyAlignment="1">
      <alignment horizontal="center"/>
    </xf>
    <xf numFmtId="0" fontId="4" fillId="0" borderId="1" xfId="0" applyFont="1" applyBorder="1"/>
    <xf numFmtId="0" fontId="3" fillId="0" borderId="1" xfId="0" applyFont="1" applyBorder="1" applyAlignment="1">
      <alignment horizontal="center"/>
    </xf>
    <xf numFmtId="0" fontId="3" fillId="0" borderId="1" xfId="0" applyFont="1" applyBorder="1"/>
    <xf numFmtId="0" fontId="3" fillId="0" borderId="1" xfId="0" applyFont="1" applyFill="1" applyBorder="1" applyAlignment="1">
      <alignment horizontal="center"/>
    </xf>
    <xf numFmtId="0" fontId="9" fillId="0" borderId="1" xfId="0" applyFont="1" applyBorder="1"/>
    <xf numFmtId="0" fontId="8" fillId="0" borderId="1" xfId="0" applyFont="1" applyBorder="1" applyAlignment="1">
      <alignment horizontal="center"/>
    </xf>
    <xf numFmtId="0" fontId="8" fillId="0" borderId="3" xfId="0" applyFont="1" applyBorder="1"/>
    <xf numFmtId="0" fontId="8" fillId="0" borderId="3" xfId="0" applyFont="1" applyBorder="1" applyAlignment="1">
      <alignment horizontal="center"/>
    </xf>
    <xf numFmtId="0" fontId="8" fillId="0" borderId="0" xfId="0" applyFont="1" applyBorder="1"/>
    <xf numFmtId="0" fontId="8" fillId="0" borderId="0" xfId="0" applyFont="1" applyBorder="1" applyAlignment="1">
      <alignment horizontal="center"/>
    </xf>
    <xf numFmtId="0" fontId="8" fillId="2" borderId="0" xfId="0" applyFont="1" applyFill="1" applyBorder="1" applyAlignment="1">
      <alignment horizontal="center"/>
    </xf>
    <xf numFmtId="9" fontId="8" fillId="0" borderId="0" xfId="0" applyNumberFormat="1" applyFont="1" applyBorder="1" applyAlignment="1">
      <alignment horizontal="center"/>
    </xf>
    <xf numFmtId="0" fontId="8" fillId="0" borderId="1" xfId="0" applyFont="1" applyBorder="1"/>
    <xf numFmtId="0" fontId="8" fillId="2" borderId="1" xfId="0" applyFont="1" applyFill="1" applyBorder="1" applyAlignment="1">
      <alignment horizontal="center"/>
    </xf>
    <xf numFmtId="0" fontId="3" fillId="0" borderId="3" xfId="0" applyFont="1" applyBorder="1"/>
    <xf numFmtId="0" fontId="3" fillId="0" borderId="3" xfId="0" applyFont="1" applyBorder="1" applyAlignment="1">
      <alignment horizontal="center"/>
    </xf>
    <xf numFmtId="0" fontId="3" fillId="0" borderId="0" xfId="0" applyFont="1" applyBorder="1"/>
    <xf numFmtId="9" fontId="3" fillId="0" borderId="0" xfId="0" applyNumberFormat="1"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wrapText="1"/>
    </xf>
    <xf numFmtId="0" fontId="3" fillId="0" borderId="0" xfId="0" applyFont="1" applyFill="1" applyBorder="1" applyAlignment="1">
      <alignment horizontal="center"/>
    </xf>
    <xf numFmtId="0" fontId="3" fillId="0" borderId="1" xfId="0" applyFont="1" applyBorder="1" applyAlignment="1">
      <alignment wrapText="1"/>
    </xf>
    <xf numFmtId="0" fontId="3" fillId="0" borderId="2" xfId="0" applyFont="1" applyBorder="1"/>
    <xf numFmtId="0" fontId="3" fillId="0" borderId="2" xfId="0" applyFont="1" applyBorder="1" applyAlignment="1">
      <alignment horizontal="center"/>
    </xf>
    <xf numFmtId="0" fontId="3" fillId="0" borderId="2" xfId="0" applyFont="1" applyFill="1" applyBorder="1" applyAlignment="1">
      <alignment horizontal="center"/>
    </xf>
    <xf numFmtId="0" fontId="4" fillId="0" borderId="2" xfId="0" applyFont="1" applyBorder="1"/>
    <xf numFmtId="0" fontId="8" fillId="0" borderId="1" xfId="0" applyFont="1" applyFill="1" applyBorder="1" applyAlignment="1">
      <alignment horizontal="center"/>
    </xf>
    <xf numFmtId="0" fontId="8" fillId="3" borderId="1" xfId="0" applyFont="1" applyFill="1" applyBorder="1" applyAlignment="1">
      <alignment horizontal="center"/>
    </xf>
    <xf numFmtId="0" fontId="3" fillId="3" borderId="1" xfId="0" applyFont="1" applyFill="1" applyBorder="1" applyAlignment="1">
      <alignment horizontal="center"/>
    </xf>
    <xf numFmtId="0" fontId="3" fillId="3" borderId="0" xfId="0" applyFont="1" applyFill="1" applyAlignment="1">
      <alignment horizontal="center" vertical="center"/>
    </xf>
    <xf numFmtId="0" fontId="4" fillId="0" borderId="0" xfId="0" applyFont="1" applyAlignment="1">
      <alignment vertical="center" wrapText="1"/>
    </xf>
    <xf numFmtId="0" fontId="3" fillId="0" borderId="2" xfId="0" applyFont="1" applyBorder="1" applyAlignment="1">
      <alignment horizontal="center"/>
    </xf>
  </cellXfs>
  <cellStyles count="2">
    <cellStyle name="Normal" xfId="0" builtinId="0"/>
    <cellStyle name="Normal 2" xfId="1" xr:uid="{0B7A9F1A-BB57-4E99-BB9D-F670099DA2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BE42-A91C-4122-99A2-C5509B254549}">
  <dimension ref="A1:P31"/>
  <sheetViews>
    <sheetView workbookViewId="0"/>
  </sheetViews>
  <sheetFormatPr defaultColWidth="8.8125" defaultRowHeight="15.75"/>
  <cols>
    <col min="1" max="2" width="36.5" customWidth="1"/>
  </cols>
  <sheetData>
    <row r="1" spans="1:16">
      <c r="A1" s="1" t="s">
        <v>18</v>
      </c>
    </row>
    <row r="2" spans="1:16">
      <c r="P2">
        <f ca="1">_xll.CB.RecalcCounterFN()</f>
        <v>0</v>
      </c>
    </row>
    <row r="3" spans="1:16">
      <c r="A3" t="s">
        <v>19</v>
      </c>
      <c r="B3" t="s">
        <v>20</v>
      </c>
      <c r="C3">
        <v>0</v>
      </c>
    </row>
    <row r="4" spans="1:16">
      <c r="A4" t="s">
        <v>21</v>
      </c>
    </row>
    <row r="5" spans="1:16">
      <c r="A5" t="s">
        <v>22</v>
      </c>
    </row>
    <row r="7" spans="1:16">
      <c r="A7" s="1" t="s">
        <v>23</v>
      </c>
      <c r="B7" t="s">
        <v>24</v>
      </c>
    </row>
    <row r="8" spans="1:16">
      <c r="B8">
        <v>2</v>
      </c>
    </row>
    <row r="10" spans="1:16">
      <c r="A10" t="s">
        <v>25</v>
      </c>
    </row>
    <row r="11" spans="1:16">
      <c r="A11" t="e">
        <f>CB_DATA_!#REF!</f>
        <v>#REF!</v>
      </c>
      <c r="B11" t="e">
        <f>'Marketing model'!#REF!</f>
        <v>#REF!</v>
      </c>
    </row>
    <row r="13" spans="1:16">
      <c r="A13" t="s">
        <v>26</v>
      </c>
    </row>
    <row r="14" spans="1:16">
      <c r="A14" t="s">
        <v>35</v>
      </c>
      <c r="B14" s="2" t="s">
        <v>30</v>
      </c>
    </row>
    <row r="16" spans="1:16">
      <c r="A16" t="s">
        <v>27</v>
      </c>
    </row>
    <row r="19" spans="1:2">
      <c r="A19" t="s">
        <v>28</v>
      </c>
    </row>
    <row r="20" spans="1:2">
      <c r="A20">
        <v>31</v>
      </c>
      <c r="B20">
        <v>31</v>
      </c>
    </row>
    <row r="25" spans="1:2">
      <c r="A25" s="1" t="s">
        <v>29</v>
      </c>
    </row>
    <row r="26" spans="1:2">
      <c r="A26" s="2" t="s">
        <v>33</v>
      </c>
      <c r="B26" s="2" t="s">
        <v>31</v>
      </c>
    </row>
    <row r="27" spans="1:2">
      <c r="A27" t="s">
        <v>36</v>
      </c>
      <c r="B27" t="s">
        <v>114</v>
      </c>
    </row>
    <row r="28" spans="1:2">
      <c r="A28" s="2" t="s">
        <v>32</v>
      </c>
      <c r="B28" s="2" t="s">
        <v>32</v>
      </c>
    </row>
    <row r="29" spans="1:2">
      <c r="A29" s="2" t="s">
        <v>31</v>
      </c>
      <c r="B29" s="2" t="s">
        <v>33</v>
      </c>
    </row>
    <row r="30" spans="1:2">
      <c r="A30" t="s">
        <v>113</v>
      </c>
      <c r="B30" t="s">
        <v>34</v>
      </c>
    </row>
    <row r="31" spans="1:2">
      <c r="A31" s="2" t="s">
        <v>32</v>
      </c>
      <c r="B31" s="2" t="s">
        <v>32</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F41DA-3918-484D-909E-335140E1DD75}">
  <dimension ref="A1:F111"/>
  <sheetViews>
    <sheetView tabSelected="1" workbookViewId="0">
      <selection activeCell="C77" sqref="C77"/>
    </sheetView>
  </sheetViews>
  <sheetFormatPr defaultColWidth="11" defaultRowHeight="15.4"/>
  <cols>
    <col min="1" max="1" width="36.8125" style="3" bestFit="1" customWidth="1"/>
    <col min="2" max="2" width="15" style="6" bestFit="1" customWidth="1"/>
    <col min="3" max="3" width="18.8125" style="6" bestFit="1" customWidth="1"/>
    <col min="4" max="4" width="16.5" style="6" bestFit="1" customWidth="1"/>
    <col min="5" max="5" width="18.5" style="6" bestFit="1" customWidth="1"/>
    <col min="6" max="6" width="15.8125" style="3" bestFit="1" customWidth="1"/>
    <col min="7" max="16384" width="11" style="3"/>
  </cols>
  <sheetData>
    <row r="1" spans="1:5" ht="15.75" thickBot="1">
      <c r="A1" s="19" t="s">
        <v>0</v>
      </c>
      <c r="B1" s="20"/>
      <c r="C1" s="20"/>
      <c r="D1" s="20"/>
      <c r="E1" s="20"/>
    </row>
    <row r="2" spans="1:5">
      <c r="A2" s="4"/>
      <c r="C2" s="51" t="s">
        <v>1</v>
      </c>
      <c r="D2" s="51"/>
    </row>
    <row r="3" spans="1:5">
      <c r="B3" s="7" t="s">
        <v>2</v>
      </c>
      <c r="C3" s="6" t="s">
        <v>41</v>
      </c>
      <c r="D3" s="6" t="s">
        <v>42</v>
      </c>
      <c r="E3" s="6" t="s">
        <v>40</v>
      </c>
    </row>
    <row r="4" spans="1:5">
      <c r="A4" s="3" t="s">
        <v>3</v>
      </c>
      <c r="B4" s="6">
        <v>300000</v>
      </c>
      <c r="C4" s="6">
        <v>200000</v>
      </c>
      <c r="D4" s="6">
        <v>1000000</v>
      </c>
      <c r="E4" s="8">
        <v>0</v>
      </c>
    </row>
    <row r="5" spans="1:5">
      <c r="A5" s="3" t="s">
        <v>4</v>
      </c>
      <c r="B5" s="11">
        <v>0.11</v>
      </c>
      <c r="C5" s="11">
        <v>0.08</v>
      </c>
      <c r="D5" s="11">
        <v>0.14000000000000001</v>
      </c>
      <c r="E5" s="8">
        <v>0</v>
      </c>
    </row>
    <row r="6" spans="1:5">
      <c r="A6" s="3" t="s">
        <v>5</v>
      </c>
      <c r="B6" s="6">
        <v>2</v>
      </c>
      <c r="C6" s="6">
        <v>0</v>
      </c>
      <c r="D6" s="6">
        <v>4</v>
      </c>
      <c r="E6" s="8">
        <v>0</v>
      </c>
    </row>
    <row r="7" spans="1:5" ht="15.75" thickBot="1">
      <c r="A7" s="21" t="s">
        <v>88</v>
      </c>
      <c r="B7" s="20"/>
      <c r="C7" s="20"/>
      <c r="D7" s="20"/>
      <c r="E7" s="22">
        <f>E6*12</f>
        <v>0</v>
      </c>
    </row>
    <row r="8" spans="1:5">
      <c r="B8" s="16"/>
      <c r="C8" s="16"/>
      <c r="D8" s="16"/>
      <c r="E8" s="9"/>
    </row>
    <row r="9" spans="1:5" s="17" customFormat="1" ht="15.75" thickBot="1">
      <c r="A9" s="23" t="s">
        <v>98</v>
      </c>
      <c r="B9" s="24"/>
      <c r="C9" s="24"/>
      <c r="D9" s="24"/>
      <c r="E9" s="24"/>
    </row>
    <row r="10" spans="1:5" s="17" customFormat="1">
      <c r="A10" s="25" t="s">
        <v>99</v>
      </c>
      <c r="B10" s="26">
        <v>200000</v>
      </c>
      <c r="C10" s="26"/>
      <c r="D10" s="26"/>
      <c r="E10" s="26"/>
    </row>
    <row r="11" spans="1:5" s="17" customFormat="1">
      <c r="A11" s="27" t="s">
        <v>9</v>
      </c>
      <c r="B11" s="28">
        <v>99</v>
      </c>
      <c r="C11" s="28"/>
      <c r="D11" s="28"/>
      <c r="E11" s="28"/>
    </row>
    <row r="12" spans="1:5" s="17" customFormat="1">
      <c r="A12" s="27" t="s">
        <v>10</v>
      </c>
      <c r="B12" s="28">
        <v>50</v>
      </c>
      <c r="C12" s="28"/>
      <c r="D12" s="28"/>
      <c r="E12" s="28"/>
    </row>
    <row r="13" spans="1:5" s="17" customFormat="1">
      <c r="A13" s="27" t="s">
        <v>100</v>
      </c>
      <c r="B13" s="28">
        <v>15</v>
      </c>
      <c r="C13" s="28">
        <v>12</v>
      </c>
      <c r="D13" s="28">
        <v>20</v>
      </c>
      <c r="E13" s="29">
        <v>0</v>
      </c>
    </row>
    <row r="14" spans="1:5" s="17" customFormat="1">
      <c r="A14" s="27" t="s">
        <v>14</v>
      </c>
      <c r="B14" s="30">
        <v>3.5000000000000003E-2</v>
      </c>
      <c r="C14" s="30">
        <v>0.02</v>
      </c>
      <c r="D14" s="30">
        <v>0.05</v>
      </c>
      <c r="E14" s="29">
        <v>0</v>
      </c>
    </row>
    <row r="15" spans="1:5" s="17" customFormat="1" ht="15.75" thickBot="1">
      <c r="A15" s="31" t="s">
        <v>15</v>
      </c>
      <c r="B15" s="24">
        <v>1.5</v>
      </c>
      <c r="C15" s="24">
        <v>1.2</v>
      </c>
      <c r="D15" s="24">
        <v>1.8</v>
      </c>
      <c r="E15" s="32">
        <v>0</v>
      </c>
    </row>
    <row r="16" spans="1:5">
      <c r="B16" s="16"/>
      <c r="C16" s="16"/>
      <c r="D16" s="16"/>
      <c r="E16" s="9"/>
    </row>
    <row r="17" spans="1:5" ht="15.75" thickBot="1">
      <c r="A17" s="19" t="s">
        <v>6</v>
      </c>
      <c r="B17" s="20"/>
      <c r="C17" s="20"/>
      <c r="D17" s="20"/>
      <c r="E17" s="20"/>
    </row>
    <row r="18" spans="1:5">
      <c r="A18" s="33" t="s">
        <v>7</v>
      </c>
      <c r="B18" s="34">
        <v>50000</v>
      </c>
      <c r="C18" s="34"/>
      <c r="D18" s="34"/>
      <c r="E18" s="34"/>
    </row>
    <row r="19" spans="1:5">
      <c r="A19" s="35" t="s">
        <v>8</v>
      </c>
      <c r="B19" s="36">
        <v>0.15</v>
      </c>
      <c r="C19" s="37"/>
      <c r="D19" s="37"/>
      <c r="E19" s="37"/>
    </row>
    <row r="20" spans="1:5">
      <c r="A20" s="35" t="s">
        <v>9</v>
      </c>
      <c r="B20" s="37">
        <v>99</v>
      </c>
      <c r="C20" s="37"/>
      <c r="D20" s="37"/>
      <c r="E20" s="37"/>
    </row>
    <row r="21" spans="1:5">
      <c r="A21" s="35" t="s">
        <v>10</v>
      </c>
      <c r="B21" s="37">
        <v>50</v>
      </c>
      <c r="C21" s="37"/>
      <c r="D21" s="37"/>
      <c r="E21" s="37"/>
    </row>
    <row r="22" spans="1:5">
      <c r="A22" s="35" t="s">
        <v>11</v>
      </c>
      <c r="B22" s="37">
        <v>150000</v>
      </c>
      <c r="C22" s="37"/>
      <c r="D22" s="37"/>
      <c r="E22" s="37"/>
    </row>
    <row r="23" spans="1:5">
      <c r="A23" s="35" t="s">
        <v>12</v>
      </c>
      <c r="B23" s="37">
        <v>120000</v>
      </c>
      <c r="C23" s="37"/>
      <c r="D23" s="37"/>
      <c r="E23" s="37"/>
    </row>
    <row r="24" spans="1:5">
      <c r="A24" s="35" t="s">
        <v>13</v>
      </c>
      <c r="B24" s="37">
        <v>0</v>
      </c>
      <c r="C24" s="37"/>
      <c r="D24" s="37"/>
      <c r="E24" s="37"/>
    </row>
    <row r="25" spans="1:5">
      <c r="A25" s="35" t="s">
        <v>14</v>
      </c>
      <c r="B25" s="36">
        <v>0.1</v>
      </c>
      <c r="C25" s="36">
        <v>0.05</v>
      </c>
      <c r="D25" s="36">
        <v>0.15</v>
      </c>
      <c r="E25" s="38">
        <v>0</v>
      </c>
    </row>
    <row r="26" spans="1:5">
      <c r="A26" s="35" t="s">
        <v>15</v>
      </c>
      <c r="B26" s="37">
        <v>1.5</v>
      </c>
      <c r="C26" s="37">
        <v>1.2</v>
      </c>
      <c r="D26" s="37">
        <v>1.8</v>
      </c>
      <c r="E26" s="38">
        <v>0</v>
      </c>
    </row>
    <row r="27" spans="1:5" ht="30.75">
      <c r="A27" s="39" t="s">
        <v>16</v>
      </c>
      <c r="B27" s="37">
        <v>15000</v>
      </c>
      <c r="C27" s="37"/>
      <c r="D27" s="37"/>
      <c r="E27" s="40"/>
    </row>
    <row r="28" spans="1:5" ht="31.15" thickBot="1">
      <c r="A28" s="41" t="s">
        <v>17</v>
      </c>
      <c r="B28" s="20">
        <v>10000</v>
      </c>
      <c r="C28" s="20"/>
      <c r="D28" s="20"/>
      <c r="E28" s="22"/>
    </row>
    <row r="29" spans="1:5">
      <c r="E29" s="9"/>
    </row>
    <row r="30" spans="1:5" ht="15.75" thickBot="1">
      <c r="A30" s="19" t="s">
        <v>106</v>
      </c>
      <c r="B30" s="20"/>
      <c r="C30" s="20"/>
      <c r="D30" s="20"/>
      <c r="E30" s="22"/>
    </row>
    <row r="31" spans="1:5">
      <c r="A31" s="45" t="s">
        <v>107</v>
      </c>
      <c r="B31" s="43"/>
      <c r="C31" s="43"/>
      <c r="D31" s="43"/>
      <c r="E31" s="44"/>
    </row>
    <row r="32" spans="1:5">
      <c r="A32" s="35" t="s">
        <v>93</v>
      </c>
      <c r="B32" s="37" t="s">
        <v>97</v>
      </c>
      <c r="C32" s="37" t="s">
        <v>96</v>
      </c>
      <c r="D32" s="37" t="s">
        <v>95</v>
      </c>
      <c r="E32" s="40"/>
    </row>
    <row r="33" spans="1:6">
      <c r="A33" s="35" t="s">
        <v>101</v>
      </c>
      <c r="B33" s="37">
        <f>$E$4</f>
        <v>0</v>
      </c>
      <c r="C33" s="37">
        <f>$E$14</f>
        <v>0</v>
      </c>
      <c r="D33" s="37">
        <f>C33*B33</f>
        <v>0</v>
      </c>
      <c r="E33" s="40"/>
    </row>
    <row r="34" spans="1:6">
      <c r="A34" s="35" t="s">
        <v>104</v>
      </c>
      <c r="B34" s="37">
        <f>B33*(1+$E$5)</f>
        <v>0</v>
      </c>
      <c r="C34" s="37">
        <f>C33*$E$15</f>
        <v>0</v>
      </c>
      <c r="D34" s="37">
        <f t="shared" ref="D34:D36" si="0">C34*B34</f>
        <v>0</v>
      </c>
      <c r="E34" s="40"/>
    </row>
    <row r="35" spans="1:6">
      <c r="A35" s="35" t="s">
        <v>38</v>
      </c>
      <c r="B35" s="37">
        <f>B34*(1+$E$5)</f>
        <v>0</v>
      </c>
      <c r="C35" s="37">
        <f>C34*$E$15</f>
        <v>0</v>
      </c>
      <c r="D35" s="37">
        <f t="shared" si="0"/>
        <v>0</v>
      </c>
      <c r="E35" s="40"/>
    </row>
    <row r="36" spans="1:6" ht="15.75" thickBot="1">
      <c r="A36" s="21" t="s">
        <v>39</v>
      </c>
      <c r="B36" s="20">
        <f t="shared" ref="B36" si="1">B35*(1+$E$5)</f>
        <v>0</v>
      </c>
      <c r="C36" s="20">
        <f>C35*$E$15</f>
        <v>0</v>
      </c>
      <c r="D36" s="20">
        <f t="shared" si="0"/>
        <v>0</v>
      </c>
      <c r="E36" s="22"/>
    </row>
    <row r="37" spans="1:6">
      <c r="B37" s="18"/>
      <c r="C37" s="18"/>
      <c r="D37" s="18"/>
      <c r="E37" s="9"/>
    </row>
    <row r="38" spans="1:6" ht="15.75" thickBot="1">
      <c r="A38" s="19" t="s">
        <v>108</v>
      </c>
      <c r="B38" s="20"/>
      <c r="C38" s="20"/>
      <c r="D38" s="20"/>
      <c r="E38" s="22"/>
    </row>
    <row r="39" spans="1:6" s="17" customFormat="1">
      <c r="B39" s="13" t="s">
        <v>37</v>
      </c>
      <c r="C39" s="13" t="s">
        <v>102</v>
      </c>
      <c r="D39" s="13" t="s">
        <v>103</v>
      </c>
      <c r="E39" s="13" t="s">
        <v>94</v>
      </c>
    </row>
    <row r="40" spans="1:6" s="17" customFormat="1">
      <c r="A40" s="17" t="s">
        <v>101</v>
      </c>
      <c r="B40" s="13">
        <f>IF(ROUNDDOWN($E$6,0)=0,ROUND($E$6,1)*D33*$B$12,D33*$B$12)</f>
        <v>0</v>
      </c>
      <c r="C40" s="13">
        <f>IF(ROUNDDOWN($E$6,0)=0,ROUND($E$6,1)*D33*$E$13,D33*$E$13)</f>
        <v>0</v>
      </c>
      <c r="D40" s="13"/>
      <c r="E40" s="13">
        <f>B40-C40</f>
        <v>0</v>
      </c>
    </row>
    <row r="41" spans="1:6" s="17" customFormat="1">
      <c r="A41" s="17" t="s">
        <v>104</v>
      </c>
      <c r="B41" s="13">
        <f>IF(AND(ROUNDDOWN($E$6,0)&gt;=1,ROUNDDOWN($E$6,0)&lt;2),(ROUND($E$6,1)-1)*D34*$B$12,IF(ROUNDDOWN($E$6,0)&gt;=2,$B$12*D34,0))</f>
        <v>0</v>
      </c>
      <c r="C41" s="13">
        <f>IF(AND(ROUNDDOWN($E$6,0)&gt;=1,ROUNDDOWN($E$6,0)&lt;2),(ROUND($E$6,1)-1)*D34*$E$13,IF(ROUNDDOWN($E$6,0)&gt;=2,$E$13*D34,0))</f>
        <v>0</v>
      </c>
      <c r="D41" s="13"/>
      <c r="E41" s="13">
        <f t="shared" ref="E41:E43" si="2">B41-C41-D41</f>
        <v>0</v>
      </c>
    </row>
    <row r="42" spans="1:6" s="17" customFormat="1">
      <c r="A42" s="17" t="s">
        <v>38</v>
      </c>
      <c r="B42" s="13">
        <f>IF(AND(ROUNDDOWN($E$6,0)&gt;=2,ROUNDDOWN($E$6,0)&lt;3),(ROUND($E$6,1)-2)*D35*$B$12,IF(ROUNDDOWN($E$6,0)&gt;=3,$B$12*D35,0))</f>
        <v>0</v>
      </c>
      <c r="C42" s="13">
        <f>IF(AND(ROUNDDOWN($E$6,0)&gt;=2,ROUNDDOWN($E$6,0)&lt;3),(ROUND($E$6,1)-2)*D35*$E$13,IF(ROUNDDOWN($E$6,0)&gt;=3,$E$13*D35,0))</f>
        <v>0</v>
      </c>
      <c r="D42" s="13"/>
      <c r="E42" s="13">
        <f t="shared" si="2"/>
        <v>0</v>
      </c>
    </row>
    <row r="43" spans="1:6" s="17" customFormat="1">
      <c r="A43" s="17" t="s">
        <v>39</v>
      </c>
      <c r="B43" s="13">
        <f>IF(ROUNDDOWN($E$6,0)=3,(ROUND($E$6,1)-3)*D36*$B$12,0)</f>
        <v>0</v>
      </c>
      <c r="C43" s="13">
        <f>IF(ROUNDDOWN($E$6,0)=3,(ROUND($E$6,1)-3)*D36*$E$13,0)</f>
        <v>0</v>
      </c>
      <c r="D43" s="13"/>
      <c r="E43" s="13">
        <f t="shared" si="2"/>
        <v>0</v>
      </c>
    </row>
    <row r="44" spans="1:6" s="17" customFormat="1" ht="15.75" thickBot="1">
      <c r="A44" s="23" t="s">
        <v>105</v>
      </c>
      <c r="B44" s="46">
        <f>SUM(B40:B43)</f>
        <v>0</v>
      </c>
      <c r="C44" s="46">
        <f>SUM(C40:C43)</f>
        <v>0</v>
      </c>
      <c r="D44" s="24">
        <f>B10</f>
        <v>200000</v>
      </c>
      <c r="E44" s="47">
        <f>B44-C44-D44</f>
        <v>-200000</v>
      </c>
    </row>
    <row r="45" spans="1:6">
      <c r="B45" s="16"/>
      <c r="C45" s="16"/>
      <c r="D45" s="16"/>
      <c r="E45" s="9"/>
    </row>
    <row r="46" spans="1:6" ht="15.75" thickBot="1">
      <c r="A46" s="20" t="s">
        <v>109</v>
      </c>
      <c r="B46" s="21"/>
      <c r="C46" s="20"/>
      <c r="D46" s="20"/>
      <c r="E46" s="22"/>
    </row>
    <row r="47" spans="1:6">
      <c r="A47" s="45" t="s">
        <v>107</v>
      </c>
      <c r="B47" s="42"/>
      <c r="C47" s="43"/>
      <c r="D47" s="43"/>
      <c r="E47" s="44"/>
    </row>
    <row r="48" spans="1:6">
      <c r="A48" s="3" t="s">
        <v>93</v>
      </c>
      <c r="B48" s="6" t="s">
        <v>97</v>
      </c>
      <c r="C48" s="6" t="s">
        <v>96</v>
      </c>
      <c r="D48" s="14" t="s">
        <v>95</v>
      </c>
      <c r="E48" s="16"/>
      <c r="F48" s="16"/>
    </row>
    <row r="49" spans="1:5">
      <c r="A49" s="3" t="s">
        <v>91</v>
      </c>
      <c r="B49" s="6">
        <f>$E$4/12</f>
        <v>0</v>
      </c>
      <c r="C49" s="6">
        <f>$E$25</f>
        <v>0</v>
      </c>
      <c r="D49" s="16">
        <f>C49*B49</f>
        <v>0</v>
      </c>
    </row>
    <row r="50" spans="1:5">
      <c r="A50" s="3" t="s">
        <v>43</v>
      </c>
      <c r="B50" s="12">
        <f t="shared" ref="B50:B59" si="3">$E$4/12</f>
        <v>0</v>
      </c>
      <c r="C50" s="16">
        <f t="shared" ref="C50:C60" si="4">$E$25</f>
        <v>0</v>
      </c>
      <c r="D50" s="16">
        <f t="shared" ref="D50:D74" si="5">C50*B50</f>
        <v>0</v>
      </c>
      <c r="E50" s="16"/>
    </row>
    <row r="51" spans="1:5">
      <c r="A51" s="3" t="s">
        <v>44</v>
      </c>
      <c r="B51" s="12">
        <f t="shared" si="3"/>
        <v>0</v>
      </c>
      <c r="C51" s="16">
        <f t="shared" si="4"/>
        <v>0</v>
      </c>
      <c r="D51" s="16">
        <f t="shared" si="5"/>
        <v>0</v>
      </c>
      <c r="E51" s="16"/>
    </row>
    <row r="52" spans="1:5">
      <c r="A52" s="3" t="s">
        <v>45</v>
      </c>
      <c r="B52" s="12">
        <f t="shared" si="3"/>
        <v>0</v>
      </c>
      <c r="C52" s="16">
        <f t="shared" si="4"/>
        <v>0</v>
      </c>
      <c r="D52" s="16">
        <f t="shared" si="5"/>
        <v>0</v>
      </c>
      <c r="E52" s="16"/>
    </row>
    <row r="53" spans="1:5">
      <c r="A53" s="3" t="s">
        <v>46</v>
      </c>
      <c r="B53" s="12">
        <f t="shared" si="3"/>
        <v>0</v>
      </c>
      <c r="C53" s="16">
        <f t="shared" si="4"/>
        <v>0</v>
      </c>
      <c r="D53" s="16">
        <f t="shared" si="5"/>
        <v>0</v>
      </c>
      <c r="E53" s="16"/>
    </row>
    <row r="54" spans="1:5">
      <c r="A54" s="3" t="s">
        <v>47</v>
      </c>
      <c r="B54" s="12">
        <f t="shared" si="3"/>
        <v>0</v>
      </c>
      <c r="C54" s="16">
        <f t="shared" si="4"/>
        <v>0</v>
      </c>
      <c r="D54" s="16">
        <f t="shared" si="5"/>
        <v>0</v>
      </c>
      <c r="E54" s="16"/>
    </row>
    <row r="55" spans="1:5">
      <c r="A55" s="3" t="s">
        <v>48</v>
      </c>
      <c r="B55" s="12">
        <f t="shared" si="3"/>
        <v>0</v>
      </c>
      <c r="C55" s="16">
        <f t="shared" si="4"/>
        <v>0</v>
      </c>
      <c r="D55" s="16">
        <f t="shared" si="5"/>
        <v>0</v>
      </c>
      <c r="E55" s="16"/>
    </row>
    <row r="56" spans="1:5">
      <c r="A56" s="3" t="s">
        <v>49</v>
      </c>
      <c r="B56" s="12">
        <f t="shared" si="3"/>
        <v>0</v>
      </c>
      <c r="C56" s="16">
        <f t="shared" si="4"/>
        <v>0</v>
      </c>
      <c r="D56" s="16">
        <f t="shared" si="5"/>
        <v>0</v>
      </c>
      <c r="E56" s="16"/>
    </row>
    <row r="57" spans="1:5">
      <c r="A57" s="3" t="s">
        <v>50</v>
      </c>
      <c r="B57" s="12">
        <f t="shared" si="3"/>
        <v>0</v>
      </c>
      <c r="C57" s="16">
        <f t="shared" si="4"/>
        <v>0</v>
      </c>
      <c r="D57" s="16">
        <f t="shared" si="5"/>
        <v>0</v>
      </c>
      <c r="E57" s="16"/>
    </row>
    <row r="58" spans="1:5">
      <c r="A58" s="3" t="s">
        <v>51</v>
      </c>
      <c r="B58" s="12">
        <f t="shared" si="3"/>
        <v>0</v>
      </c>
      <c r="C58" s="16">
        <f t="shared" si="4"/>
        <v>0</v>
      </c>
      <c r="D58" s="16">
        <f t="shared" si="5"/>
        <v>0</v>
      </c>
      <c r="E58" s="16"/>
    </row>
    <row r="59" spans="1:5">
      <c r="A59" s="3" t="s">
        <v>52</v>
      </c>
      <c r="B59" s="12">
        <f t="shared" si="3"/>
        <v>0</v>
      </c>
      <c r="C59" s="16">
        <f t="shared" si="4"/>
        <v>0</v>
      </c>
      <c r="D59" s="16">
        <f t="shared" si="5"/>
        <v>0</v>
      </c>
      <c r="E59" s="16"/>
    </row>
    <row r="60" spans="1:5">
      <c r="A60" s="3" t="s">
        <v>53</v>
      </c>
      <c r="B60" s="12">
        <f>$E$4/12</f>
        <v>0</v>
      </c>
      <c r="C60" s="16">
        <f t="shared" si="4"/>
        <v>0</v>
      </c>
      <c r="D60" s="16">
        <f t="shared" si="5"/>
        <v>0</v>
      </c>
      <c r="E60" s="16"/>
    </row>
    <row r="61" spans="1:5">
      <c r="A61" s="3" t="s">
        <v>92</v>
      </c>
      <c r="B61" s="12">
        <f>$E$4*(1+$E$5)/12</f>
        <v>0</v>
      </c>
      <c r="C61" s="16">
        <f t="shared" ref="C61:C72" si="6">$C$60*$E$26</f>
        <v>0</v>
      </c>
      <c r="D61" s="16">
        <f t="shared" si="5"/>
        <v>0</v>
      </c>
      <c r="E61" s="16"/>
    </row>
    <row r="62" spans="1:5">
      <c r="A62" s="3" t="s">
        <v>54</v>
      </c>
      <c r="B62" s="12">
        <f t="shared" ref="B62:B72" si="7">$E$4*(1+$E$5)/12</f>
        <v>0</v>
      </c>
      <c r="C62" s="16">
        <f t="shared" si="6"/>
        <v>0</v>
      </c>
      <c r="D62" s="16">
        <f t="shared" si="5"/>
        <v>0</v>
      </c>
      <c r="E62" s="12"/>
    </row>
    <row r="63" spans="1:5">
      <c r="A63" s="3" t="s">
        <v>55</v>
      </c>
      <c r="B63" s="12">
        <f t="shared" si="7"/>
        <v>0</v>
      </c>
      <c r="C63" s="16">
        <f t="shared" si="6"/>
        <v>0</v>
      </c>
      <c r="D63" s="16">
        <f t="shared" si="5"/>
        <v>0</v>
      </c>
      <c r="E63" s="16"/>
    </row>
    <row r="64" spans="1:5">
      <c r="A64" s="3" t="s">
        <v>56</v>
      </c>
      <c r="B64" s="12">
        <f t="shared" si="7"/>
        <v>0</v>
      </c>
      <c r="C64" s="16">
        <f t="shared" si="6"/>
        <v>0</v>
      </c>
      <c r="D64" s="16">
        <f t="shared" si="5"/>
        <v>0</v>
      </c>
      <c r="E64" s="16"/>
    </row>
    <row r="65" spans="1:5">
      <c r="A65" s="3" t="s">
        <v>57</v>
      </c>
      <c r="B65" s="12">
        <f t="shared" si="7"/>
        <v>0</v>
      </c>
      <c r="C65" s="16">
        <f t="shared" si="6"/>
        <v>0</v>
      </c>
      <c r="D65" s="16">
        <f t="shared" si="5"/>
        <v>0</v>
      </c>
      <c r="E65" s="16"/>
    </row>
    <row r="66" spans="1:5">
      <c r="A66" s="3" t="s">
        <v>58</v>
      </c>
      <c r="B66" s="12">
        <f t="shared" si="7"/>
        <v>0</v>
      </c>
      <c r="C66" s="16">
        <f t="shared" si="6"/>
        <v>0</v>
      </c>
      <c r="D66" s="16">
        <f t="shared" si="5"/>
        <v>0</v>
      </c>
      <c r="E66" s="16"/>
    </row>
    <row r="67" spans="1:5">
      <c r="A67" s="3" t="s">
        <v>59</v>
      </c>
      <c r="B67" s="12">
        <f t="shared" si="7"/>
        <v>0</v>
      </c>
      <c r="C67" s="16">
        <f t="shared" si="6"/>
        <v>0</v>
      </c>
      <c r="D67" s="16">
        <f t="shared" si="5"/>
        <v>0</v>
      </c>
      <c r="E67" s="16"/>
    </row>
    <row r="68" spans="1:5">
      <c r="A68" s="3" t="s">
        <v>60</v>
      </c>
      <c r="B68" s="12">
        <f t="shared" si="7"/>
        <v>0</v>
      </c>
      <c r="C68" s="16">
        <f t="shared" si="6"/>
        <v>0</v>
      </c>
      <c r="D68" s="16">
        <f t="shared" si="5"/>
        <v>0</v>
      </c>
      <c r="E68" s="16"/>
    </row>
    <row r="69" spans="1:5">
      <c r="A69" s="3" t="s">
        <v>61</v>
      </c>
      <c r="B69" s="12">
        <f t="shared" si="7"/>
        <v>0</v>
      </c>
      <c r="C69" s="16">
        <f t="shared" si="6"/>
        <v>0</v>
      </c>
      <c r="D69" s="16">
        <f t="shared" si="5"/>
        <v>0</v>
      </c>
      <c r="E69" s="16"/>
    </row>
    <row r="70" spans="1:5">
      <c r="A70" s="3" t="s">
        <v>62</v>
      </c>
      <c r="B70" s="12">
        <f t="shared" si="7"/>
        <v>0</v>
      </c>
      <c r="C70" s="16">
        <f t="shared" si="6"/>
        <v>0</v>
      </c>
      <c r="D70" s="16">
        <f t="shared" si="5"/>
        <v>0</v>
      </c>
      <c r="E70" s="16"/>
    </row>
    <row r="71" spans="1:5">
      <c r="A71" s="3" t="s">
        <v>63</v>
      </c>
      <c r="B71" s="12">
        <f t="shared" si="7"/>
        <v>0</v>
      </c>
      <c r="C71" s="16">
        <f t="shared" si="6"/>
        <v>0</v>
      </c>
      <c r="D71" s="16">
        <f t="shared" si="5"/>
        <v>0</v>
      </c>
      <c r="E71" s="16"/>
    </row>
    <row r="72" spans="1:5">
      <c r="A72" s="3" t="s">
        <v>64</v>
      </c>
      <c r="B72" s="12">
        <f t="shared" si="7"/>
        <v>0</v>
      </c>
      <c r="C72" s="16">
        <f t="shared" si="6"/>
        <v>0</v>
      </c>
      <c r="D72" s="16">
        <f t="shared" si="5"/>
        <v>0</v>
      </c>
      <c r="E72" s="16"/>
    </row>
    <row r="73" spans="1:5">
      <c r="A73" s="3" t="s">
        <v>38</v>
      </c>
      <c r="B73" s="12">
        <f>E4*(1+E5)^2</f>
        <v>0</v>
      </c>
      <c r="C73" s="16">
        <f>C72*$E$26</f>
        <v>0</v>
      </c>
      <c r="D73" s="16">
        <f t="shared" si="5"/>
        <v>0</v>
      </c>
      <c r="E73" s="12"/>
    </row>
    <row r="74" spans="1:5">
      <c r="A74" s="3" t="s">
        <v>65</v>
      </c>
      <c r="B74" s="12">
        <f>B73*(1+E5)</f>
        <v>0</v>
      </c>
      <c r="C74" s="16">
        <f>C73*$E$26</f>
        <v>0</v>
      </c>
      <c r="D74" s="16">
        <f t="shared" si="5"/>
        <v>0</v>
      </c>
      <c r="E74" s="16"/>
    </row>
    <row r="75" spans="1:5">
      <c r="B75" s="18"/>
      <c r="C75" s="18"/>
      <c r="D75" s="18"/>
      <c r="E75" s="18"/>
    </row>
    <row r="76" spans="1:5" ht="15.75" thickBot="1">
      <c r="A76" s="19" t="s">
        <v>108</v>
      </c>
      <c r="B76" s="20"/>
      <c r="C76" s="20"/>
      <c r="D76" s="20"/>
    </row>
    <row r="77" spans="1:5">
      <c r="A77" s="3" t="s">
        <v>93</v>
      </c>
      <c r="B77" s="15" t="s">
        <v>37</v>
      </c>
      <c r="C77" s="10" t="s">
        <v>112</v>
      </c>
      <c r="D77" s="6" t="s">
        <v>94</v>
      </c>
    </row>
    <row r="78" spans="1:5">
      <c r="A78" s="3" t="s">
        <v>89</v>
      </c>
      <c r="B78" s="6">
        <f>IF(ROUNDDOWN($E$7,0)=0,ROUND($E$7,1)*D49*$B$21,D49*$B$21)</f>
        <v>0</v>
      </c>
      <c r="C78" s="6">
        <f>IF(B78=0,0,MAX(B78*$B$19,$B$27))</f>
        <v>0</v>
      </c>
      <c r="D78" s="6">
        <f>C78</f>
        <v>0</v>
      </c>
    </row>
    <row r="79" spans="1:5">
      <c r="A79" s="3" t="s">
        <v>66</v>
      </c>
      <c r="B79" s="12">
        <f>IF(AND(ROUNDDOWN($E$7,0)&gt;=1,ROUNDDOWN($E$7,0)&lt;2),(ROUND($E$7,1)-1)*D50*$B$21,IF(ROUNDDOWN($E$7,0)&gt;=2,D50*$B$21,0))</f>
        <v>0</v>
      </c>
      <c r="C79" s="18">
        <f t="shared" ref="C79:C83" si="8">IF(B79=0,0,MAX(B79*$B$19,$B$27))</f>
        <v>0</v>
      </c>
      <c r="D79" s="18">
        <f t="shared" ref="D79:D103" si="9">C79</f>
        <v>0</v>
      </c>
      <c r="E79" s="12"/>
    </row>
    <row r="80" spans="1:5">
      <c r="A80" s="3" t="s">
        <v>67</v>
      </c>
      <c r="B80" s="12">
        <f>IF(AND(ROUNDDOWN($E$7,0)&gt;=2,ROUNDDOWN($E$7,0)&lt;3),(ROUND($E$7,1)-2)*D51*$B$21,IF(ROUNDDOWN($E$7,0)&gt;=3,D51*$B$21,0))</f>
        <v>0</v>
      </c>
      <c r="C80" s="18">
        <f t="shared" si="8"/>
        <v>0</v>
      </c>
      <c r="D80" s="18">
        <f t="shared" si="9"/>
        <v>0</v>
      </c>
      <c r="E80" s="12"/>
    </row>
    <row r="81" spans="1:5">
      <c r="A81" s="3" t="s">
        <v>68</v>
      </c>
      <c r="B81" s="12">
        <f>IF(AND(ROUNDDOWN($E$7,0)&gt;=3,ROUNDDOWN($E$7,0)&lt;4),(ROUND($E$7,1)-3)*D52*$B$21,IF(ROUNDDOWN($E$7,0)&gt;=4,D52*$B$21,0))</f>
        <v>0</v>
      </c>
      <c r="C81" s="18">
        <f t="shared" si="8"/>
        <v>0</v>
      </c>
      <c r="D81" s="18">
        <f t="shared" si="9"/>
        <v>0</v>
      </c>
      <c r="E81" s="12"/>
    </row>
    <row r="82" spans="1:5">
      <c r="A82" s="3" t="s">
        <v>69</v>
      </c>
      <c r="B82" s="12">
        <f>IF(AND(ROUNDDOWN($E$7,0)&gt;=4,ROUNDDOWN($E$7,0)&lt;5),(ROUND($E$7,1)-4)*D53*$B$21,IF(ROUNDDOWN($E$7,0)&gt;=5,D53*$B$21,0))</f>
        <v>0</v>
      </c>
      <c r="C82" s="18">
        <f t="shared" si="8"/>
        <v>0</v>
      </c>
      <c r="D82" s="18">
        <f t="shared" si="9"/>
        <v>0</v>
      </c>
      <c r="E82" s="12"/>
    </row>
    <row r="83" spans="1:5">
      <c r="A83" s="3" t="s">
        <v>70</v>
      </c>
      <c r="B83" s="18">
        <f>IF(AND(ROUNDDOWN($E$7,0)&gt;=5,ROUNDDOWN($E$7,0)&lt;6),(ROUND($E$7,1)-4)*D54*$B$21,IF(ROUNDDOWN($E$7,0)&gt;=6,D54*$B$21,0))</f>
        <v>0</v>
      </c>
      <c r="C83" s="18">
        <f t="shared" si="8"/>
        <v>0</v>
      </c>
      <c r="D83" s="18">
        <f t="shared" si="9"/>
        <v>0</v>
      </c>
      <c r="E83" s="12"/>
    </row>
    <row r="84" spans="1:5">
      <c r="A84" s="3" t="s">
        <v>71</v>
      </c>
      <c r="B84" s="18">
        <f>IF(AND(ROUNDDOWN($E$7,0)&gt;=6,ROUNDDOWN($E$7,0)&lt;7),(ROUND($E$7,1)-4)*D55*$B$21,IF(ROUNDDOWN($E$7,0)&gt;=7,D55*$B$21,0))</f>
        <v>0</v>
      </c>
      <c r="C84" s="18">
        <f>IF(B84=0,0,MAX(B84*$B$19,$B$28))</f>
        <v>0</v>
      </c>
      <c r="D84" s="18">
        <f t="shared" si="9"/>
        <v>0</v>
      </c>
      <c r="E84" s="12"/>
    </row>
    <row r="85" spans="1:5">
      <c r="A85" s="3" t="s">
        <v>72</v>
      </c>
      <c r="B85" s="12">
        <f>IF(AND(ROUNDDOWN($E$7,0)&gt;=7,ROUNDDOWN($E$7,0)&lt;8),(ROUND($E$7,1)-7)*D56*$B$21,IF(ROUNDDOWN($E$7,0)&gt;=8,D56*$B$21,0))</f>
        <v>0</v>
      </c>
      <c r="C85" s="18">
        <f t="shared" ref="C85:C100" si="10">IF(B85=0,0,MAX(B85*$B$19,$B$28))</f>
        <v>0</v>
      </c>
      <c r="D85" s="18">
        <f t="shared" si="9"/>
        <v>0</v>
      </c>
      <c r="E85" s="12"/>
    </row>
    <row r="86" spans="1:5">
      <c r="A86" s="3" t="s">
        <v>73</v>
      </c>
      <c r="B86" s="12">
        <f>IF(AND(ROUNDDOWN($E$7,0)&gt;=8,ROUNDDOWN($E$7,0)&lt;9),(ROUND($E$7,1)-8)*D57*$B$21,IF(ROUNDDOWN($E$7,0)&gt;=9,D57*$B$21,0))</f>
        <v>0</v>
      </c>
      <c r="C86" s="18">
        <f t="shared" si="10"/>
        <v>0</v>
      </c>
      <c r="D86" s="18">
        <f t="shared" si="9"/>
        <v>0</v>
      </c>
      <c r="E86" s="12"/>
    </row>
    <row r="87" spans="1:5">
      <c r="A87" s="3" t="s">
        <v>74</v>
      </c>
      <c r="B87" s="12">
        <f>IF(AND(ROUNDDOWN($E$7,0)&gt;=9,ROUNDDOWN($E$7,0)&lt;10),(ROUND($E$7,1)-9)*D58*$B$21,IF(ROUNDDOWN($E$7,0)&gt;=10,D58*$B$21,0))</f>
        <v>0</v>
      </c>
      <c r="C87" s="18">
        <f t="shared" si="10"/>
        <v>0</v>
      </c>
      <c r="D87" s="18">
        <f t="shared" si="9"/>
        <v>0</v>
      </c>
      <c r="E87" s="12"/>
    </row>
    <row r="88" spans="1:5">
      <c r="A88" s="3" t="s">
        <v>75</v>
      </c>
      <c r="B88" s="12">
        <f>IF(AND(ROUNDDOWN($E$7,0)&gt;=10,ROUNDDOWN($E$7,0)&lt;11),(ROUND($E$7,1)-10)*D59*$B$21,IF(ROUNDDOWN($E$7,0)&gt;=11,D59*$B$21,0))</f>
        <v>0</v>
      </c>
      <c r="C88" s="18">
        <f t="shared" si="10"/>
        <v>0</v>
      </c>
      <c r="D88" s="18">
        <f t="shared" si="9"/>
        <v>0</v>
      </c>
      <c r="E88" s="12"/>
    </row>
    <row r="89" spans="1:5">
      <c r="A89" s="3" t="s">
        <v>76</v>
      </c>
      <c r="B89" s="12">
        <f>IF(AND(ROUNDDOWN($E$7,0)&gt;=11,ROUNDDOWN($E$7,0)&lt;12),(ROUND($E$7,1)-11)*D60*$B$21,IF(ROUNDDOWN($E$7,0)&gt;=12,D60*$B$21,0))</f>
        <v>0</v>
      </c>
      <c r="C89" s="18">
        <f t="shared" si="10"/>
        <v>0</v>
      </c>
      <c r="D89" s="18">
        <f t="shared" si="9"/>
        <v>0</v>
      </c>
      <c r="E89" s="12"/>
    </row>
    <row r="90" spans="1:5">
      <c r="A90" s="3" t="s">
        <v>90</v>
      </c>
      <c r="B90" s="12">
        <f>IF(AND(ROUNDDOWN($E$7,0)&gt;=12,ROUNDDOWN($E$7,0)&lt;13),(ROUND($E$7,1)-12)*D61*$B$21,IF(ROUNDDOWN($E$7,0)&gt;=13,D61*$B$21,0))</f>
        <v>0</v>
      </c>
      <c r="C90" s="18">
        <f t="shared" si="10"/>
        <v>0</v>
      </c>
      <c r="D90" s="18">
        <f t="shared" si="9"/>
        <v>0</v>
      </c>
    </row>
    <row r="91" spans="1:5">
      <c r="A91" s="3" t="s">
        <v>77</v>
      </c>
      <c r="B91" s="12">
        <f>IF(AND(ROUNDDOWN($E$7,0)&gt;=13,ROUNDDOWN($E$7,0)&lt;14),(ROUND($E$7,1)-13)*D62*$B$21,IF(ROUNDDOWN($E$7,0)&gt;=14,D62*$B$21,0))</f>
        <v>0</v>
      </c>
      <c r="C91" s="18">
        <f t="shared" si="10"/>
        <v>0</v>
      </c>
      <c r="D91" s="18">
        <f t="shared" si="9"/>
        <v>0</v>
      </c>
      <c r="E91" s="12"/>
    </row>
    <row r="92" spans="1:5">
      <c r="A92" s="3" t="s">
        <v>78</v>
      </c>
      <c r="B92" s="12">
        <f>IF(AND(ROUNDDOWN($E$7,0)&gt;=14,ROUNDDOWN($E$7,0)&lt;15),(ROUND($E$7,1)-14)*D63*$B$21,IF(ROUNDDOWN($E$7,0)&gt;=15,D63*$B$21,0))</f>
        <v>0</v>
      </c>
      <c r="C92" s="18">
        <f t="shared" si="10"/>
        <v>0</v>
      </c>
      <c r="D92" s="18">
        <f t="shared" si="9"/>
        <v>0</v>
      </c>
      <c r="E92" s="12"/>
    </row>
    <row r="93" spans="1:5">
      <c r="A93" s="3" t="s">
        <v>79</v>
      </c>
      <c r="B93" s="12">
        <f>IF(AND(ROUNDDOWN($E$7,0)&gt;=15,ROUNDDOWN($E$7,0)&lt;16),(ROUND($E$7,1)-15)*D64*$B$21,IF(ROUNDDOWN($E$7,0)&gt;=16,D64*$B$21,0))</f>
        <v>0</v>
      </c>
      <c r="C93" s="18">
        <f t="shared" si="10"/>
        <v>0</v>
      </c>
      <c r="D93" s="18">
        <f t="shared" si="9"/>
        <v>0</v>
      </c>
      <c r="E93" s="12"/>
    </row>
    <row r="94" spans="1:5">
      <c r="A94" s="3" t="s">
        <v>80</v>
      </c>
      <c r="B94" s="12">
        <f>IF(AND(ROUNDDOWN($E$7,0)&gt;=16,ROUNDDOWN($E$7,0)&lt;17),(ROUND($E$7,1)-16)*D65*$B$21,IF(ROUNDDOWN($E$7,0)&gt;=17,D65*$B$21,0))</f>
        <v>0</v>
      </c>
      <c r="C94" s="18">
        <f t="shared" si="10"/>
        <v>0</v>
      </c>
      <c r="D94" s="18">
        <f t="shared" si="9"/>
        <v>0</v>
      </c>
      <c r="E94" s="12"/>
    </row>
    <row r="95" spans="1:5">
      <c r="A95" s="3" t="s">
        <v>81</v>
      </c>
      <c r="B95" s="12">
        <f>IF(AND(ROUNDDOWN($E$7,0)&gt;=17,ROUNDDOWN($E$7,0)&lt;18),(ROUND($E$7,1)-17)*D66*$B$21,IF(ROUNDDOWN($E$7,0)&gt;=18,D66*$B$21,0))</f>
        <v>0</v>
      </c>
      <c r="C95" s="18">
        <f t="shared" si="10"/>
        <v>0</v>
      </c>
      <c r="D95" s="18">
        <f t="shared" si="9"/>
        <v>0</v>
      </c>
      <c r="E95" s="12"/>
    </row>
    <row r="96" spans="1:5">
      <c r="A96" s="3" t="s">
        <v>82</v>
      </c>
      <c r="B96" s="12">
        <f>IF(AND(ROUNDDOWN($E$7,0)&gt;=18,ROUNDDOWN($E$7,0)&lt;19),(ROUND($E$7,1)-18)*D67*$B$21,IF(ROUNDDOWN($E$7,0)&gt;=19,D67*$B$21,0))</f>
        <v>0</v>
      </c>
      <c r="C96" s="18">
        <f t="shared" si="10"/>
        <v>0</v>
      </c>
      <c r="D96" s="18">
        <f t="shared" si="9"/>
        <v>0</v>
      </c>
      <c r="E96" s="12"/>
    </row>
    <row r="97" spans="1:5">
      <c r="A97" s="3" t="s">
        <v>83</v>
      </c>
      <c r="B97" s="12">
        <f>IF(AND(ROUNDDOWN($E$7,0)&gt;=19,ROUNDDOWN($E$7,0)&lt;20),(ROUND($E$7,1)-19)*D68*$B$21,IF(ROUNDDOWN($E$7,0)&gt;=20,D68*$B$21,0))</f>
        <v>0</v>
      </c>
      <c r="C97" s="18">
        <f t="shared" si="10"/>
        <v>0</v>
      </c>
      <c r="D97" s="18">
        <f t="shared" si="9"/>
        <v>0</v>
      </c>
      <c r="E97" s="12"/>
    </row>
    <row r="98" spans="1:5">
      <c r="A98" s="3" t="s">
        <v>84</v>
      </c>
      <c r="B98" s="12">
        <f>IF(AND(ROUNDDOWN($E$7,0)&gt;=20,ROUNDDOWN($E$7,0)&lt;21),(ROUND($E$7,1)-20)*D69*$B$21,IF(ROUNDDOWN($E$7,0)&gt;=21,D69*$B$21,0))</f>
        <v>0</v>
      </c>
      <c r="C98" s="18">
        <f t="shared" si="10"/>
        <v>0</v>
      </c>
      <c r="D98" s="18">
        <f t="shared" si="9"/>
        <v>0</v>
      </c>
      <c r="E98" s="12"/>
    </row>
    <row r="99" spans="1:5">
      <c r="A99" s="3" t="s">
        <v>85</v>
      </c>
      <c r="B99" s="12">
        <f>IF(AND(ROUNDDOWN($E$7,0)&gt;=21,ROUNDDOWN($E$7,0)&lt;22),(ROUND($E$7,1)-21)*D70*$B$21,IF(ROUNDDOWN($E$7,0)&gt;=22,D70*$B$21,0))</f>
        <v>0</v>
      </c>
      <c r="C99" s="18">
        <f>IF(B99=0,0,MAX(B99*$B$19,$B$28))</f>
        <v>0</v>
      </c>
      <c r="D99" s="18">
        <f t="shared" si="9"/>
        <v>0</v>
      </c>
      <c r="E99" s="12"/>
    </row>
    <row r="100" spans="1:5">
      <c r="A100" s="3" t="s">
        <v>86</v>
      </c>
      <c r="B100" s="12">
        <f>IF(AND(ROUNDDOWN($E$7,0)&gt;=22,ROUNDDOWN($E$7,0)&lt;23),(ROUND($E$7,1)-22)*D71*$B$21,IF(ROUNDDOWN($E$7,0)&gt;=23,D71*$B$21,0))</f>
        <v>0</v>
      </c>
      <c r="C100" s="18">
        <f t="shared" si="10"/>
        <v>0</v>
      </c>
      <c r="D100" s="18">
        <f t="shared" si="9"/>
        <v>0</v>
      </c>
      <c r="E100" s="12"/>
    </row>
    <row r="101" spans="1:5">
      <c r="A101" s="3" t="s">
        <v>87</v>
      </c>
      <c r="B101" s="12">
        <f>IF(AND(ROUNDDOWN($E$7,0)&gt;=23,ROUNDDOWN($E$7,0)&lt;24),(ROUND($E$7,1)-23)*D72*$B$21,IF(ROUNDDOWN($E$7,0)&gt;=24,D72*$B$21,0))</f>
        <v>0</v>
      </c>
      <c r="C101" s="18">
        <f>IF(B101=0,0,MAX(B101*$B$19,$B$28))</f>
        <v>0</v>
      </c>
      <c r="D101" s="18">
        <f t="shared" si="9"/>
        <v>0</v>
      </c>
      <c r="E101" s="12"/>
    </row>
    <row r="102" spans="1:5">
      <c r="A102" s="3" t="s">
        <v>38</v>
      </c>
      <c r="B102" s="13">
        <f>IF(AND(ROUNDDOWN($E$6,0)&gt;=2,ROUNDDOWN($E$6,0)&lt;3),(ROUND($E$6,1)-2)*D73*$B$21,IF(ROUNDDOWN($E$6,0)&gt;=3,$B$21*D73,0))</f>
        <v>0</v>
      </c>
      <c r="C102" s="6">
        <f>B102*B19</f>
        <v>0</v>
      </c>
      <c r="D102" s="18">
        <f t="shared" si="9"/>
        <v>0</v>
      </c>
    </row>
    <row r="103" spans="1:5">
      <c r="A103" s="3" t="s">
        <v>39</v>
      </c>
      <c r="B103" s="13">
        <f>IF(ROUNDDOWN($E$6,0)=3,(ROUND($E$6,1)-3)*D74*$B$21,0)</f>
        <v>0</v>
      </c>
      <c r="C103" s="6">
        <f>B103*B19</f>
        <v>0</v>
      </c>
      <c r="D103" s="18">
        <f t="shared" si="9"/>
        <v>0</v>
      </c>
    </row>
    <row r="104" spans="1:5" ht="15.75" thickBot="1">
      <c r="A104" s="19" t="s">
        <v>110</v>
      </c>
      <c r="B104" s="20"/>
      <c r="C104" s="20">
        <f>SUM(C78:C103)</f>
        <v>0</v>
      </c>
      <c r="D104" s="48">
        <f>SUM(D78:D103)+B18</f>
        <v>50000</v>
      </c>
    </row>
    <row r="106" spans="1:5" ht="36" customHeight="1">
      <c r="A106" s="50" t="s">
        <v>111</v>
      </c>
      <c r="B106" s="49">
        <f>E44-D104</f>
        <v>-250000</v>
      </c>
    </row>
    <row r="111" spans="1:5">
      <c r="A111" s="5"/>
    </row>
  </sheetData>
  <mergeCells count="1">
    <mergeCell ref="C2:D2"/>
  </mergeCells>
  <phoneticPr fontId="10" type="noConversion"/>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Marketing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renluzhang</dc:creator>
  <cp:lastModifiedBy>renluzhang</cp:lastModifiedBy>
  <dcterms:created xsi:type="dcterms:W3CDTF">2019-04-19T01:28:12Z</dcterms:created>
  <dcterms:modified xsi:type="dcterms:W3CDTF">2019-04-24T17:17:21Z</dcterms:modified>
</cp:coreProperties>
</file>