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6307\Desktop\Analysis Projects\Crowdfunding Analysis\resources\"/>
    </mc:Choice>
  </mc:AlternateContent>
  <bookViews>
    <workbookView xWindow="0" yWindow="0" windowWidth="16215" windowHeight="7755"/>
  </bookViews>
  <sheets>
    <sheet name="Outcomes Based on Launch Date" sheetId="12" r:id="rId1"/>
    <sheet name="Kickstarter" sheetId="1" r:id="rId2"/>
    <sheet name="Outcomes Based on Goals" sheetId="13" r:id="rId3"/>
    <sheet name="Category Statistics" sheetId="2" r:id="rId4"/>
    <sheet name="Subcategory Statistics" sheetId="3" r:id="rId5"/>
    <sheet name="Edinburgh Research" sheetId="6" r:id="rId6"/>
    <sheet name="Descriptive Statistics" sheetId="9" r:id="rId7"/>
  </sheets>
  <externalReferences>
    <externalReference r:id="rId8"/>
  </externalReferences>
  <definedNames>
    <definedName name="_xlnm._FilterDatabase" localSheetId="5" hidden="1">'Edinburgh Research'!$A$1:$D$1</definedName>
    <definedName name="_xlnm._FilterDatabase" localSheetId="1" hidden="1">Kickstarter!$A$1:$T$4115</definedName>
  </definedNames>
  <calcPr calcId="152511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9" l="1"/>
  <c r="B11" i="9"/>
  <c r="C10" i="9"/>
  <c r="B10" i="9"/>
  <c r="C9" i="9"/>
  <c r="B9" i="9"/>
  <c r="C6" i="9"/>
  <c r="B6" i="9"/>
  <c r="C5" i="9"/>
  <c r="C7" i="9" s="1"/>
  <c r="B5" i="9"/>
  <c r="B7" i="9" s="1"/>
  <c r="C4" i="9"/>
  <c r="B4" i="9"/>
  <c r="C3" i="9"/>
  <c r="B3" i="9"/>
  <c r="C2" i="9"/>
  <c r="B2" i="9"/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D3" i="6" l="1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<sst xmlns="http://schemas.openxmlformats.org/spreadsheetml/2006/main" count="33023" uniqueCount="8416">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</sst>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10" fontId="1" fillId="0" borderId="0" xfId="0" applyNumberFormat="1" applyFont="1"/>
    <xf numFmtId="10" fontId="0" fillId="0" borderId="0" xfId="0" applyNumberFormat="1"/>
    <xf numFmtId="1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30560"/>
        <c:axId val="353527816"/>
      </c:lineChart>
      <c:catAx>
        <c:axId val="3535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7816"/>
        <c:crosses val="autoZero"/>
        <c:auto val="1"/>
        <c:lblAlgn val="ctr"/>
        <c:lblOffset val="100"/>
        <c:noMultiLvlLbl val="0"/>
      </c:catAx>
      <c:valAx>
        <c:axId val="35352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38311452912974"/>
          <c:y val="6.2387586744375396E-2"/>
          <c:w val="0.8654842147582541"/>
          <c:h val="0.5653397521268384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768680"/>
        <c:axId val="488767112"/>
      </c:lineChart>
      <c:catAx>
        <c:axId val="48876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67112"/>
        <c:crosses val="autoZero"/>
        <c:auto val="1"/>
        <c:lblAlgn val="ctr"/>
        <c:lblOffset val="100"/>
        <c:noMultiLvlLbl val="0"/>
      </c:catAx>
      <c:valAx>
        <c:axId val="48876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6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525856"/>
        <c:axId val="353526248"/>
      </c:barChart>
      <c:catAx>
        <c:axId val="3535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6248"/>
        <c:crosses val="autoZero"/>
        <c:auto val="1"/>
        <c:lblAlgn val="ctr"/>
        <c:lblOffset val="100"/>
        <c:noMultiLvlLbl val="0"/>
      </c:catAx>
      <c:valAx>
        <c:axId val="35352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532128"/>
        <c:axId val="353532912"/>
      </c:barChart>
      <c:catAx>
        <c:axId val="3535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2912"/>
        <c:crosses val="autoZero"/>
        <c:auto val="1"/>
        <c:lblAlgn val="ctr"/>
        <c:lblOffset val="100"/>
        <c:noMultiLvlLbl val="0"/>
      </c:catAx>
      <c:valAx>
        <c:axId val="3535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185737</xdr:rowOff>
    </xdr:from>
    <xdr:to>
      <xdr:col>14</xdr:col>
      <xdr:colOff>95249</xdr:colOff>
      <xdr:row>20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100011</xdr:colOff>
      <xdr:row>14</xdr:row>
      <xdr:rowOff>33336</xdr:rowOff>
    </xdr:from>
    <xdr:to>
      <xdr:col>10</xdr:col>
      <xdr:colOff>447674</xdr:colOff>
      <xdr:row>30</xdr:row>
      <xdr:rowOff>57149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42862</xdr:rowOff>
    </xdr:from>
    <xdr:to>
      <xdr:col>15</xdr:col>
      <xdr:colOff>152400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109537</xdr:rowOff>
    </xdr:from>
    <xdr:to>
      <xdr:col>13</xdr:col>
      <xdr:colOff>476250</xdr:colOff>
      <xdr:row>16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heater_Outcomes_vs_Laun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Kickstarter"/>
      <sheetName val="Category Statistics"/>
      <sheetName val="Subcategory Statistics"/>
      <sheetName val="Edinburgh Research"/>
      <sheetName val="Successful U.S. Kickstarters"/>
      <sheetName val="Failed U.S. Kickstarters"/>
      <sheetName val="Descriptive Statist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6307" refreshedDate="44073.818530555553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16307" refreshedDate="44074.987743171296" createdVersion="5" refreshedVersion="5" minRefreshableVersion="3" recordCount="4115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topLeftCell="A4" workbookViewId="0">
      <selection activeCell="K3" sqref="K3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8384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8385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8386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8387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8388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8389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8390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8391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8392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8393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8394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8395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8396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topLeftCell="C1" zoomScale="95" zoomScaleNormal="95" workbookViewId="0">
      <selection activeCell="D4" sqref="D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7" t="s">
        <v>8365</v>
      </c>
      <c r="T1" s="17" t="s">
        <v>8366</v>
      </c>
      <c r="U1" s="1" t="s">
        <v>8384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 t="shared" ref="P2:P65" si="1">IFERROR(ROUND(E2/L2,2),0)</f>
        <v>63.92</v>
      </c>
      <c r="Q2" s="11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1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ref="P66:P129" si="6">IFERROR(ROUND(E66/L66,2),0)</f>
        <v>86.67</v>
      </c>
      <c r="Q66" s="11" t="s">
        <v>8308</v>
      </c>
      <c r="R66" t="s">
        <v>8310</v>
      </c>
      <c r="S66" s="18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si="6"/>
        <v>132.05000000000001</v>
      </c>
      <c r="Q67" s="11" t="s">
        <v>8308</v>
      </c>
      <c r="R67" t="s">
        <v>8310</v>
      </c>
      <c r="S67" s="18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ref="P130:P193" si="11">IFERROR(ROUND(E130/L130,2),0)</f>
        <v>311.17</v>
      </c>
      <c r="Q130" s="11" t="s">
        <v>8308</v>
      </c>
      <c r="R130" t="s">
        <v>8311</v>
      </c>
      <c r="S130" s="18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si="11"/>
        <v>0</v>
      </c>
      <c r="Q131" s="11" t="s">
        <v>8308</v>
      </c>
      <c r="R131" t="s">
        <v>8311</v>
      </c>
      <c r="S131" s="18">
        <f t="shared" si="12"/>
        <v>41882.937303240738</v>
      </c>
      <c r="T131" s="18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ref="P194:P257" si="16">IFERROR(ROUND(E194/L194,2),0)</f>
        <v>5.67</v>
      </c>
      <c r="Q194" s="11" t="s">
        <v>8308</v>
      </c>
      <c r="R194" t="s">
        <v>8312</v>
      </c>
      <c r="S194" s="18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si="16"/>
        <v>0</v>
      </c>
      <c r="Q195" s="11" t="s">
        <v>8308</v>
      </c>
      <c r="R195" t="s">
        <v>8312</v>
      </c>
      <c r="S195" s="18">
        <f t="shared" si="17"/>
        <v>41911.934791666667</v>
      </c>
      <c r="T195" s="18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ref="P258:P321" si="21">IFERROR(ROUND(E258/L258,2),0)</f>
        <v>65.760000000000005</v>
      </c>
      <c r="Q258" s="11" t="s">
        <v>8308</v>
      </c>
      <c r="R258" t="s">
        <v>8313</v>
      </c>
      <c r="S258" s="18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si="21"/>
        <v>66.7</v>
      </c>
      <c r="Q259" s="11" t="s">
        <v>8308</v>
      </c>
      <c r="R259" t="s">
        <v>8313</v>
      </c>
      <c r="S259" s="18">
        <f t="shared" si="22"/>
        <v>42479.626875000002</v>
      </c>
      <c r="T259" s="18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ref="P322:P385" si="26">IFERROR(ROUND(E322/L322,2),0)</f>
        <v>134.91</v>
      </c>
      <c r="Q322" s="11" t="s">
        <v>8308</v>
      </c>
      <c r="R322" t="s">
        <v>8313</v>
      </c>
      <c r="S322" s="18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si="26"/>
        <v>106.62</v>
      </c>
      <c r="Q323" s="11" t="s">
        <v>8308</v>
      </c>
      <c r="R323" t="s">
        <v>8313</v>
      </c>
      <c r="S323" s="18">
        <f t="shared" si="27"/>
        <v>42647.446597222224</v>
      </c>
      <c r="T323" s="18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ref="P386:P449" si="31">IFERROR(ROUND(E386/L386,2),0)</f>
        <v>58.54</v>
      </c>
      <c r="Q386" s="11" t="s">
        <v>8308</v>
      </c>
      <c r="R386" t="s">
        <v>8313</v>
      </c>
      <c r="S386" s="18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si="31"/>
        <v>111.8</v>
      </c>
      <c r="Q387" s="11" t="s">
        <v>8308</v>
      </c>
      <c r="R387" t="s">
        <v>8313</v>
      </c>
      <c r="S387" s="18">
        <f t="shared" si="32"/>
        <v>41934.584502314814</v>
      </c>
      <c r="T387" s="18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ref="P450:P513" si="36">IFERROR(ROUND(E450/L450,2),0)</f>
        <v>20.5</v>
      </c>
      <c r="Q450" s="11" t="s">
        <v>8308</v>
      </c>
      <c r="R450" t="s">
        <v>8314</v>
      </c>
      <c r="S450" s="18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si="36"/>
        <v>9</v>
      </c>
      <c r="Q451" s="11" t="s">
        <v>8308</v>
      </c>
      <c r="R451" t="s">
        <v>8314</v>
      </c>
      <c r="S451" s="18">
        <f t="shared" si="37"/>
        <v>41534.568113425928</v>
      </c>
      <c r="T451" s="18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ref="P514:P577" si="41">IFERROR(ROUND(E514/L514,2),0)</f>
        <v>5.5</v>
      </c>
      <c r="Q514" s="11" t="s">
        <v>8308</v>
      </c>
      <c r="R514" t="s">
        <v>8314</v>
      </c>
      <c r="S514" s="18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si="41"/>
        <v>102.38</v>
      </c>
      <c r="Q515" s="11" t="s">
        <v>8308</v>
      </c>
      <c r="R515" t="s">
        <v>8314</v>
      </c>
      <c r="S515" s="18">
        <f t="shared" si="42"/>
        <v>42552.653993055559</v>
      </c>
      <c r="T515" s="18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ref="P578:P641" si="46">IFERROR(ROUND(E578/L578,2),0)</f>
        <v>1</v>
      </c>
      <c r="Q578" s="11" t="s">
        <v>8317</v>
      </c>
      <c r="R578" t="s">
        <v>8318</v>
      </c>
      <c r="S578" s="18">
        <f t="shared" ref="S578:S641" si="47">(((J578/60)/60)/24)+DATE(1970,1,1)</f>
        <v>42031.471666666665</v>
      </c>
      <c r="T578" s="18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1" t="s">
        <v>8317</v>
      </c>
      <c r="R579" t="s">
        <v>8318</v>
      </c>
      <c r="S579" s="18">
        <f t="shared" si="47"/>
        <v>42450.589143518519</v>
      </c>
      <c r="T579" s="18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ref="P642:P705" si="51">IFERROR(ROUND(E642/L642,2),0)</f>
        <v>50.5</v>
      </c>
      <c r="Q642" s="11" t="s">
        <v>8317</v>
      </c>
      <c r="R642" t="s">
        <v>8319</v>
      </c>
      <c r="S642" s="18">
        <f t="shared" ref="S642:S705" si="52">(((J642/60)/60)/24)+DATE(1970,1,1)</f>
        <v>42683.420312500006</v>
      </c>
      <c r="T642" s="18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1" t="s">
        <v>8317</v>
      </c>
      <c r="R643" t="s">
        <v>8319</v>
      </c>
      <c r="S643" s="18">
        <f t="shared" si="52"/>
        <v>42199.57</v>
      </c>
      <c r="T643" s="18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ref="P706:P769" si="56">IFERROR(ROUND(E706/L706,2),0)</f>
        <v>120.25</v>
      </c>
      <c r="Q706" s="11" t="s">
        <v>8317</v>
      </c>
      <c r="R706" t="s">
        <v>8319</v>
      </c>
      <c r="S706" s="18">
        <f t="shared" ref="S706:S769" si="57">(((J706/60)/60)/24)+DATE(1970,1,1)</f>
        <v>42726.192916666667</v>
      </c>
      <c r="T706" s="18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1" t="s">
        <v>8317</v>
      </c>
      <c r="R707" t="s">
        <v>8319</v>
      </c>
      <c r="S707" s="18">
        <f t="shared" si="57"/>
        <v>42726.491643518515</v>
      </c>
      <c r="T707" s="18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ref="P770:P833" si="61">IFERROR(ROUND(E770/L770,2),0)</f>
        <v>0</v>
      </c>
      <c r="Q770" s="11" t="s">
        <v>8320</v>
      </c>
      <c r="R770" t="s">
        <v>8322</v>
      </c>
      <c r="S770" s="18">
        <f t="shared" ref="S770:S833" si="62">(((J770/60)/60)/24)+DATE(1970,1,1)</f>
        <v>41594.207060185188</v>
      </c>
      <c r="T770" s="18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1" t="s">
        <v>8320</v>
      </c>
      <c r="R771" t="s">
        <v>8322</v>
      </c>
      <c r="S771" s="18">
        <f t="shared" si="62"/>
        <v>41604.996458333335</v>
      </c>
      <c r="T771" s="18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ref="P834:P897" si="66">IFERROR(ROUND(E834/L834,2),0)</f>
        <v>97.99</v>
      </c>
      <c r="Q834" s="11" t="s">
        <v>8323</v>
      </c>
      <c r="R834" t="s">
        <v>8324</v>
      </c>
      <c r="S834" s="18">
        <f t="shared" ref="S834:S897" si="67">(((J834/60)/60)/24)+DATE(1970,1,1)</f>
        <v>40869.675173611111</v>
      </c>
      <c r="T834" s="18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1" t="s">
        <v>8323</v>
      </c>
      <c r="R835" t="s">
        <v>8324</v>
      </c>
      <c r="S835" s="18">
        <f t="shared" si="67"/>
        <v>41718.878182870372</v>
      </c>
      <c r="T835" s="18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ref="P898:P961" si="71">IFERROR(ROUND(E898/L898,2),0)</f>
        <v>44.44</v>
      </c>
      <c r="Q898" s="11" t="s">
        <v>8323</v>
      </c>
      <c r="R898" t="s">
        <v>8327</v>
      </c>
      <c r="S898" s="18">
        <f t="shared" ref="S898:S961" si="72">(((J898/60)/60)/24)+DATE(1970,1,1)</f>
        <v>42218.872986111113</v>
      </c>
      <c r="T898" s="18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1" t="s">
        <v>8323</v>
      </c>
      <c r="R899" t="s">
        <v>8327</v>
      </c>
      <c r="S899" s="18">
        <f t="shared" si="72"/>
        <v>41211.688750000001</v>
      </c>
      <c r="T899" s="18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ref="P962:P1025" si="76">IFERROR(ROUND(E962/L962,2),0)</f>
        <v>136.46</v>
      </c>
      <c r="Q962" s="11" t="s">
        <v>8317</v>
      </c>
      <c r="R962" t="s">
        <v>8319</v>
      </c>
      <c r="S962" s="18">
        <f t="shared" ref="S962:S1025" si="77">(((J962/60)/60)/24)+DATE(1970,1,1)</f>
        <v>42766.626793981486</v>
      </c>
      <c r="T962" s="18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1" t="s">
        <v>8317</v>
      </c>
      <c r="R963" t="s">
        <v>8319</v>
      </c>
      <c r="S963" s="18">
        <f t="shared" si="77"/>
        <v>42740.693692129629</v>
      </c>
      <c r="T963" s="18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ref="P1026:P1089" si="81">IFERROR(ROUND(E1026/L1026,2),0)</f>
        <v>388.98</v>
      </c>
      <c r="Q1026" s="11" t="s">
        <v>8323</v>
      </c>
      <c r="R1026" t="s">
        <v>8328</v>
      </c>
      <c r="S1026" s="18">
        <f t="shared" ref="S1026:S1089" si="82">(((J1026/60)/60)/24)+DATE(1970,1,1)</f>
        <v>42370.580590277779</v>
      </c>
      <c r="T1026" s="18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1" t="s">
        <v>8323</v>
      </c>
      <c r="R1027" t="s">
        <v>8328</v>
      </c>
      <c r="S1027" s="18">
        <f t="shared" si="82"/>
        <v>42049.833761574075</v>
      </c>
      <c r="T1027" s="18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ref="P1090:P1153" si="86">IFERROR(ROUND(E1090/L1090,2),0)</f>
        <v>43.42</v>
      </c>
      <c r="Q1090" s="11" t="s">
        <v>8331</v>
      </c>
      <c r="R1090" t="s">
        <v>8332</v>
      </c>
      <c r="S1090" s="18">
        <f t="shared" ref="S1090:S1153" si="87">(((J1090/60)/60)/24)+DATE(1970,1,1)</f>
        <v>41723.799386574072</v>
      </c>
      <c r="T1090" s="18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1" t="s">
        <v>8331</v>
      </c>
      <c r="R1091" t="s">
        <v>8332</v>
      </c>
      <c r="S1091" s="18">
        <f t="shared" si="87"/>
        <v>42151.189525462964</v>
      </c>
      <c r="T1091" s="18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ref="P1154:P1217" si="91">IFERROR(ROUND(E1154/L1154,2),0)</f>
        <v>60.73</v>
      </c>
      <c r="Q1154" s="11" t="s">
        <v>8334</v>
      </c>
      <c r="R1154" t="s">
        <v>8335</v>
      </c>
      <c r="S1154" s="18">
        <f t="shared" ref="S1154:S1217" si="92">(((J1154/60)/60)/24)+DATE(1970,1,1)</f>
        <v>42109.709629629629</v>
      </c>
      <c r="T1154" s="18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1" t="s">
        <v>8334</v>
      </c>
      <c r="R1155" t="s">
        <v>8335</v>
      </c>
      <c r="S1155" s="18">
        <f t="shared" si="92"/>
        <v>42143.714178240742</v>
      </c>
      <c r="T1155" s="18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ref="P1218:P1281" si="96">IFERROR(ROUND(E1218/L1218,2),0)</f>
        <v>91.88</v>
      </c>
      <c r="Q1218" s="11" t="s">
        <v>8336</v>
      </c>
      <c r="R1218" t="s">
        <v>8337</v>
      </c>
      <c r="S1218" s="18">
        <f t="shared" ref="S1218:S1281" si="97">(((J1218/60)/60)/24)+DATE(1970,1,1)</f>
        <v>42247.616400462968</v>
      </c>
      <c r="T1218" s="18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1" t="s">
        <v>8336</v>
      </c>
      <c r="R1219" t="s">
        <v>8337</v>
      </c>
      <c r="S1219" s="18">
        <f t="shared" si="97"/>
        <v>42535.809490740736</v>
      </c>
      <c r="T1219" s="18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ref="P1282:P1345" si="101">IFERROR(ROUND(E1282/L1282,2),0)</f>
        <v>127.98</v>
      </c>
      <c r="Q1282" s="11" t="s">
        <v>8323</v>
      </c>
      <c r="R1282" t="s">
        <v>8324</v>
      </c>
      <c r="S1282" s="18">
        <f t="shared" ref="S1282:S1345" si="102">(((J1282/60)/60)/24)+DATE(1970,1,1)</f>
        <v>40513.757569444446</v>
      </c>
      <c r="T1282" s="18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1" t="s">
        <v>8323</v>
      </c>
      <c r="R1283" t="s">
        <v>8324</v>
      </c>
      <c r="S1283" s="18">
        <f t="shared" si="102"/>
        <v>41463.743472222224</v>
      </c>
      <c r="T1283" s="18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ref="P1346:P1409" si="106">IFERROR(ROUND(E1346/L1346,2),0)</f>
        <v>40.76</v>
      </c>
      <c r="Q1346" s="11" t="s">
        <v>8320</v>
      </c>
      <c r="R1346" t="s">
        <v>8321</v>
      </c>
      <c r="S1346" s="18">
        <f t="shared" ref="S1346:S1409" si="107">(((J1346/60)/60)/24)+DATE(1970,1,1)</f>
        <v>42522.789803240739</v>
      </c>
      <c r="T1346" s="18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1" t="s">
        <v>8320</v>
      </c>
      <c r="R1347" t="s">
        <v>8321</v>
      </c>
      <c r="S1347" s="18">
        <f t="shared" si="107"/>
        <v>41799.814340277779</v>
      </c>
      <c r="T1347" s="18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ref="P1410:P1473" si="111">IFERROR(ROUND(E1410/L1410,2),0)</f>
        <v>12</v>
      </c>
      <c r="Q1410" s="11" t="s">
        <v>8320</v>
      </c>
      <c r="R1410" t="s">
        <v>8339</v>
      </c>
      <c r="S1410" s="18">
        <f t="shared" ref="S1410:S1473" si="112">(((J1410/60)/60)/24)+DATE(1970,1,1)</f>
        <v>42291.872175925921</v>
      </c>
      <c r="T1410" s="18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1" t="s">
        <v>8320</v>
      </c>
      <c r="R1411" t="s">
        <v>8339</v>
      </c>
      <c r="S1411" s="18">
        <f t="shared" si="112"/>
        <v>41945.133506944447</v>
      </c>
      <c r="T1411" s="18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ref="P1474:P1537" si="116">IFERROR(ROUND(E1474/L1474,2),0)</f>
        <v>103.2</v>
      </c>
      <c r="Q1474" s="11" t="s">
        <v>8320</v>
      </c>
      <c r="R1474" t="s">
        <v>8340</v>
      </c>
      <c r="S1474" s="18">
        <f t="shared" ref="S1474:S1537" si="117">(((J1474/60)/60)/24)+DATE(1970,1,1)</f>
        <v>41533.542858796296</v>
      </c>
      <c r="T1474" s="18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1" t="s">
        <v>8320</v>
      </c>
      <c r="R1475" t="s">
        <v>8340</v>
      </c>
      <c r="S1475" s="18">
        <f t="shared" si="117"/>
        <v>40939.979618055557</v>
      </c>
      <c r="T1475" s="18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ref="P1538:P1601" si="121">IFERROR(ROUND(E1538/L1538,2),0)</f>
        <v>66.02</v>
      </c>
      <c r="Q1538" s="11" t="s">
        <v>8336</v>
      </c>
      <c r="R1538" t="s">
        <v>8337</v>
      </c>
      <c r="S1538" s="18">
        <f t="shared" ref="S1538:S1601" si="122">(((J1538/60)/60)/24)+DATE(1970,1,1)</f>
        <v>42213.802199074074</v>
      </c>
      <c r="T1538" s="18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1" t="s">
        <v>8336</v>
      </c>
      <c r="R1539" t="s">
        <v>8337</v>
      </c>
      <c r="S1539" s="18">
        <f t="shared" si="122"/>
        <v>42552.315127314811</v>
      </c>
      <c r="T1539" s="18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ref="P1602:P1665" si="126">IFERROR(ROUND(E1602/L1602,2),0)</f>
        <v>40.78</v>
      </c>
      <c r="Q1602" s="11" t="s">
        <v>8336</v>
      </c>
      <c r="R1602" t="s">
        <v>8343</v>
      </c>
      <c r="S1602" s="18">
        <f t="shared" ref="S1602:S1665" si="127">(((J1602/60)/60)/24)+DATE(1970,1,1)</f>
        <v>41791.057314814818</v>
      </c>
      <c r="T1602" s="18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1" t="s">
        <v>8323</v>
      </c>
      <c r="R1603" t="s">
        <v>8324</v>
      </c>
      <c r="S1603" s="18">
        <f t="shared" si="127"/>
        <v>40638.092974537038</v>
      </c>
      <c r="T1603" s="18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1" t="s">
        <v>8323</v>
      </c>
      <c r="R1666" t="s">
        <v>8344</v>
      </c>
      <c r="S1666" s="18">
        <f t="shared" ref="S1666:S1729" si="132">(((J1666/60)/60)/24)+DATE(1970,1,1)</f>
        <v>40939.761782407404</v>
      </c>
      <c r="T1666" s="18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1" t="s">
        <v>8323</v>
      </c>
      <c r="R1667" t="s">
        <v>8344</v>
      </c>
      <c r="S1667" s="18">
        <f t="shared" si="132"/>
        <v>40564.649456018517</v>
      </c>
      <c r="T1667" s="18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ref="P1730:P1793" si="136">IFERROR(ROUND(E1730/L1730,2),0)</f>
        <v>122.14</v>
      </c>
      <c r="Q1730" s="11" t="s">
        <v>8323</v>
      </c>
      <c r="R1730" t="s">
        <v>8345</v>
      </c>
      <c r="S1730" s="18">
        <f t="shared" ref="S1730:S1793" si="137">(((J1730/60)/60)/24)+DATE(1970,1,1)</f>
        <v>42268.625856481478</v>
      </c>
      <c r="T1730" s="18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1" t="s">
        <v>8323</v>
      </c>
      <c r="R1731" t="s">
        <v>8345</v>
      </c>
      <c r="S1731" s="18">
        <f t="shared" si="137"/>
        <v>42471.052152777775</v>
      </c>
      <c r="T1731" s="18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ref="P1794:P1857" si="141">IFERROR(ROUND(E1794/L1794,2),0)</f>
        <v>109.94</v>
      </c>
      <c r="Q1794" s="11" t="s">
        <v>8336</v>
      </c>
      <c r="R1794" t="s">
        <v>8337</v>
      </c>
      <c r="S1794" s="18">
        <f t="shared" ref="S1794:S1857" si="142">(((J1794/60)/60)/24)+DATE(1970,1,1)</f>
        <v>42189.031041666662</v>
      </c>
      <c r="T1794" s="18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1" t="s">
        <v>8336</v>
      </c>
      <c r="R1795" t="s">
        <v>8337</v>
      </c>
      <c r="S1795" s="18">
        <f t="shared" si="142"/>
        <v>41940.89166666667</v>
      </c>
      <c r="T1795" s="18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ref="P1858:P1921" si="146">IFERROR(ROUND(E1858/L1858,2),0)</f>
        <v>53.29</v>
      </c>
      <c r="Q1858" s="11" t="s">
        <v>8323</v>
      </c>
      <c r="R1858" t="s">
        <v>8324</v>
      </c>
      <c r="S1858" s="18">
        <f t="shared" ref="S1858:S1921" si="147">(((J1858/60)/60)/24)+DATE(1970,1,1)</f>
        <v>41817.854999999996</v>
      </c>
      <c r="T1858" s="18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1" t="s">
        <v>8323</v>
      </c>
      <c r="R1859" t="s">
        <v>8324</v>
      </c>
      <c r="S1859" s="18">
        <f t="shared" si="147"/>
        <v>41864.76866898148</v>
      </c>
      <c r="T1859" s="18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ref="P1922:P1985" si="151">IFERROR(ROUND(E1922/L1922,2),0)</f>
        <v>40.98</v>
      </c>
      <c r="Q1922" s="11" t="s">
        <v>8317</v>
      </c>
      <c r="R1922" t="s">
        <v>8346</v>
      </c>
      <c r="S1922" s="18">
        <f t="shared" ref="S1922:S1985" si="152">(((J1922/60)/60)/24)+DATE(1970,1,1)</f>
        <v>42270.875706018516</v>
      </c>
      <c r="T1922" s="18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1" t="s">
        <v>8323</v>
      </c>
      <c r="R1923" t="s">
        <v>8327</v>
      </c>
      <c r="S1923" s="18">
        <f t="shared" si="152"/>
        <v>41074.221562500003</v>
      </c>
      <c r="T1923" s="18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ref="P1986:P2049" si="156">IFERROR(ROUND(E1986/L1986,2),0)</f>
        <v>453.14</v>
      </c>
      <c r="Q1986" s="11" t="s">
        <v>8336</v>
      </c>
      <c r="R1986" t="s">
        <v>8348</v>
      </c>
      <c r="S1986" s="18">
        <f t="shared" ref="S1986:S2049" si="157">(((J1986/60)/60)/24)+DATE(1970,1,1)</f>
        <v>41913.790289351848</v>
      </c>
      <c r="T1986" s="18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1" t="s">
        <v>8336</v>
      </c>
      <c r="R1987" t="s">
        <v>8348</v>
      </c>
      <c r="S1987" s="18">
        <f t="shared" si="157"/>
        <v>42555.698738425926</v>
      </c>
      <c r="T1987" s="18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ref="P2050:P2113" si="161">IFERROR(ROUND(E2050/L2050,2),0)</f>
        <v>91.83</v>
      </c>
      <c r="Q2050" s="11" t="s">
        <v>8317</v>
      </c>
      <c r="R2050" t="s">
        <v>8347</v>
      </c>
      <c r="S2050" s="18">
        <f t="shared" ref="S2050:S2113" si="162">(((J2050/60)/60)/24)+DATE(1970,1,1)</f>
        <v>41387.651516203703</v>
      </c>
      <c r="T2050" s="18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1" t="s">
        <v>8317</v>
      </c>
      <c r="R2051" t="s">
        <v>8347</v>
      </c>
      <c r="S2051" s="18">
        <f t="shared" si="162"/>
        <v>41575.527349537035</v>
      </c>
      <c r="T2051" s="18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ref="P2114:P2177" si="166">IFERROR(ROUND(E2114/L2114,2),0)</f>
        <v>27.27</v>
      </c>
      <c r="Q2114" s="11" t="s">
        <v>8323</v>
      </c>
      <c r="R2114" t="s">
        <v>8327</v>
      </c>
      <c r="S2114" s="18">
        <f t="shared" ref="S2114:S2177" si="167">(((J2114/60)/60)/24)+DATE(1970,1,1)</f>
        <v>41365.928159722222</v>
      </c>
      <c r="T2114" s="18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1" t="s">
        <v>8323</v>
      </c>
      <c r="R2115" t="s">
        <v>8327</v>
      </c>
      <c r="S2115" s="18">
        <f t="shared" si="167"/>
        <v>41870.86546296296</v>
      </c>
      <c r="T2115" s="18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ref="P2178:P2241" si="171">IFERROR(ROUND(E2178/L2178,2),0)</f>
        <v>88.75</v>
      </c>
      <c r="Q2178" s="11" t="s">
        <v>8323</v>
      </c>
      <c r="R2178" t="s">
        <v>8324</v>
      </c>
      <c r="S2178" s="18">
        <f t="shared" ref="S2178:S2241" si="172">(((J2178/60)/60)/24)+DATE(1970,1,1)</f>
        <v>42096.633206018523</v>
      </c>
      <c r="T2178" s="18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1" t="s">
        <v>8323</v>
      </c>
      <c r="R2179" t="s">
        <v>8324</v>
      </c>
      <c r="S2179" s="18">
        <f t="shared" si="172"/>
        <v>42502.250775462962</v>
      </c>
      <c r="T2179" s="18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1" t="s">
        <v>8331</v>
      </c>
      <c r="R2242" t="s">
        <v>8349</v>
      </c>
      <c r="S2242" s="18">
        <f t="shared" ref="S2242:S2305" si="177">(((J2242/60)/60)/24)+DATE(1970,1,1)</f>
        <v>42452.825740740736</v>
      </c>
      <c r="T2242" s="18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1" t="s">
        <v>8331</v>
      </c>
      <c r="R2243" t="s">
        <v>8349</v>
      </c>
      <c r="S2243" s="18">
        <f t="shared" si="177"/>
        <v>42766.827546296292</v>
      </c>
      <c r="T2243" s="18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ref="P2306:P2369" si="181">IFERROR(ROUND(E2306/L2306,2),0)</f>
        <v>53.47</v>
      </c>
      <c r="Q2306" s="11" t="s">
        <v>8323</v>
      </c>
      <c r="R2306" t="s">
        <v>8327</v>
      </c>
      <c r="S2306" s="18">
        <f t="shared" ref="S2306:S2369" si="182">(((J2306/60)/60)/24)+DATE(1970,1,1)</f>
        <v>40502.815868055557</v>
      </c>
      <c r="T2306" s="18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1" t="s">
        <v>8323</v>
      </c>
      <c r="R2307" t="s">
        <v>8327</v>
      </c>
      <c r="S2307" s="18">
        <f t="shared" si="182"/>
        <v>41834.695277777777</v>
      </c>
      <c r="T2307" s="18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ref="P2370:P2433" si="186">IFERROR(ROUND(E2370/L2370,2),0)</f>
        <v>50</v>
      </c>
      <c r="Q2370" s="11" t="s">
        <v>8317</v>
      </c>
      <c r="R2370" t="s">
        <v>8318</v>
      </c>
      <c r="S2370" s="18">
        <f t="shared" ref="S2370:S2433" si="187">(((J2370/60)/60)/24)+DATE(1970,1,1)</f>
        <v>42063.721817129626</v>
      </c>
      <c r="T2370" s="18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1" t="s">
        <v>8317</v>
      </c>
      <c r="R2371" t="s">
        <v>8318</v>
      </c>
      <c r="S2371" s="18">
        <f t="shared" si="187"/>
        <v>42380.812627314815</v>
      </c>
      <c r="T2371" s="18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ref="P2434:P2497" si="191">IFERROR(ROUND(E2434/L2434,2),0)</f>
        <v>1</v>
      </c>
      <c r="Q2434" s="11" t="s">
        <v>8334</v>
      </c>
      <c r="R2434" t="s">
        <v>8335</v>
      </c>
      <c r="S2434" s="18">
        <f t="shared" ref="S2434:S2497" si="192">(((J2434/60)/60)/24)+DATE(1970,1,1)</f>
        <v>42041.218715277777</v>
      </c>
      <c r="T2434" s="18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si="191"/>
        <v>0</v>
      </c>
      <c r="Q2435" s="11" t="s">
        <v>8334</v>
      </c>
      <c r="R2435" t="s">
        <v>8335</v>
      </c>
      <c r="S2435" s="18">
        <f t="shared" si="192"/>
        <v>42397.89980324074</v>
      </c>
      <c r="T2435" s="18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ref="P2498:P2561" si="196">IFERROR(ROUND(E2498/L2498,2),0)</f>
        <v>600</v>
      </c>
      <c r="Q2498" s="11" t="s">
        <v>8323</v>
      </c>
      <c r="R2498" t="s">
        <v>8327</v>
      </c>
      <c r="S2498" s="18">
        <f t="shared" ref="S2498:S2561" si="197">(((J2498/60)/60)/24)+DATE(1970,1,1)</f>
        <v>41327.996435185189</v>
      </c>
      <c r="T2498" s="18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si="196"/>
        <v>80.55</v>
      </c>
      <c r="Q2499" s="11" t="s">
        <v>8323</v>
      </c>
      <c r="R2499" t="s">
        <v>8327</v>
      </c>
      <c r="S2499" s="18">
        <f t="shared" si="197"/>
        <v>40730.878912037035</v>
      </c>
      <c r="T2499" s="18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ref="P2562:P2625" si="201">IFERROR(ROUND(E2562/L2562,2),0)</f>
        <v>143</v>
      </c>
      <c r="Q2562" s="11" t="s">
        <v>8323</v>
      </c>
      <c r="R2562" t="s">
        <v>8352</v>
      </c>
      <c r="S2562" s="18">
        <f t="shared" ref="S2562:S2625" si="202">(((J2562/60)/60)/24)+DATE(1970,1,1)</f>
        <v>42039.951087962967</v>
      </c>
      <c r="T2562" s="18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si="201"/>
        <v>0</v>
      </c>
      <c r="Q2563" s="11" t="s">
        <v>8334</v>
      </c>
      <c r="R2563" t="s">
        <v>8335</v>
      </c>
      <c r="S2563" s="18">
        <f t="shared" si="202"/>
        <v>42260.528807870374</v>
      </c>
      <c r="T2563" s="18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ref="P2626:P2689" si="206">IFERROR(ROUND(E2626/L2626,2),0)</f>
        <v>31.82</v>
      </c>
      <c r="Q2626" s="11" t="s">
        <v>8317</v>
      </c>
      <c r="R2626" t="s">
        <v>8353</v>
      </c>
      <c r="S2626" s="18">
        <f t="shared" ref="S2626:S2689" si="207">(((J2626/60)/60)/24)+DATE(1970,1,1)</f>
        <v>41144.42155092593</v>
      </c>
      <c r="T2626" s="18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si="206"/>
        <v>27.58</v>
      </c>
      <c r="Q2627" s="11" t="s">
        <v>8317</v>
      </c>
      <c r="R2627" t="s">
        <v>8353</v>
      </c>
      <c r="S2627" s="18">
        <f t="shared" si="207"/>
        <v>42658.810277777782</v>
      </c>
      <c r="T2627" s="18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ref="P2690:P2753" si="211">IFERROR(ROUND(E2690/L2690,2),0)</f>
        <v>5.29</v>
      </c>
      <c r="Q2690" s="11" t="s">
        <v>8334</v>
      </c>
      <c r="R2690" t="s">
        <v>8335</v>
      </c>
      <c r="S2690" s="18">
        <f t="shared" ref="S2690:S2753" si="212">(((J2690/60)/60)/24)+DATE(1970,1,1)</f>
        <v>42028.118865740747</v>
      </c>
      <c r="T2690" s="18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si="211"/>
        <v>1</v>
      </c>
      <c r="Q2691" s="11" t="s">
        <v>8334</v>
      </c>
      <c r="R2691" t="s">
        <v>8335</v>
      </c>
      <c r="S2691" s="18">
        <f t="shared" si="212"/>
        <v>42551.961689814809</v>
      </c>
      <c r="T2691" s="18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ref="P2754:P2817" si="216">IFERROR(ROUND(E2754/L2754,2),0)</f>
        <v>39.29</v>
      </c>
      <c r="Q2754" s="11" t="s">
        <v>8320</v>
      </c>
      <c r="R2754" t="s">
        <v>8356</v>
      </c>
      <c r="S2754" s="18">
        <f t="shared" ref="S2754:S2817" si="217">(((J2754/60)/60)/24)+DATE(1970,1,1)</f>
        <v>40855.765092592592</v>
      </c>
      <c r="T2754" s="18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si="216"/>
        <v>47.5</v>
      </c>
      <c r="Q2755" s="11" t="s">
        <v>8320</v>
      </c>
      <c r="R2755" t="s">
        <v>8356</v>
      </c>
      <c r="S2755" s="18">
        <f t="shared" si="217"/>
        <v>41117.900729166664</v>
      </c>
      <c r="T2755" s="18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ref="P2818:P2881" si="221">IFERROR(ROUND(E2818/L2818,2),0)</f>
        <v>25.13</v>
      </c>
      <c r="Q2818" s="11" t="s">
        <v>8315</v>
      </c>
      <c r="R2818" t="s">
        <v>8316</v>
      </c>
      <c r="S2818" s="18">
        <f t="shared" ref="S2818:S2881" si="222">(((J2818/60)/60)/24)+DATE(1970,1,1)</f>
        <v>42188.467499999999</v>
      </c>
      <c r="T2818" s="18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si="221"/>
        <v>23.64</v>
      </c>
      <c r="Q2819" s="11" t="s">
        <v>8315</v>
      </c>
      <c r="R2819" t="s">
        <v>8316</v>
      </c>
      <c r="S2819" s="18">
        <f t="shared" si="222"/>
        <v>42023.634976851856</v>
      </c>
      <c r="T2819" s="18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9">
        <f t="shared" ref="P2882:P2945" si="226">IFERROR(ROUND(E2882/L2882,2),0)</f>
        <v>96.55</v>
      </c>
      <c r="Q2882" s="11" t="s">
        <v>8315</v>
      </c>
      <c r="R2882" t="s">
        <v>8316</v>
      </c>
      <c r="S2882" s="18">
        <f t="shared" ref="S2882:S2945" si="227">(((J2882/60)/60)/24)+DATE(1970,1,1)</f>
        <v>42192.905694444446</v>
      </c>
      <c r="T2882" s="18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si="226"/>
        <v>0</v>
      </c>
      <c r="Q2883" s="11" t="s">
        <v>8315</v>
      </c>
      <c r="R2883" t="s">
        <v>8316</v>
      </c>
      <c r="S2883" s="18">
        <f t="shared" si="227"/>
        <v>41916.597638888888</v>
      </c>
      <c r="T2883" s="18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9">
        <f t="shared" ref="P2946:P3009" si="231">IFERROR(ROUND(E2946/L2946,2),0)</f>
        <v>100</v>
      </c>
      <c r="Q2946" s="11" t="s">
        <v>8315</v>
      </c>
      <c r="R2946" t="s">
        <v>8355</v>
      </c>
      <c r="S2946" s="18">
        <f t="shared" ref="S2946:S3009" si="232">(((J2946/60)/60)/24)+DATE(1970,1,1)</f>
        <v>42132.9143287037</v>
      </c>
      <c r="T2946" s="18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si="231"/>
        <v>0</v>
      </c>
      <c r="Q2947" s="11" t="s">
        <v>8315</v>
      </c>
      <c r="R2947" t="s">
        <v>8355</v>
      </c>
      <c r="S2947" s="18">
        <f t="shared" si="232"/>
        <v>42118.139583333337</v>
      </c>
      <c r="T2947" s="18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9">
        <f t="shared" ref="P3010:P3073" si="236">IFERROR(ROUND(E3010/L3010,2),0)</f>
        <v>116.73</v>
      </c>
      <c r="Q3010" s="11" t="s">
        <v>8315</v>
      </c>
      <c r="R3010" t="s">
        <v>8355</v>
      </c>
      <c r="S3010" s="18">
        <f t="shared" ref="S3010:S3073" si="237">(((J3010/60)/60)/24)+DATE(1970,1,1)</f>
        <v>42360.212025462963</v>
      </c>
      <c r="T3010" s="18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9">
        <f t="shared" si="236"/>
        <v>233.9</v>
      </c>
      <c r="Q3011" s="11" t="s">
        <v>8315</v>
      </c>
      <c r="R3011" t="s">
        <v>8355</v>
      </c>
      <c r="S3011" s="18">
        <f t="shared" si="237"/>
        <v>41939.569907407407</v>
      </c>
      <c r="T3011" s="18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9">
        <f t="shared" ref="P3074:P3137" si="241">IFERROR(ROUND(E3074/L3074,2),0)</f>
        <v>1</v>
      </c>
      <c r="Q3074" s="11" t="s">
        <v>8315</v>
      </c>
      <c r="R3074" t="s">
        <v>8355</v>
      </c>
      <c r="S3074" s="18">
        <f t="shared" ref="S3074:S3137" si="242">(((J3074/60)/60)/24)+DATE(1970,1,1)</f>
        <v>42658.690532407403</v>
      </c>
      <c r="T3074" s="18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9">
        <f t="shared" si="241"/>
        <v>92.14</v>
      </c>
      <c r="Q3075" s="11" t="s">
        <v>8315</v>
      </c>
      <c r="R3075" t="s">
        <v>8355</v>
      </c>
      <c r="S3075" s="18">
        <f t="shared" si="242"/>
        <v>42111.684027777781</v>
      </c>
      <c r="T3075" s="18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9">
        <f t="shared" ref="P3138:P3201" si="246">IFERROR(ROUND(E3138/L3138,2),0)</f>
        <v>29.05</v>
      </c>
      <c r="Q3138" s="11" t="s">
        <v>8315</v>
      </c>
      <c r="R3138" t="s">
        <v>8316</v>
      </c>
      <c r="S3138" s="18">
        <f t="shared" ref="S3138:S3201" si="247">(((J3138/60)/60)/24)+DATE(1970,1,1)</f>
        <v>42789.462430555555</v>
      </c>
      <c r="T3138" s="18">
        <f t="shared" ref="T3138:T3201" si="248">(((I3138/60)/60)/24)+DATE(1970,1,1)</f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9">
        <f t="shared" si="246"/>
        <v>50</v>
      </c>
      <c r="Q3139" s="11" t="s">
        <v>8315</v>
      </c>
      <c r="R3139" t="s">
        <v>8316</v>
      </c>
      <c r="S3139" s="18">
        <f t="shared" si="247"/>
        <v>42807.885057870371</v>
      </c>
      <c r="T3139" s="18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9">
        <f t="shared" ref="P3202:P3265" si="251">IFERROR(ROUND(E3202/L3202,2),0)</f>
        <v>1</v>
      </c>
      <c r="Q3202" s="11" t="s">
        <v>8315</v>
      </c>
      <c r="R3202" t="s">
        <v>8357</v>
      </c>
      <c r="S3202" s="18">
        <f t="shared" ref="S3202:S3265" si="252">(((J3202/60)/60)/24)+DATE(1970,1,1)</f>
        <v>42460.320613425924</v>
      </c>
      <c r="T3202" s="18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9">
        <f t="shared" si="251"/>
        <v>12.5</v>
      </c>
      <c r="Q3203" s="11" t="s">
        <v>8315</v>
      </c>
      <c r="R3203" t="s">
        <v>8357</v>
      </c>
      <c r="S3203" s="18">
        <f t="shared" si="252"/>
        <v>41861.767094907409</v>
      </c>
      <c r="T3203" s="18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9">
        <f t="shared" ref="P3266:P3329" si="256">IFERROR(ROUND(E3266/L3266,2),0)</f>
        <v>52.55</v>
      </c>
      <c r="Q3266" s="11" t="s">
        <v>8315</v>
      </c>
      <c r="R3266" t="s">
        <v>8316</v>
      </c>
      <c r="S3266" s="18">
        <f t="shared" ref="S3266:S3329" si="257">(((J3266/60)/60)/24)+DATE(1970,1,1)</f>
        <v>42016.800208333334</v>
      </c>
      <c r="T3266" s="18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9">
        <f t="shared" si="256"/>
        <v>70.290000000000006</v>
      </c>
      <c r="Q3267" s="11" t="s">
        <v>8315</v>
      </c>
      <c r="R3267" t="s">
        <v>8316</v>
      </c>
      <c r="S3267" s="18">
        <f t="shared" si="257"/>
        <v>42311.711979166663</v>
      </c>
      <c r="T3267" s="18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9">
        <f t="shared" ref="P3330:P3393" si="261">IFERROR(ROUND(E3330/L3330,2),0)</f>
        <v>292.77999999999997</v>
      </c>
      <c r="Q3330" s="11" t="s">
        <v>8315</v>
      </c>
      <c r="R3330" t="s">
        <v>8316</v>
      </c>
      <c r="S3330" s="18">
        <f t="shared" ref="S3330:S3393" si="262">(((J3330/60)/60)/24)+DATE(1970,1,1)</f>
        <v>41822.57503472222</v>
      </c>
      <c r="T3330" s="18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9">
        <f t="shared" si="261"/>
        <v>44.92</v>
      </c>
      <c r="Q3331" s="11" t="s">
        <v>8315</v>
      </c>
      <c r="R3331" t="s">
        <v>8316</v>
      </c>
      <c r="S3331" s="18">
        <f t="shared" si="262"/>
        <v>41837.323009259257</v>
      </c>
      <c r="T3331" s="18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9">
        <f t="shared" ref="P3394:P3457" si="266">IFERROR(ROUND(E3394/L3394,2),0)</f>
        <v>41.67</v>
      </c>
      <c r="Q3394" s="11" t="s">
        <v>8315</v>
      </c>
      <c r="R3394" t="s">
        <v>8316</v>
      </c>
      <c r="S3394" s="18">
        <f t="shared" ref="S3394:S3457" si="267">(((J3394/60)/60)/24)+DATE(1970,1,1)</f>
        <v>42446.845543981486</v>
      </c>
      <c r="T3394" s="18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9">
        <f t="shared" si="266"/>
        <v>36.07</v>
      </c>
      <c r="Q3395" s="11" t="s">
        <v>8315</v>
      </c>
      <c r="R3395" t="s">
        <v>8316</v>
      </c>
      <c r="S3395" s="18">
        <f t="shared" si="267"/>
        <v>41923.921643518523</v>
      </c>
      <c r="T3395" s="18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9">
        <f t="shared" ref="P3458:P3521" si="271">IFERROR(ROUND(E3458/L3458,2),0)</f>
        <v>358.69</v>
      </c>
      <c r="Q3458" s="11" t="s">
        <v>8315</v>
      </c>
      <c r="R3458" t="s">
        <v>8316</v>
      </c>
      <c r="S3458" s="18">
        <f t="shared" ref="S3458:S3521" si="272">(((J3458/60)/60)/24)+DATE(1970,1,1)</f>
        <v>41821.205636574072</v>
      </c>
      <c r="T3458" s="18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9">
        <f t="shared" si="271"/>
        <v>50.98</v>
      </c>
      <c r="Q3459" s="11" t="s">
        <v>8315</v>
      </c>
      <c r="R3459" t="s">
        <v>8316</v>
      </c>
      <c r="S3459" s="18">
        <f t="shared" si="272"/>
        <v>42016.706678240742</v>
      </c>
      <c r="T3459" s="18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9">
        <f t="shared" ref="P3522:P3585" si="276">IFERROR(ROUND(E3522/L3522,2),0)</f>
        <v>95.95</v>
      </c>
      <c r="Q3522" s="11" t="s">
        <v>8315</v>
      </c>
      <c r="R3522" t="s">
        <v>8316</v>
      </c>
      <c r="S3522" s="18">
        <f t="shared" ref="S3522:S3585" si="277">(((J3522/60)/60)/24)+DATE(1970,1,1)</f>
        <v>42227.824212962965</v>
      </c>
      <c r="T3522" s="18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9">
        <f t="shared" si="276"/>
        <v>45.62</v>
      </c>
      <c r="Q3523" s="11" t="s">
        <v>8315</v>
      </c>
      <c r="R3523" t="s">
        <v>8316</v>
      </c>
      <c r="S3523" s="18">
        <f t="shared" si="277"/>
        <v>41881.361342592594</v>
      </c>
      <c r="T3523" s="18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9">
        <f t="shared" ref="P3586:P3649" si="281">IFERROR(ROUND(E3586/L3586,2),0)</f>
        <v>30.94</v>
      </c>
      <c r="Q3586" s="11" t="s">
        <v>8315</v>
      </c>
      <c r="R3586" t="s">
        <v>8316</v>
      </c>
      <c r="S3586" s="18">
        <f t="shared" ref="S3586:S3649" si="282">(((J3586/60)/60)/24)+DATE(1970,1,1)</f>
        <v>42168.316481481481</v>
      </c>
      <c r="T3586" s="18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9">
        <f t="shared" si="281"/>
        <v>176.09</v>
      </c>
      <c r="Q3587" s="11" t="s">
        <v>8315</v>
      </c>
      <c r="R3587" t="s">
        <v>8316</v>
      </c>
      <c r="S3587" s="18">
        <f t="shared" si="282"/>
        <v>41964.716319444444</v>
      </c>
      <c r="T3587" s="18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9">
        <f t="shared" ref="P3650:P3713" si="286">IFERROR(ROUND(E3650/L3650,2),0)</f>
        <v>550.04</v>
      </c>
      <c r="Q3650" s="11" t="s">
        <v>8315</v>
      </c>
      <c r="R3650" t="s">
        <v>8316</v>
      </c>
      <c r="S3650" s="18">
        <f t="shared" ref="S3650:S3713" si="287">(((J3650/60)/60)/24)+DATE(1970,1,1)</f>
        <v>41887.292187500003</v>
      </c>
      <c r="T3650" s="18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9">
        <f t="shared" si="286"/>
        <v>97.5</v>
      </c>
      <c r="Q3651" s="11" t="s">
        <v>8315</v>
      </c>
      <c r="R3651" t="s">
        <v>8316</v>
      </c>
      <c r="S3651" s="18">
        <f t="shared" si="287"/>
        <v>41780.712893518517</v>
      </c>
      <c r="T3651" s="18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9">
        <f t="shared" ref="P3714:P3777" si="291">IFERROR(ROUND(E3714/L3714,2),0)</f>
        <v>110.87</v>
      </c>
      <c r="Q3714" s="11" t="s">
        <v>8315</v>
      </c>
      <c r="R3714" t="s">
        <v>8316</v>
      </c>
      <c r="S3714" s="18">
        <f t="shared" ref="S3714:S3777" si="292">(((J3714/60)/60)/24)+DATE(1970,1,1)</f>
        <v>42134.172071759262</v>
      </c>
      <c r="T3714" s="18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9">
        <f t="shared" si="291"/>
        <v>106.84</v>
      </c>
      <c r="Q3715" s="11" t="s">
        <v>8315</v>
      </c>
      <c r="R3715" t="s">
        <v>8316</v>
      </c>
      <c r="S3715" s="18">
        <f t="shared" si="292"/>
        <v>42505.738032407404</v>
      </c>
      <c r="T3715" s="18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9">
        <f t="shared" ref="P3778:P3841" si="296">IFERROR(ROUND(E3778/L3778,2),0)</f>
        <v>90.82</v>
      </c>
      <c r="Q3778" s="11" t="s">
        <v>8315</v>
      </c>
      <c r="R3778" t="s">
        <v>8357</v>
      </c>
      <c r="S3778" s="18">
        <f t="shared" ref="S3778:S3841" si="297">(((J3778/60)/60)/24)+DATE(1970,1,1)</f>
        <v>41814.367800925924</v>
      </c>
      <c r="T3778" s="18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9">
        <f t="shared" si="296"/>
        <v>48.54</v>
      </c>
      <c r="Q3779" s="11" t="s">
        <v>8315</v>
      </c>
      <c r="R3779" t="s">
        <v>8357</v>
      </c>
      <c r="S3779" s="18">
        <f t="shared" si="297"/>
        <v>41887.111354166671</v>
      </c>
      <c r="T3779" s="18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9">
        <f t="shared" ref="P3842:P3905" si="301">IFERROR(ROUND(E3842/L3842,2),0)</f>
        <v>21.67</v>
      </c>
      <c r="Q3842" s="11" t="s">
        <v>8315</v>
      </c>
      <c r="R3842" t="s">
        <v>8316</v>
      </c>
      <c r="S3842" s="18">
        <f t="shared" ref="S3842:S3905" si="302">(((J3842/60)/60)/24)+DATE(1970,1,1)</f>
        <v>42432.701724537037</v>
      </c>
      <c r="T3842" s="18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9">
        <f t="shared" si="301"/>
        <v>25.65</v>
      </c>
      <c r="Q3843" s="11" t="s">
        <v>8315</v>
      </c>
      <c r="R3843" t="s">
        <v>8316</v>
      </c>
      <c r="S3843" s="18">
        <f t="shared" si="302"/>
        <v>41780.785729166666</v>
      </c>
      <c r="T3843" s="18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9">
        <f t="shared" ref="P3906:P3969" si="306">IFERROR(ROUND(E3906/L3906,2),0)</f>
        <v>1.5</v>
      </c>
      <c r="Q3906" s="11" t="s">
        <v>8315</v>
      </c>
      <c r="R3906" t="s">
        <v>8316</v>
      </c>
      <c r="S3906" s="18">
        <f t="shared" ref="S3906:S3969" si="307">(((J3906/60)/60)/24)+DATE(1970,1,1)</f>
        <v>42095.229166666672</v>
      </c>
      <c r="T3906" s="18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9">
        <f t="shared" si="306"/>
        <v>24.71</v>
      </c>
      <c r="Q3907" s="11" t="s">
        <v>8315</v>
      </c>
      <c r="R3907" t="s">
        <v>8316</v>
      </c>
      <c r="S3907" s="18">
        <f t="shared" si="307"/>
        <v>42124.623877314814</v>
      </c>
      <c r="T3907" s="18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9">
        <f t="shared" ref="P3970:P4033" si="311">IFERROR(ROUND(E3970/L3970,2),0)</f>
        <v>47.91</v>
      </c>
      <c r="Q3970" s="11" t="s">
        <v>8315</v>
      </c>
      <c r="R3970" t="s">
        <v>8316</v>
      </c>
      <c r="S3970" s="18">
        <f t="shared" ref="S3970:S4033" si="312">(((J3970/60)/60)/24)+DATE(1970,1,1)</f>
        <v>42452.815659722226</v>
      </c>
      <c r="T3970" s="18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9">
        <f t="shared" si="311"/>
        <v>35.17</v>
      </c>
      <c r="Q3971" s="11" t="s">
        <v>8315</v>
      </c>
      <c r="R3971" t="s">
        <v>8316</v>
      </c>
      <c r="S3971" s="18">
        <f t="shared" si="312"/>
        <v>42601.854699074072</v>
      </c>
      <c r="T3971" s="18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9">
        <f t="shared" ref="P4034:P4097" si="316">IFERROR(ROUND(E4034/L4034,2),0)</f>
        <v>59</v>
      </c>
      <c r="Q4034" s="11" t="s">
        <v>8315</v>
      </c>
      <c r="R4034" t="s">
        <v>8316</v>
      </c>
      <c r="S4034" s="18">
        <f t="shared" ref="S4034:S4097" si="317">(((J4034/60)/60)/24)+DATE(1970,1,1)</f>
        <v>42293.809212962966</v>
      </c>
      <c r="T4034" s="18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9">
        <f t="shared" si="316"/>
        <v>65.34</v>
      </c>
      <c r="Q4035" s="11" t="s">
        <v>8315</v>
      </c>
      <c r="R4035" t="s">
        <v>8316</v>
      </c>
      <c r="S4035" s="18">
        <f t="shared" si="317"/>
        <v>42614.268796296295</v>
      </c>
      <c r="T4035" s="18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9">
        <f t="shared" ref="P4098:P4115" si="321">IFERROR(ROUND(E4098/L4098,2),0)</f>
        <v>80</v>
      </c>
      <c r="Q4098" s="11" t="s">
        <v>8315</v>
      </c>
      <c r="R4098" t="s">
        <v>8316</v>
      </c>
      <c r="S4098" s="18">
        <f t="shared" ref="S4098:S4115" si="322">(((J4098/60)/60)/24)+DATE(1970,1,1)</f>
        <v>42750.530312499999</v>
      </c>
      <c r="T4098" s="18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9">
        <f t="shared" si="321"/>
        <v>0</v>
      </c>
      <c r="Q4099" s="11" t="s">
        <v>8315</v>
      </c>
      <c r="R4099" t="s">
        <v>8316</v>
      </c>
      <c r="S4099" s="18">
        <f t="shared" si="322"/>
        <v>42344.824502314819</v>
      </c>
      <c r="T4099" s="18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style="21" bestFit="1" customWidth="1"/>
  </cols>
  <sheetData>
    <row r="1" spans="1:9" x14ac:dyDescent="0.25">
      <c r="A1" s="12" t="s">
        <v>8368</v>
      </c>
      <c r="B1" s="12" t="s">
        <v>8397</v>
      </c>
      <c r="C1" s="12" t="s">
        <v>8398</v>
      </c>
      <c r="D1" s="12" t="s">
        <v>8399</v>
      </c>
      <c r="E1" s="12" t="s">
        <v>8400</v>
      </c>
      <c r="F1" s="20" t="s">
        <v>8401</v>
      </c>
      <c r="G1" s="12" t="s">
        <v>8402</v>
      </c>
      <c r="H1" s="20" t="s">
        <v>8403</v>
      </c>
      <c r="I1" s="12"/>
    </row>
    <row r="2" spans="1:9" x14ac:dyDescent="0.25">
      <c r="A2" s="19" t="s">
        <v>8404</v>
      </c>
      <c r="B2" s="19">
        <f>COUNTIFS(Kickstarter!$D:$D,"&lt;1000",Kickstarter!$F:$F,"Successful",Kickstarter!$R:$R,"plays")</f>
        <v>141</v>
      </c>
      <c r="C2" s="19">
        <f>COUNTIFS(Kickstarter!$D:$D,"&lt;1000",Kickstarter!$F:$F,"Failed",Kickstarter!$R:$R,"plays")</f>
        <v>45</v>
      </c>
      <c r="D2" s="19">
        <f>COUNTIFS(Kickstarter!$D:$D,"&lt;1000",Kickstarter!$F:$F,"Canceled",Kickstarter!$R:$R,"plays")</f>
        <v>0</v>
      </c>
      <c r="E2" s="19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I2" s="12"/>
    </row>
    <row r="3" spans="1:9" x14ac:dyDescent="0.25">
      <c r="A3" t="s">
        <v>8405</v>
      </c>
      <c r="B3" s="19">
        <f>COUNTIFS(Kickstarter!$D:$D,"&gt;=1000",Kickstarter!$D:$D,"&lt;=4999",Kickstarter!$F:$F,"Successful",Kickstarter!$R:$R,"plays")</f>
        <v>388</v>
      </c>
      <c r="C3" s="19">
        <f>COUNTIFS(Kickstarter!$D:$D,"&gt;=1000",Kickstarter!$D:$D,"&lt;=4999",Kickstarter!$F:$F,"Failed",Kickstarter!$R:$R,"plays")</f>
        <v>146</v>
      </c>
      <c r="D3" s="19">
        <f>COUNTIFS(Kickstarter!$D:$D,"&gt;=1000",Kickstarter!$D:$D,"&lt;=4999",Kickstarter!$F:$F,"Canceled",Kickstarter!$R:$R,"plays")</f>
        <v>0</v>
      </c>
      <c r="E3" s="19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9" x14ac:dyDescent="0.25">
      <c r="A4" t="s">
        <v>8406</v>
      </c>
      <c r="B4" s="19">
        <f>COUNTIFS(Kickstarter!$D:$D,"&gt;=5000",Kickstarter!$D:$D,"&lt;=9999",Kickstarter!$F:$F,"Successful",Kickstarter!$R:$R,"plays")</f>
        <v>93</v>
      </c>
      <c r="C4" s="19">
        <f>COUNTIFS(Kickstarter!$D:$D,"&gt;=5000",Kickstarter!$D:$D,"&lt;=9999",Kickstarter!$F:$F,"Failed",Kickstarter!$R:$R,"plays")</f>
        <v>76</v>
      </c>
      <c r="D4" s="19">
        <f>COUNTIFS(Kickstarter!$D:$D,"&gt;=5000",Kickstarter!$D:$D,"&lt;=9999",Kickstarter!$F:$F,"Canceled",Kickstarter!$R:$R,"plays")</f>
        <v>0</v>
      </c>
      <c r="E4" s="19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9" x14ac:dyDescent="0.25">
      <c r="A5" t="s">
        <v>8407</v>
      </c>
      <c r="B5" s="19">
        <f>COUNTIFS(Kickstarter!$D:$D,"&gt;=10000",Kickstarter!$D:$D,"&lt;=14999",Kickstarter!$F:$F,"Successful",Kickstarter!$R:$R,"plays")</f>
        <v>39</v>
      </c>
      <c r="C5" s="19">
        <f>COUNTIFS(Kickstarter!$D:$D,"&gt;=10000",Kickstarter!$D:$D,"&lt;=14999",Kickstarter!$F:$F,"Failed",Kickstarter!$R:$R,"plays")</f>
        <v>33</v>
      </c>
      <c r="D5" s="19">
        <f>COUNTIFS(Kickstarter!$D:$D,"&gt;=10000",Kickstarter!$D:$D,"&lt;=14999",Kickstarter!$F:$F,"Canceled",Kickstarter!$R:$R,"plays")</f>
        <v>0</v>
      </c>
      <c r="E5" s="19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9" x14ac:dyDescent="0.25">
      <c r="A6" t="s">
        <v>8408</v>
      </c>
      <c r="B6" s="19">
        <f>COUNTIFS(Kickstarter!$D:$D,"&gt;=15000",Kickstarter!$D:$D,"&lt;=19999",Kickstarter!$F:$F,"Successful",Kickstarter!$R:$R,"plays")</f>
        <v>12</v>
      </c>
      <c r="C6" s="19">
        <f>COUNTIFS(Kickstarter!$D:$D,"&gt;=15000",Kickstarter!$D:$D,"&lt;=19999",Kickstarter!$F:$F,"Failed",Kickstarter!$R:$R,"plays")</f>
        <v>12</v>
      </c>
      <c r="D6" s="19">
        <f>COUNTIFS(Kickstarter!$D:$D,"&gt;=15000",Kickstarter!$D:$D,"&lt;=19999",Kickstarter!$F:$F,"Canceled",Kickstarter!$R:$R,"plays")</f>
        <v>0</v>
      </c>
      <c r="E6" s="19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9" x14ac:dyDescent="0.25">
      <c r="A7" t="s">
        <v>8409</v>
      </c>
      <c r="B7" s="19">
        <f>COUNTIFS(Kickstarter!$D:$D,"&gt;=20000",Kickstarter!$D:$D,"&lt;=24999",Kickstarter!$F:$F,"Successful",Kickstarter!$R:$R,"plays")</f>
        <v>9</v>
      </c>
      <c r="C7" s="19">
        <f>COUNTIFS(Kickstarter!$D:$D,"&gt;=20000",Kickstarter!$D:$D,"&lt;=24999",Kickstarter!$F:$F,"Failed",Kickstarter!$R:$R,"plays")</f>
        <v>11</v>
      </c>
      <c r="D7" s="19">
        <f>COUNTIFS(Kickstarter!$D:$D,"&gt;=20000",Kickstarter!$D:$D,"&lt;=24999",Kickstarter!$F:$F,"Canceled",Kickstarter!$R:$R,"plays")</f>
        <v>0</v>
      </c>
      <c r="E7" s="19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9" x14ac:dyDescent="0.25">
      <c r="A8" t="s">
        <v>8410</v>
      </c>
      <c r="B8" s="19">
        <f>COUNTIFS(Kickstarter!$D:$D,"&gt;=25000",Kickstarter!$D:$D,"&lt;=29999",Kickstarter!$F:$F,"Successful",Kickstarter!$R:$R,"plays")</f>
        <v>1</v>
      </c>
      <c r="C8" s="19">
        <f>COUNTIFS(Kickstarter!$D:$D,"&gt;=25000",Kickstarter!$D:$D,"&lt;=29999",Kickstarter!$F:$F,"Failed",Kickstarter!$R:$R,"plays")</f>
        <v>4</v>
      </c>
      <c r="D8" s="19">
        <f>COUNTIFS(Kickstarter!$D:$D,"&gt;=25000",Kickstarter!$D:$D,"&lt;=29999",Kickstarter!$F:$F,"Canceled",Kickstarter!$R:$R,"plays")</f>
        <v>0</v>
      </c>
      <c r="E8" s="19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9" x14ac:dyDescent="0.25">
      <c r="A9" t="s">
        <v>8411</v>
      </c>
      <c r="B9" s="19">
        <f>COUNTIFS(Kickstarter!$D:$D,"&gt;=30000",Kickstarter!$D:$D,"&lt;=34999",Kickstarter!$F:$F,"Successful",Kickstarter!$R:$R,"plays")</f>
        <v>3</v>
      </c>
      <c r="C9" s="19">
        <f>COUNTIFS(Kickstarter!$D:$D,"&gt;=30000",Kickstarter!$D:$D,"&lt;=34999",Kickstarter!$F:$F,"Failed",Kickstarter!$R:$R,"plays")</f>
        <v>8</v>
      </c>
      <c r="D9" s="19">
        <f>COUNTIFS(Kickstarter!$D:$D,"&gt;=30000",Kickstarter!$D:$D,"&lt;=34999",Kickstarter!$F:$F,"Canceled",Kickstarter!$R:$R,"plays")</f>
        <v>0</v>
      </c>
      <c r="E9" s="1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9" x14ac:dyDescent="0.25">
      <c r="A10" t="s">
        <v>8412</v>
      </c>
      <c r="B10" s="19">
        <f>COUNTIFS(Kickstarter!$D:$D,"&gt;=35000",Kickstarter!$D:$D,"&lt;=39999",Kickstarter!$F:$F,"Successful",Kickstarter!$R:$R,"plays")</f>
        <v>4</v>
      </c>
      <c r="C10" s="19">
        <f>COUNTIFS(Kickstarter!$D:$D,"&gt;=35000",Kickstarter!$D:$D,"&lt;=39999",Kickstarter!$F:$F,"Failed",Kickstarter!$R:$R,"plays")</f>
        <v>2</v>
      </c>
      <c r="D10" s="19">
        <f>COUNTIFS(Kickstarter!$D:$D,"&gt;=35000",Kickstarter!$D:$D,"&lt;=39999",Kickstarter!$F:$F,"Canceled",Kickstarter!$R:$R,"plays")</f>
        <v>0</v>
      </c>
      <c r="E10" s="19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9" x14ac:dyDescent="0.25">
      <c r="A11" t="s">
        <v>8414</v>
      </c>
      <c r="B11" s="19">
        <f>COUNTIFS(Kickstarter!$D:$D,"&gt;=40000",Kickstarter!$D:$D,"&lt;=44999",Kickstarter!$F:$F,"Successful",Kickstarter!$R:$R,"plays")</f>
        <v>2</v>
      </c>
      <c r="C11" s="19">
        <f>COUNTIFS(Kickstarter!$D:$D,"&gt;=40000",Kickstarter!$D:$D,"&lt;=44999",Kickstarter!$F:$F,"Failed",Kickstarter!$R:$R,"plays")</f>
        <v>1</v>
      </c>
      <c r="D11" s="19">
        <f>COUNTIFS(Kickstarter!$D:$D,"&gt;=40000",Kickstarter!$D:$D,"&lt;=44999",Kickstarter!$F:$F,"Canceled",Kickstarter!$R:$R,"plays")</f>
        <v>0</v>
      </c>
      <c r="E11" s="19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9" x14ac:dyDescent="0.25">
      <c r="A12" t="s">
        <v>8413</v>
      </c>
      <c r="B12" s="19">
        <f>COUNTIFS(Kickstarter!$D:$D,"&gt;=45000",Kickstarter!$D:$D,"&lt;=49999",Kickstarter!$F:$F,"Successful",Kickstarter!$R:$R,"plays")</f>
        <v>0</v>
      </c>
      <c r="C12" s="19">
        <f>COUNTIFS(Kickstarter!$D:$D,"&gt;=45000",Kickstarter!$D:$D,"&lt;=49999",Kickstarter!$F:$F,"Failed",Kickstarter!$R:$R,"plays")</f>
        <v>1</v>
      </c>
      <c r="D12" s="19">
        <f>COUNTIFS(Kickstarter!$D:$D,"&gt;=45000",Kickstarter!$D:$D,"&lt;=49999",Kickstarter!$F:$F,"Canceled",Kickstarter!$R:$R,"plays")</f>
        <v>0</v>
      </c>
      <c r="E12" s="19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9" x14ac:dyDescent="0.25">
      <c r="A13" t="s">
        <v>8415</v>
      </c>
      <c r="B13" s="19">
        <f>COUNTIFS(Kickstarter!$D:$D,"&gt;50000",Kickstarter!$F:$F,"Successful",Kickstarter!$R:$R,"plays")</f>
        <v>2</v>
      </c>
      <c r="C13" s="19">
        <f>COUNTIFS(Kickstarter!$D:$D,"&gt;50000",Kickstarter!$F:$F,"Failed",Kickstarter!$R:$R,"plays")</f>
        <v>10</v>
      </c>
      <c r="D13" s="19">
        <f>COUNTIFS(Kickstarter!$D:$D,"&gt;50000",Kickstarter!$F:$F,"Canceled",Kickstarter!$R:$R,"plays")</f>
        <v>0</v>
      </c>
      <c r="E13" s="19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7" sqref="B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2" sqref="D2:D6"/>
    </sheetView>
  </sheetViews>
  <sheetFormatPr defaultRowHeight="15" x14ac:dyDescent="0.25"/>
  <cols>
    <col min="4" max="4" width="10.5703125" bestFit="1" customWidth="1"/>
  </cols>
  <sheetData>
    <row r="1" spans="1:4" x14ac:dyDescent="0.25">
      <c r="A1" s="12" t="s">
        <v>8367</v>
      </c>
      <c r="B1" s="12" t="s">
        <v>4110</v>
      </c>
      <c r="C1" s="12" t="s">
        <v>8368</v>
      </c>
      <c r="D1" s="12" t="s">
        <v>8369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autoFilter ref="A1:D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9" sqref="B19"/>
    </sheetView>
  </sheetViews>
  <sheetFormatPr defaultRowHeight="15" x14ac:dyDescent="0.25"/>
  <cols>
    <col min="2" max="3" width="11.5703125" bestFit="1" customWidth="1"/>
  </cols>
  <sheetData>
    <row r="1" spans="1:3" x14ac:dyDescent="0.25">
      <c r="A1" s="12"/>
      <c r="B1" s="12" t="s">
        <v>8374</v>
      </c>
      <c r="C1" s="12" t="s">
        <v>8375</v>
      </c>
    </row>
    <row r="2" spans="1:3" x14ac:dyDescent="0.25">
      <c r="A2" s="12" t="s">
        <v>8370</v>
      </c>
      <c r="B2" s="16">
        <f>AVERAGE('[1]Successful U.S. Kickstarters'!D:D)</f>
        <v>71938.859944093347</v>
      </c>
      <c r="C2" s="16">
        <f>AVERAGE('[1]Failed U.S. Kickstarters'!D:D)</f>
        <v>71938.859944093347</v>
      </c>
    </row>
    <row r="3" spans="1:3" x14ac:dyDescent="0.25">
      <c r="A3" s="12" t="s">
        <v>8371</v>
      </c>
      <c r="B3" s="16">
        <f>MEDIAN('[1]Successful U.S. Kickstarters'!D:D)</f>
        <v>5000</v>
      </c>
      <c r="C3" s="16">
        <f>MEDIAN('[1]Failed U.S. Kickstarters'!D:D)</f>
        <v>5000</v>
      </c>
    </row>
    <row r="4" spans="1:3" x14ac:dyDescent="0.25">
      <c r="A4" s="12" t="s">
        <v>8376</v>
      </c>
      <c r="B4" s="12">
        <f>_xlfn.STDEV.P('[1]Successful U.S. Kickstarters'!D:D)</f>
        <v>1693312.894734117</v>
      </c>
      <c r="C4" s="12">
        <f>_xlfn.STDEV.P('[1]Failed U.S. Kickstarters'!D:D)</f>
        <v>1693312.894734117</v>
      </c>
    </row>
    <row r="5" spans="1:3" x14ac:dyDescent="0.25">
      <c r="A5" s="12" t="s">
        <v>8377</v>
      </c>
      <c r="B5" s="12">
        <f>_xlfn.QUARTILE.EXC('[1]Successful U.S. Kickstarters'!D:D,3)</f>
        <v>15000</v>
      </c>
      <c r="C5" s="12">
        <f>_xlfn.QUARTILE.EXC('[1]Failed U.S. Kickstarters'!D:D,3)</f>
        <v>15000</v>
      </c>
    </row>
    <row r="6" spans="1:3" x14ac:dyDescent="0.25">
      <c r="A6" s="12" t="s">
        <v>8378</v>
      </c>
      <c r="B6" s="12">
        <f>_xlfn.QUARTILE.EXC('[1]Successful U.S. Kickstarters'!D:D,1)</f>
        <v>2000</v>
      </c>
      <c r="C6" s="12">
        <f>_xlfn.QUARTILE.EXC('[1]Failed U.S. Kickstarters'!D:D,1)</f>
        <v>2000</v>
      </c>
    </row>
    <row r="7" spans="1:3" x14ac:dyDescent="0.25">
      <c r="A7" s="12" t="s">
        <v>8379</v>
      </c>
      <c r="B7" s="12">
        <f>B5-B6</f>
        <v>13000</v>
      </c>
      <c r="C7" s="12">
        <f>C5-C6</f>
        <v>13000</v>
      </c>
    </row>
    <row r="8" spans="1:3" x14ac:dyDescent="0.25">
      <c r="A8" s="12"/>
      <c r="B8" s="12"/>
      <c r="C8" s="12"/>
    </row>
    <row r="9" spans="1:3" x14ac:dyDescent="0.25">
      <c r="A9" s="12" t="s">
        <v>8372</v>
      </c>
      <c r="B9" s="12">
        <f>AVERAGE('[1]Successful U.S. Kickstarters'!E:E)</f>
        <v>11223.563845405923</v>
      </c>
      <c r="C9" s="12">
        <f>AVERAGE('[1]Failed U.S. Kickstarters'!E:E)</f>
        <v>11223.563845405923</v>
      </c>
    </row>
    <row r="10" spans="1:3" x14ac:dyDescent="0.25">
      <c r="A10" s="12" t="s">
        <v>8373</v>
      </c>
      <c r="B10" s="12">
        <f>MEDIAN('[1]Successful U.S. Kickstarters'!E:E)</f>
        <v>1562</v>
      </c>
      <c r="C10" s="12">
        <f>MEDIAN('[1]Failed U.S. Kickstarters'!E:E)</f>
        <v>1562</v>
      </c>
    </row>
    <row r="11" spans="1:3" x14ac:dyDescent="0.25">
      <c r="A11" s="12" t="s">
        <v>8380</v>
      </c>
      <c r="B11">
        <f>_xlfn.STDEV.P('[1]Successful U.S. Kickstarters'!E:E)</f>
        <v>58768.535972880702</v>
      </c>
      <c r="C11">
        <f>_xlfn.STDEV.P('[1]Failed U.S. Kickstarters'!E:E)</f>
        <v>58768.535972880702</v>
      </c>
    </row>
    <row r="12" spans="1:3" x14ac:dyDescent="0.25">
      <c r="A12" s="12" t="s">
        <v>8381</v>
      </c>
    </row>
    <row r="13" spans="1:3" x14ac:dyDescent="0.25">
      <c r="A13" s="12" t="s">
        <v>8382</v>
      </c>
    </row>
    <row r="14" spans="1:3" x14ac:dyDescent="0.25">
      <c r="A14" s="12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Kickstarter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16307</cp:lastModifiedBy>
  <dcterms:created xsi:type="dcterms:W3CDTF">2017-04-20T15:17:24Z</dcterms:created>
  <dcterms:modified xsi:type="dcterms:W3CDTF">2020-09-05T05:47:05Z</dcterms:modified>
</cp:coreProperties>
</file>