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08B3EA6D-F22C-4A90-A1D6-DCB571726B4B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CF Forecasting Example" sheetId="3" r:id="rId1"/>
    <sheet name="Cash Flow - Direct Method" sheetId="4" r:id="rId2"/>
    <sheet name="Cash Flow Indirect Method" sheetId="5" r:id="rId3"/>
    <sheet name="Income Statement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C49" i="3"/>
  <c r="C10" i="3"/>
  <c r="D11" i="4" l="1"/>
  <c r="F16" i="3" l="1"/>
  <c r="B36" i="5" l="1"/>
  <c r="B35" i="5"/>
  <c r="B34" i="5"/>
  <c r="C15" i="5"/>
  <c r="B26" i="5"/>
  <c r="B20" i="5"/>
  <c r="H14" i="5"/>
  <c r="C14" i="5"/>
  <c r="C13" i="5"/>
  <c r="B14" i="5"/>
  <c r="B13" i="5"/>
  <c r="M14" i="5"/>
  <c r="M13" i="5"/>
  <c r="B41" i="6"/>
  <c r="M37" i="6"/>
  <c r="L37" i="6"/>
  <c r="K37" i="6"/>
  <c r="J37" i="6"/>
  <c r="I37" i="6"/>
  <c r="H37" i="6"/>
  <c r="G37" i="6"/>
  <c r="F37" i="6"/>
  <c r="E37" i="6"/>
  <c r="D37" i="6"/>
  <c r="C37" i="6"/>
  <c r="B8" i="5"/>
  <c r="M5" i="5"/>
  <c r="M5" i="6" s="1"/>
  <c r="L5" i="5"/>
  <c r="L5" i="6" s="1"/>
  <c r="K5" i="5"/>
  <c r="K5" i="6" s="1"/>
  <c r="J5" i="5"/>
  <c r="J5" i="6" s="1"/>
  <c r="I5" i="5"/>
  <c r="I5" i="6" s="1"/>
  <c r="H5" i="5"/>
  <c r="H5" i="6" s="1"/>
  <c r="G5" i="5"/>
  <c r="G5" i="6" s="1"/>
  <c r="F5" i="5"/>
  <c r="F5" i="6" s="1"/>
  <c r="E5" i="5"/>
  <c r="E5" i="6" s="1"/>
  <c r="D5" i="5"/>
  <c r="D5" i="6" s="1"/>
  <c r="C5" i="5"/>
  <c r="C6" i="5"/>
  <c r="B3" i="5"/>
  <c r="D57" i="4"/>
  <c r="C34" i="5" s="1"/>
  <c r="D46" i="4"/>
  <c r="C22" i="5" s="1"/>
  <c r="C24" i="5" s="1"/>
  <c r="D48" i="4"/>
  <c r="C46" i="4"/>
  <c r="B22" i="5" s="1"/>
  <c r="D37" i="4"/>
  <c r="C37" i="4"/>
  <c r="D36" i="4"/>
  <c r="D35" i="4"/>
  <c r="D34" i="4"/>
  <c r="C36" i="4"/>
  <c r="C35" i="4"/>
  <c r="C34" i="4"/>
  <c r="D53" i="4"/>
  <c r="C30" i="5" s="1"/>
  <c r="C53" i="4"/>
  <c r="D33" i="4"/>
  <c r="C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D19" i="4"/>
  <c r="C19" i="4"/>
  <c r="D13" i="4"/>
  <c r="D12" i="4"/>
  <c r="D15" i="4" s="1"/>
  <c r="C13" i="4"/>
  <c r="C12" i="4"/>
  <c r="D52" i="4"/>
  <c r="C29" i="5" s="1"/>
  <c r="C52" i="4"/>
  <c r="B29" i="5" s="1"/>
  <c r="D51" i="4"/>
  <c r="C51" i="4"/>
  <c r="B28" i="5" s="1"/>
  <c r="C11" i="4"/>
  <c r="E6" i="4"/>
  <c r="F6" i="4" s="1"/>
  <c r="G6" i="4" s="1"/>
  <c r="H6" i="4" s="1"/>
  <c r="I6" i="4" s="1"/>
  <c r="J6" i="4" s="1"/>
  <c r="K6" i="4" s="1"/>
  <c r="L6" i="4" s="1"/>
  <c r="M6" i="4" s="1"/>
  <c r="N6" i="4" s="1"/>
  <c r="M6" i="5" s="1"/>
  <c r="M6" i="6" s="1"/>
  <c r="B23" i="6" l="1"/>
  <c r="B32" i="6"/>
  <c r="B30" i="6"/>
  <c r="B31" i="6"/>
  <c r="B11" i="6"/>
  <c r="B22" i="6"/>
  <c r="B10" i="6"/>
  <c r="B24" i="6"/>
  <c r="D39" i="4"/>
  <c r="D41" i="4" s="1"/>
  <c r="B12" i="6"/>
  <c r="C28" i="5"/>
  <c r="C32" i="5" s="1"/>
  <c r="D55" i="4"/>
  <c r="B6" i="6"/>
  <c r="B25" i="6"/>
  <c r="B33" i="6"/>
  <c r="C6" i="6"/>
  <c r="B18" i="6"/>
  <c r="B26" i="6"/>
  <c r="B34" i="6"/>
  <c r="B47" i="6"/>
  <c r="B30" i="5"/>
  <c r="C5" i="6"/>
  <c r="B19" i="6"/>
  <c r="B27" i="6"/>
  <c r="B35" i="6"/>
  <c r="C47" i="6"/>
  <c r="B20" i="6"/>
  <c r="B28" i="6"/>
  <c r="B21" i="6"/>
  <c r="B29" i="6"/>
  <c r="J14" i="5"/>
  <c r="D14" i="5"/>
  <c r="L14" i="5"/>
  <c r="F14" i="5"/>
  <c r="I13" i="5"/>
  <c r="F13" i="5"/>
  <c r="J13" i="5"/>
  <c r="G14" i="5"/>
  <c r="K14" i="5"/>
  <c r="G13" i="5"/>
  <c r="K13" i="5"/>
  <c r="D13" i="5"/>
  <c r="H13" i="5"/>
  <c r="L13" i="5"/>
  <c r="E14" i="5"/>
  <c r="I14" i="5"/>
  <c r="E13" i="5"/>
  <c r="C14" i="6"/>
  <c r="C39" i="6" s="1"/>
  <c r="C45" i="6" s="1"/>
  <c r="D6" i="5"/>
  <c r="D6" i="6" s="1"/>
  <c r="K6" i="5"/>
  <c r="K6" i="6" s="1"/>
  <c r="I6" i="5"/>
  <c r="I6" i="6" s="1"/>
  <c r="G6" i="5"/>
  <c r="G6" i="6" s="1"/>
  <c r="E6" i="5"/>
  <c r="E6" i="6" s="1"/>
  <c r="L6" i="5"/>
  <c r="L6" i="6" s="1"/>
  <c r="J6" i="5"/>
  <c r="J6" i="6" s="1"/>
  <c r="H6" i="5"/>
  <c r="H6" i="6" s="1"/>
  <c r="F6" i="5"/>
  <c r="F6" i="6" s="1"/>
  <c r="D58" i="4" l="1"/>
  <c r="D59" i="4" s="1"/>
  <c r="E57" i="4" s="1"/>
  <c r="C49" i="6"/>
  <c r="C10" i="5" s="1"/>
  <c r="C17" i="5" s="1"/>
  <c r="C35" i="5" s="1"/>
  <c r="C36" i="5" s="1"/>
  <c r="D34" i="5" s="1"/>
  <c r="F20" i="3"/>
  <c r="F19" i="3"/>
  <c r="F18" i="3"/>
  <c r="F17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E45" i="3"/>
  <c r="E21" i="3"/>
  <c r="G38" i="3" l="1"/>
  <c r="E33" i="4"/>
  <c r="G19" i="3"/>
  <c r="E12" i="4"/>
  <c r="G20" i="3"/>
  <c r="G21" i="3" s="1"/>
  <c r="E13" i="4"/>
  <c r="G36" i="3"/>
  <c r="E31" i="4"/>
  <c r="G37" i="3"/>
  <c r="E32" i="4"/>
  <c r="G24" i="3"/>
  <c r="E19" i="4"/>
  <c r="G28" i="3"/>
  <c r="E23" i="4"/>
  <c r="G44" i="3"/>
  <c r="E37" i="4"/>
  <c r="G29" i="3"/>
  <c r="E24" i="4"/>
  <c r="G17" i="3"/>
  <c r="E51" i="4"/>
  <c r="G30" i="3"/>
  <c r="E25" i="4"/>
  <c r="G18" i="3"/>
  <c r="E52" i="4"/>
  <c r="D29" i="5" s="1"/>
  <c r="G31" i="3"/>
  <c r="E26" i="4"/>
  <c r="G39" i="3"/>
  <c r="D15" i="5"/>
  <c r="E53" i="4"/>
  <c r="D30" i="5" s="1"/>
  <c r="G32" i="3"/>
  <c r="E27" i="4"/>
  <c r="G40" i="3"/>
  <c r="E34" i="4"/>
  <c r="G25" i="3"/>
  <c r="E20" i="4"/>
  <c r="G33" i="3"/>
  <c r="E28" i="4"/>
  <c r="G41" i="3"/>
  <c r="E35" i="4"/>
  <c r="D47" i="6" s="1"/>
  <c r="G26" i="3"/>
  <c r="E21" i="4"/>
  <c r="G34" i="3"/>
  <c r="E29" i="4"/>
  <c r="G42" i="3"/>
  <c r="E36" i="4"/>
  <c r="G27" i="3"/>
  <c r="E22" i="4"/>
  <c r="G35" i="3"/>
  <c r="E30" i="4"/>
  <c r="G43" i="3"/>
  <c r="E46" i="4"/>
  <c r="G16" i="3"/>
  <c r="E11" i="4"/>
  <c r="E47" i="3"/>
  <c r="F45" i="3"/>
  <c r="F21" i="3"/>
  <c r="H39" i="3" l="1"/>
  <c r="F53" i="4"/>
  <c r="E30" i="5" s="1"/>
  <c r="E15" i="5"/>
  <c r="H20" i="3"/>
  <c r="F13" i="4"/>
  <c r="H35" i="3"/>
  <c r="F30" i="4"/>
  <c r="H40" i="3"/>
  <c r="F34" i="4"/>
  <c r="H30" i="3"/>
  <c r="F25" i="4"/>
  <c r="H34" i="3"/>
  <c r="F29" i="4"/>
  <c r="D28" i="5"/>
  <c r="D32" i="5" s="1"/>
  <c r="E55" i="4"/>
  <c r="H44" i="3"/>
  <c r="F37" i="4"/>
  <c r="H37" i="3"/>
  <c r="F32" i="4"/>
  <c r="H42" i="3"/>
  <c r="F36" i="4"/>
  <c r="H24" i="3"/>
  <c r="F19" i="4"/>
  <c r="H41" i="3"/>
  <c r="F35" i="4"/>
  <c r="E47" i="6" s="1"/>
  <c r="H33" i="3"/>
  <c r="F28" i="4"/>
  <c r="H31" i="3"/>
  <c r="F26" i="4"/>
  <c r="H19" i="3"/>
  <c r="F12" i="4"/>
  <c r="H29" i="3"/>
  <c r="F24" i="4"/>
  <c r="D22" i="5"/>
  <c r="D24" i="5" s="1"/>
  <c r="E48" i="4"/>
  <c r="H27" i="3"/>
  <c r="F22" i="4"/>
  <c r="H32" i="3"/>
  <c r="F27" i="4"/>
  <c r="H17" i="3"/>
  <c r="F51" i="4"/>
  <c r="H26" i="3"/>
  <c r="F21" i="4"/>
  <c r="H28" i="3"/>
  <c r="F23" i="4"/>
  <c r="H36" i="3"/>
  <c r="F31" i="4"/>
  <c r="G45" i="3"/>
  <c r="G47" i="3" s="1"/>
  <c r="H43" i="3"/>
  <c r="F46" i="4"/>
  <c r="H25" i="3"/>
  <c r="F20" i="4"/>
  <c r="H18" i="3"/>
  <c r="F52" i="4"/>
  <c r="E29" i="5" s="1"/>
  <c r="E39" i="4"/>
  <c r="H38" i="3"/>
  <c r="F33" i="4"/>
  <c r="E15" i="4"/>
  <c r="D14" i="6"/>
  <c r="D39" i="6" s="1"/>
  <c r="D45" i="6" s="1"/>
  <c r="D49" i="6" s="1"/>
  <c r="D10" i="5" s="1"/>
  <c r="D17" i="5" s="1"/>
  <c r="D35" i="5" s="1"/>
  <c r="D36" i="5" s="1"/>
  <c r="E34" i="5" s="1"/>
  <c r="H16" i="3"/>
  <c r="F11" i="4"/>
  <c r="E49" i="3"/>
  <c r="F14" i="3" s="1"/>
  <c r="F47" i="3"/>
  <c r="F13" i="3"/>
  <c r="H45" i="3" l="1"/>
  <c r="E41" i="4"/>
  <c r="E58" i="4" s="1"/>
  <c r="E59" i="4" s="1"/>
  <c r="F57" i="4" s="1"/>
  <c r="I32" i="3"/>
  <c r="G27" i="4"/>
  <c r="I18" i="3"/>
  <c r="G52" i="4"/>
  <c r="F29" i="5" s="1"/>
  <c r="I44" i="3"/>
  <c r="G37" i="4"/>
  <c r="I30" i="3"/>
  <c r="G25" i="4"/>
  <c r="I26" i="3"/>
  <c r="G21" i="4"/>
  <c r="I33" i="3"/>
  <c r="G28" i="4"/>
  <c r="I42" i="3"/>
  <c r="G36" i="4"/>
  <c r="I36" i="3"/>
  <c r="G31" i="4"/>
  <c r="E28" i="5"/>
  <c r="E32" i="5" s="1"/>
  <c r="F55" i="4"/>
  <c r="I27" i="3"/>
  <c r="G22" i="4"/>
  <c r="I19" i="3"/>
  <c r="G12" i="4"/>
  <c r="I20" i="3"/>
  <c r="G13" i="4"/>
  <c r="I29" i="3"/>
  <c r="G24" i="4"/>
  <c r="I25" i="3"/>
  <c r="G20" i="4"/>
  <c r="I40" i="3"/>
  <c r="G34" i="4"/>
  <c r="I38" i="3"/>
  <c r="G33" i="4"/>
  <c r="E22" i="5"/>
  <c r="E24" i="5" s="1"/>
  <c r="F48" i="4"/>
  <c r="I17" i="3"/>
  <c r="G51" i="4"/>
  <c r="I41" i="3"/>
  <c r="G35" i="4"/>
  <c r="F47" i="6" s="1"/>
  <c r="I28" i="3"/>
  <c r="G23" i="4"/>
  <c r="F39" i="4"/>
  <c r="I37" i="3"/>
  <c r="G32" i="4"/>
  <c r="I34" i="3"/>
  <c r="G29" i="4"/>
  <c r="I43" i="3"/>
  <c r="G46" i="4"/>
  <c r="I31" i="3"/>
  <c r="G26" i="4"/>
  <c r="I24" i="3"/>
  <c r="G19" i="4"/>
  <c r="I35" i="3"/>
  <c r="G30" i="4"/>
  <c r="I39" i="3"/>
  <c r="G53" i="4"/>
  <c r="F30" i="5" s="1"/>
  <c r="F15" i="5"/>
  <c r="F15" i="4"/>
  <c r="E14" i="6"/>
  <c r="E39" i="6" s="1"/>
  <c r="E45" i="6" s="1"/>
  <c r="E49" i="6" s="1"/>
  <c r="E10" i="5" s="1"/>
  <c r="E17" i="5" s="1"/>
  <c r="E35" i="5" s="1"/>
  <c r="E36" i="5" s="1"/>
  <c r="F34" i="5" s="1"/>
  <c r="I16" i="3"/>
  <c r="G11" i="4"/>
  <c r="H21" i="3"/>
  <c r="H47" i="3" s="1"/>
  <c r="F49" i="3"/>
  <c r="G14" i="3" s="1"/>
  <c r="G49" i="3" s="1"/>
  <c r="H14" i="3" s="1"/>
  <c r="G13" i="3"/>
  <c r="J19" i="3" l="1"/>
  <c r="H12" i="4"/>
  <c r="G39" i="4"/>
  <c r="J26" i="3"/>
  <c r="H21" i="4"/>
  <c r="J36" i="3"/>
  <c r="H31" i="4"/>
  <c r="J17" i="3"/>
  <c r="H51" i="4"/>
  <c r="J24" i="3"/>
  <c r="H19" i="4"/>
  <c r="J28" i="3"/>
  <c r="H23" i="4"/>
  <c r="J27" i="3"/>
  <c r="H22" i="4"/>
  <c r="J18" i="3"/>
  <c r="H52" i="4"/>
  <c r="G29" i="5" s="1"/>
  <c r="J43" i="3"/>
  <c r="H46" i="4"/>
  <c r="J20" i="3"/>
  <c r="H13" i="4"/>
  <c r="J42" i="3"/>
  <c r="H36" i="4"/>
  <c r="J25" i="3"/>
  <c r="H20" i="4"/>
  <c r="J30" i="3"/>
  <c r="H25" i="4"/>
  <c r="J44" i="3"/>
  <c r="H37" i="4"/>
  <c r="J35" i="3"/>
  <c r="H30" i="4"/>
  <c r="J40" i="3"/>
  <c r="H34" i="4"/>
  <c r="J39" i="3"/>
  <c r="H53" i="4"/>
  <c r="G30" i="5" s="1"/>
  <c r="G15" i="5"/>
  <c r="J31" i="3"/>
  <c r="H26" i="4"/>
  <c r="J41" i="3"/>
  <c r="H35" i="4"/>
  <c r="G47" i="6" s="1"/>
  <c r="J38" i="3"/>
  <c r="H33" i="4"/>
  <c r="J32" i="3"/>
  <c r="H27" i="4"/>
  <c r="J29" i="3"/>
  <c r="H24" i="4"/>
  <c r="I45" i="3"/>
  <c r="J34" i="3"/>
  <c r="H29" i="4"/>
  <c r="F41" i="4"/>
  <c r="F58" i="4" s="1"/>
  <c r="F59" i="4" s="1"/>
  <c r="G57" i="4" s="1"/>
  <c r="F22" i="5"/>
  <c r="F24" i="5" s="1"/>
  <c r="G48" i="4"/>
  <c r="J37" i="3"/>
  <c r="H32" i="4"/>
  <c r="G55" i="4"/>
  <c r="F28" i="5"/>
  <c r="F32" i="5" s="1"/>
  <c r="J33" i="3"/>
  <c r="H28" i="4"/>
  <c r="J16" i="3"/>
  <c r="H11" i="4"/>
  <c r="I21" i="3"/>
  <c r="H49" i="3"/>
  <c r="I14" i="3" s="1"/>
  <c r="G15" i="4"/>
  <c r="F14" i="6"/>
  <c r="F39" i="6" s="1"/>
  <c r="F45" i="6" s="1"/>
  <c r="F49" i="6" s="1"/>
  <c r="F10" i="5" s="1"/>
  <c r="F17" i="5" s="1"/>
  <c r="H13" i="3"/>
  <c r="K36" i="3" l="1"/>
  <c r="I31" i="4"/>
  <c r="K18" i="3"/>
  <c r="I52" i="4"/>
  <c r="H29" i="5" s="1"/>
  <c r="K20" i="3"/>
  <c r="I13" i="4"/>
  <c r="H55" i="4"/>
  <c r="G28" i="5"/>
  <c r="G32" i="5" s="1"/>
  <c r="K26" i="3"/>
  <c r="I21" i="4"/>
  <c r="K29" i="3"/>
  <c r="I24" i="4"/>
  <c r="K34" i="3"/>
  <c r="I29" i="4"/>
  <c r="K24" i="3"/>
  <c r="I19" i="4"/>
  <c r="F35" i="5"/>
  <c r="F36" i="5" s="1"/>
  <c r="G34" i="5" s="1"/>
  <c r="K39" i="3"/>
  <c r="H15" i="5"/>
  <c r="I53" i="4"/>
  <c r="H30" i="5" s="1"/>
  <c r="K25" i="3"/>
  <c r="I20" i="4"/>
  <c r="G41" i="4"/>
  <c r="G58" i="4" s="1"/>
  <c r="G59" i="4" s="1"/>
  <c r="H57" i="4" s="1"/>
  <c r="K33" i="3"/>
  <c r="I28" i="4"/>
  <c r="K41" i="3"/>
  <c r="I35" i="4"/>
  <c r="H47" i="6" s="1"/>
  <c r="K44" i="3"/>
  <c r="I37" i="4"/>
  <c r="H48" i="4"/>
  <c r="G22" i="5"/>
  <c r="G24" i="5" s="1"/>
  <c r="K27" i="3"/>
  <c r="I22" i="4"/>
  <c r="K17" i="3"/>
  <c r="I51" i="4"/>
  <c r="H39" i="4"/>
  <c r="K35" i="3"/>
  <c r="I30" i="4"/>
  <c r="K31" i="3"/>
  <c r="I26" i="4"/>
  <c r="K30" i="3"/>
  <c r="I25" i="4"/>
  <c r="K42" i="3"/>
  <c r="I36" i="4"/>
  <c r="K28" i="3"/>
  <c r="I23" i="4"/>
  <c r="K37" i="3"/>
  <c r="I32" i="4"/>
  <c r="K38" i="3"/>
  <c r="I33" i="4"/>
  <c r="J45" i="3"/>
  <c r="I47" i="3"/>
  <c r="I49" i="3" s="1"/>
  <c r="J14" i="3" s="1"/>
  <c r="K32" i="3"/>
  <c r="I27" i="4"/>
  <c r="K40" i="3"/>
  <c r="I34" i="4"/>
  <c r="K43" i="3"/>
  <c r="I46" i="4"/>
  <c r="K19" i="3"/>
  <c r="I12" i="4"/>
  <c r="K16" i="3"/>
  <c r="I11" i="4"/>
  <c r="J21" i="3"/>
  <c r="J47" i="3" s="1"/>
  <c r="H15" i="4"/>
  <c r="G14" i="6"/>
  <c r="G39" i="6" s="1"/>
  <c r="G45" i="6" s="1"/>
  <c r="G49" i="6" s="1"/>
  <c r="G10" i="5" s="1"/>
  <c r="G17" i="5" s="1"/>
  <c r="I13" i="3"/>
  <c r="J13" i="3" s="1"/>
  <c r="G35" i="5" l="1"/>
  <c r="H41" i="4"/>
  <c r="H58" i="4" s="1"/>
  <c r="H59" i="4" s="1"/>
  <c r="I57" i="4" s="1"/>
  <c r="L38" i="3"/>
  <c r="J33" i="4"/>
  <c r="L20" i="3"/>
  <c r="J13" i="4"/>
  <c r="L17" i="3"/>
  <c r="J51" i="4"/>
  <c r="L44" i="3"/>
  <c r="J37" i="4"/>
  <c r="L29" i="3"/>
  <c r="J24" i="4"/>
  <c r="L33" i="3"/>
  <c r="J28" i="4"/>
  <c r="L40" i="3"/>
  <c r="J34" i="4"/>
  <c r="L31" i="3"/>
  <c r="J26" i="4"/>
  <c r="K45" i="3"/>
  <c r="I39" i="4"/>
  <c r="G36" i="5"/>
  <c r="H34" i="5" s="1"/>
  <c r="L19" i="3"/>
  <c r="J12" i="4"/>
  <c r="L42" i="3"/>
  <c r="J36" i="4"/>
  <c r="L24" i="3"/>
  <c r="J19" i="4"/>
  <c r="I48" i="4"/>
  <c r="H22" i="5"/>
  <c r="H24" i="5" s="1"/>
  <c r="L32" i="3"/>
  <c r="J27" i="4"/>
  <c r="L37" i="3"/>
  <c r="J32" i="4"/>
  <c r="L35" i="3"/>
  <c r="J30" i="4"/>
  <c r="L27" i="3"/>
  <c r="J22" i="4"/>
  <c r="L41" i="3"/>
  <c r="J35" i="4"/>
  <c r="I47" i="6" s="1"/>
  <c r="L25" i="3"/>
  <c r="J20" i="4"/>
  <c r="L26" i="3"/>
  <c r="J21" i="4"/>
  <c r="L18" i="3"/>
  <c r="J52" i="4"/>
  <c r="I29" i="5" s="1"/>
  <c r="L43" i="3"/>
  <c r="J46" i="4"/>
  <c r="L30" i="3"/>
  <c r="J25" i="4"/>
  <c r="L34" i="3"/>
  <c r="J29" i="4"/>
  <c r="I55" i="4"/>
  <c r="H28" i="5"/>
  <c r="H32" i="5" s="1"/>
  <c r="L28" i="3"/>
  <c r="J23" i="4"/>
  <c r="L39" i="3"/>
  <c r="I15" i="5"/>
  <c r="J53" i="4"/>
  <c r="I30" i="5" s="1"/>
  <c r="L36" i="3"/>
  <c r="J31" i="4"/>
  <c r="J49" i="3"/>
  <c r="K14" i="3" s="1"/>
  <c r="L16" i="3"/>
  <c r="J11" i="4"/>
  <c r="K21" i="3"/>
  <c r="I15" i="4"/>
  <c r="H14" i="6"/>
  <c r="H39" i="6" s="1"/>
  <c r="H45" i="6" s="1"/>
  <c r="H49" i="6" s="1"/>
  <c r="H10" i="5" s="1"/>
  <c r="H17" i="5" s="1"/>
  <c r="K13" i="3"/>
  <c r="L45" i="3" l="1"/>
  <c r="I41" i="4"/>
  <c r="K47" i="3"/>
  <c r="K49" i="3" s="1"/>
  <c r="L14" i="3" s="1"/>
  <c r="M31" i="3"/>
  <c r="K26" i="4"/>
  <c r="M17" i="3"/>
  <c r="K51" i="4"/>
  <c r="M18" i="3"/>
  <c r="K52" i="4"/>
  <c r="J29" i="5" s="1"/>
  <c r="J39" i="4"/>
  <c r="M29" i="3"/>
  <c r="K24" i="4"/>
  <c r="M28" i="3"/>
  <c r="K23" i="4"/>
  <c r="M41" i="3"/>
  <c r="K35" i="4"/>
  <c r="J47" i="6" s="1"/>
  <c r="M24" i="3"/>
  <c r="K19" i="4"/>
  <c r="M40" i="3"/>
  <c r="K34" i="4"/>
  <c r="I58" i="4"/>
  <c r="I59" i="4" s="1"/>
  <c r="J57" i="4" s="1"/>
  <c r="M30" i="3"/>
  <c r="K25" i="4"/>
  <c r="M37" i="3"/>
  <c r="K32" i="4"/>
  <c r="J48" i="4"/>
  <c r="I22" i="5"/>
  <c r="I24" i="5" s="1"/>
  <c r="M26" i="3"/>
  <c r="K21" i="4"/>
  <c r="M44" i="3"/>
  <c r="K37" i="4"/>
  <c r="M27" i="3"/>
  <c r="K22" i="4"/>
  <c r="M33" i="3"/>
  <c r="K28" i="4"/>
  <c r="I28" i="5"/>
  <c r="I32" i="5" s="1"/>
  <c r="J55" i="4"/>
  <c r="M38" i="3"/>
  <c r="K33" i="4"/>
  <c r="M39" i="3"/>
  <c r="J15" i="5"/>
  <c r="K53" i="4"/>
  <c r="J30" i="5" s="1"/>
  <c r="M43" i="3"/>
  <c r="K46" i="4"/>
  <c r="M32" i="3"/>
  <c r="K27" i="4"/>
  <c r="M42" i="3"/>
  <c r="K36" i="4"/>
  <c r="M34" i="3"/>
  <c r="K29" i="4"/>
  <c r="M35" i="3"/>
  <c r="K30" i="4"/>
  <c r="M19" i="3"/>
  <c r="K12" i="4"/>
  <c r="M36" i="3"/>
  <c r="K31" i="4"/>
  <c r="M25" i="3"/>
  <c r="K20" i="4"/>
  <c r="H35" i="5"/>
  <c r="H36" i="5" s="1"/>
  <c r="I34" i="5" s="1"/>
  <c r="M20" i="3"/>
  <c r="K13" i="4"/>
  <c r="M16" i="3"/>
  <c r="K11" i="4"/>
  <c r="L21" i="3"/>
  <c r="L47" i="3" s="1"/>
  <c r="J15" i="4"/>
  <c r="J41" i="4" s="1"/>
  <c r="I14" i="6"/>
  <c r="I39" i="6" s="1"/>
  <c r="I45" i="6" s="1"/>
  <c r="I49" i="6" s="1"/>
  <c r="I10" i="5" s="1"/>
  <c r="I17" i="5" s="1"/>
  <c r="L13" i="3"/>
  <c r="J58" i="4" l="1"/>
  <c r="J59" i="4" s="1"/>
  <c r="K57" i="4" s="1"/>
  <c r="L49" i="3"/>
  <c r="M14" i="3" s="1"/>
  <c r="M45" i="3"/>
  <c r="N39" i="3"/>
  <c r="K15" i="5"/>
  <c r="L53" i="4"/>
  <c r="K30" i="5" s="1"/>
  <c r="N40" i="3"/>
  <c r="L34" i="4"/>
  <c r="K55" i="4"/>
  <c r="J28" i="5"/>
  <c r="J32" i="5" s="1"/>
  <c r="N33" i="3"/>
  <c r="L28" i="4"/>
  <c r="N37" i="3"/>
  <c r="L32" i="4"/>
  <c r="K39" i="4"/>
  <c r="N44" i="3"/>
  <c r="L37" i="4"/>
  <c r="I35" i="5"/>
  <c r="I36" i="5" s="1"/>
  <c r="J34" i="5" s="1"/>
  <c r="N19" i="3"/>
  <c r="L12" i="4"/>
  <c r="K48" i="4"/>
  <c r="J22" i="5"/>
  <c r="J24" i="5" s="1"/>
  <c r="N26" i="3"/>
  <c r="L21" i="4"/>
  <c r="N24" i="3"/>
  <c r="L19" i="4"/>
  <c r="N17" i="3"/>
  <c r="L51" i="4"/>
  <c r="N18" i="3"/>
  <c r="L52" i="4"/>
  <c r="K29" i="5" s="1"/>
  <c r="N34" i="3"/>
  <c r="L29" i="4"/>
  <c r="N29" i="3"/>
  <c r="L24" i="4"/>
  <c r="N25" i="3"/>
  <c r="L20" i="4"/>
  <c r="N43" i="3"/>
  <c r="L46" i="4"/>
  <c r="N38" i="3"/>
  <c r="L33" i="4"/>
  <c r="N27" i="3"/>
  <c r="L22" i="4"/>
  <c r="N30" i="3"/>
  <c r="L25" i="4"/>
  <c r="N36" i="3"/>
  <c r="L31" i="4"/>
  <c r="N20" i="3"/>
  <c r="L13" i="4"/>
  <c r="N32" i="3"/>
  <c r="L27" i="4"/>
  <c r="N28" i="3"/>
  <c r="L23" i="4"/>
  <c r="N35" i="3"/>
  <c r="L30" i="4"/>
  <c r="N42" i="3"/>
  <c r="L36" i="4"/>
  <c r="N41" i="3"/>
  <c r="L35" i="4"/>
  <c r="K47" i="6" s="1"/>
  <c r="N31" i="3"/>
  <c r="L26" i="4"/>
  <c r="N16" i="3"/>
  <c r="L11" i="4"/>
  <c r="M21" i="3"/>
  <c r="M47" i="3" s="1"/>
  <c r="M49" i="3" s="1"/>
  <c r="N14" i="3" s="1"/>
  <c r="K15" i="4"/>
  <c r="J14" i="6"/>
  <c r="J39" i="6" s="1"/>
  <c r="J45" i="6" s="1"/>
  <c r="J49" i="6" s="1"/>
  <c r="J10" i="5" s="1"/>
  <c r="J17" i="5" s="1"/>
  <c r="M13" i="3"/>
  <c r="K41" i="4" l="1"/>
  <c r="J35" i="5"/>
  <c r="K58" i="4"/>
  <c r="K59" i="4" s="1"/>
  <c r="L57" i="4" s="1"/>
  <c r="O34" i="3"/>
  <c r="M29" i="4"/>
  <c r="O42" i="3"/>
  <c r="M36" i="4"/>
  <c r="O25" i="3"/>
  <c r="M20" i="4"/>
  <c r="O36" i="3"/>
  <c r="M31" i="4"/>
  <c r="O18" i="3"/>
  <c r="M52" i="4"/>
  <c r="L29" i="5" s="1"/>
  <c r="O26" i="3"/>
  <c r="M21" i="4"/>
  <c r="O24" i="3"/>
  <c r="M19" i="4"/>
  <c r="O27" i="3"/>
  <c r="M22" i="4"/>
  <c r="O37" i="3"/>
  <c r="M32" i="4"/>
  <c r="O31" i="3"/>
  <c r="M26" i="4"/>
  <c r="O38" i="3"/>
  <c r="M33" i="4"/>
  <c r="K28" i="5"/>
  <c r="K32" i="5" s="1"/>
  <c r="L55" i="4"/>
  <c r="O44" i="3"/>
  <c r="M37" i="4"/>
  <c r="O33" i="3"/>
  <c r="M28" i="4"/>
  <c r="O43" i="3"/>
  <c r="M46" i="4"/>
  <c r="O19" i="3"/>
  <c r="M12" i="4"/>
  <c r="O40" i="3"/>
  <c r="M34" i="4"/>
  <c r="O28" i="3"/>
  <c r="M23" i="4"/>
  <c r="N45" i="3"/>
  <c r="O32" i="3"/>
  <c r="M27" i="4"/>
  <c r="K22" i="5"/>
  <c r="K24" i="5" s="1"/>
  <c r="L48" i="4"/>
  <c r="O29" i="3"/>
  <c r="M24" i="4"/>
  <c r="O39" i="3"/>
  <c r="M53" i="4"/>
  <c r="L30" i="5" s="1"/>
  <c r="L15" i="5"/>
  <c r="O41" i="3"/>
  <c r="M35" i="4"/>
  <c r="L47" i="6" s="1"/>
  <c r="L39" i="4"/>
  <c r="O20" i="3"/>
  <c r="M13" i="4"/>
  <c r="J36" i="5"/>
  <c r="K34" i="5" s="1"/>
  <c r="O35" i="3"/>
  <c r="M30" i="4"/>
  <c r="O30" i="3"/>
  <c r="M25" i="4"/>
  <c r="O17" i="3"/>
  <c r="M51" i="4"/>
  <c r="O16" i="3"/>
  <c r="M11" i="4"/>
  <c r="N21" i="3"/>
  <c r="N47" i="3" s="1"/>
  <c r="N49" i="3" s="1"/>
  <c r="O14" i="3" s="1"/>
  <c r="L15" i="4"/>
  <c r="K14" i="6"/>
  <c r="K39" i="6" s="1"/>
  <c r="K45" i="6" s="1"/>
  <c r="K49" i="6" s="1"/>
  <c r="K10" i="5" s="1"/>
  <c r="K17" i="5" s="1"/>
  <c r="N13" i="3"/>
  <c r="L41" i="4" l="1"/>
  <c r="L58" i="4" s="1"/>
  <c r="L59" i="4" s="1"/>
  <c r="M57" i="4" s="1"/>
  <c r="K35" i="5"/>
  <c r="K36" i="5" s="1"/>
  <c r="L34" i="5" s="1"/>
  <c r="N46" i="4"/>
  <c r="N53" i="4"/>
  <c r="M30" i="5" s="1"/>
  <c r="M15" i="5"/>
  <c r="N34" i="4"/>
  <c r="N20" i="4"/>
  <c r="N28" i="4"/>
  <c r="N33" i="4"/>
  <c r="N29" i="4"/>
  <c r="N13" i="4"/>
  <c r="N27" i="4"/>
  <c r="L28" i="5"/>
  <c r="L32" i="5" s="1"/>
  <c r="M55" i="4"/>
  <c r="N30" i="4"/>
  <c r="N22" i="4"/>
  <c r="N52" i="4"/>
  <c r="M29" i="5" s="1"/>
  <c r="N12" i="4"/>
  <c r="M39" i="4"/>
  <c r="N36" i="4"/>
  <c r="N51" i="4"/>
  <c r="N35" i="4"/>
  <c r="M47" i="6" s="1"/>
  <c r="N24" i="4"/>
  <c r="M48" i="4"/>
  <c r="L22" i="5"/>
  <c r="L24" i="5" s="1"/>
  <c r="N37" i="4"/>
  <c r="N26" i="4"/>
  <c r="N19" i="4"/>
  <c r="O45" i="3"/>
  <c r="N23" i="4"/>
  <c r="N31" i="4"/>
  <c r="N25" i="4"/>
  <c r="N32" i="4"/>
  <c r="N21" i="4"/>
  <c r="M15" i="4"/>
  <c r="L14" i="6"/>
  <c r="L39" i="6" s="1"/>
  <c r="L45" i="6" s="1"/>
  <c r="L49" i="6" s="1"/>
  <c r="L10" i="5" s="1"/>
  <c r="L17" i="5" s="1"/>
  <c r="N11" i="4"/>
  <c r="O21" i="3"/>
  <c r="O13" i="3"/>
  <c r="L35" i="5" l="1"/>
  <c r="L36" i="5" s="1"/>
  <c r="M34" i="5" s="1"/>
  <c r="M41" i="4"/>
  <c r="M58" i="4" s="1"/>
  <c r="M59" i="4" s="1"/>
  <c r="N57" i="4" s="1"/>
  <c r="M28" i="5"/>
  <c r="M32" i="5" s="1"/>
  <c r="N55" i="4"/>
  <c r="N39" i="4"/>
  <c r="O47" i="3"/>
  <c r="O49" i="3" s="1"/>
  <c r="M22" i="5"/>
  <c r="M24" i="5" s="1"/>
  <c r="N48" i="4"/>
  <c r="N15" i="4"/>
  <c r="M14" i="6"/>
  <c r="M39" i="6" s="1"/>
  <c r="M45" i="6" s="1"/>
  <c r="M49" i="6" s="1"/>
  <c r="M10" i="5" s="1"/>
  <c r="M17" i="5" s="1"/>
  <c r="M35" i="5" l="1"/>
  <c r="M36" i="5" s="1"/>
  <c r="N41" i="4"/>
  <c r="N58" i="4" s="1"/>
  <c r="N59" i="4" s="1"/>
</calcChain>
</file>

<file path=xl/sharedStrings.xml><?xml version="1.0" encoding="utf-8"?>
<sst xmlns="http://schemas.openxmlformats.org/spreadsheetml/2006/main" count="96" uniqueCount="72">
  <si>
    <t>Legend</t>
  </si>
  <si>
    <t>Est</t>
  </si>
  <si>
    <t>Opening balance</t>
  </si>
  <si>
    <t>Cash incoming</t>
  </si>
  <si>
    <t>Sales</t>
  </si>
  <si>
    <t>Other income</t>
  </si>
  <si>
    <t>Interest income</t>
  </si>
  <si>
    <t>Loans received</t>
  </si>
  <si>
    <t>New equity inflow</t>
  </si>
  <si>
    <t>Total incoming</t>
  </si>
  <si>
    <t>Cash outgoing</t>
  </si>
  <si>
    <t>Purchases (Stock etc)</t>
  </si>
  <si>
    <t>Accountant fees</t>
  </si>
  <si>
    <t>Advertising &amp; marketing</t>
  </si>
  <si>
    <t>Bank fees &amp; charges</t>
  </si>
  <si>
    <t>Interest paid</t>
  </si>
  <si>
    <t>Utilities (electricity, gas, water)</t>
  </si>
  <si>
    <t>Telephone</t>
  </si>
  <si>
    <t>Motor vehicle expenses</t>
  </si>
  <si>
    <t>Repairs &amp; maintenance</t>
  </si>
  <si>
    <t>Stationery &amp; printing</t>
  </si>
  <si>
    <t>Licensing</t>
  </si>
  <si>
    <t>Insurance</t>
  </si>
  <si>
    <t>Other</t>
  </si>
  <si>
    <t>Rent</t>
  </si>
  <si>
    <t>Postage</t>
  </si>
  <si>
    <t>Bank charges</t>
  </si>
  <si>
    <t>Tax payments</t>
  </si>
  <si>
    <t>Capital purchases</t>
  </si>
  <si>
    <t>Wages (incl. benefits and taxes)</t>
  </si>
  <si>
    <t>Office suppliers</t>
  </si>
  <si>
    <t>Loan payments</t>
  </si>
  <si>
    <t>Cash Flow from Operating Activities</t>
  </si>
  <si>
    <t>Particulars</t>
  </si>
  <si>
    <t>Cash Flow from Investing Activities</t>
  </si>
  <si>
    <t>Cash Flow from Financing Activities</t>
  </si>
  <si>
    <t>Inflows</t>
  </si>
  <si>
    <t>Outflows</t>
  </si>
  <si>
    <t>Total Inflows</t>
  </si>
  <si>
    <t>Total Outflows</t>
  </si>
  <si>
    <t>Net Cash Flow from Operating Activities</t>
  </si>
  <si>
    <t>Net Cash Flow from Investing Activities</t>
  </si>
  <si>
    <t>Net Cash Flow from Financing Activities</t>
  </si>
  <si>
    <t>Opening Cash Balance</t>
  </si>
  <si>
    <t>Changes in Cash During the Year</t>
  </si>
  <si>
    <t>Closing Cash Balance</t>
  </si>
  <si>
    <t>Expenses</t>
  </si>
  <si>
    <t>Total Operating Expenses</t>
  </si>
  <si>
    <t>Earnings Before Interest, Tax, Depreciation and Amortization</t>
  </si>
  <si>
    <t>Depreciation on Fixed Assets</t>
  </si>
  <si>
    <t>Amortization of Startup Cost</t>
  </si>
  <si>
    <t>Earnings Before Tax</t>
  </si>
  <si>
    <t>Profit After Tax</t>
  </si>
  <si>
    <t>Net Profit After Tax</t>
  </si>
  <si>
    <t>Add:</t>
  </si>
  <si>
    <t>Interest Paid</t>
  </si>
  <si>
    <t>Non-Cash Expenses:</t>
  </si>
  <si>
    <t>[NAMA DAN LOGO PERUSAHAAN]</t>
  </si>
  <si>
    <t>dalam IDR</t>
  </si>
  <si>
    <t>Masukan</t>
  </si>
  <si>
    <t>Tahun Pertama Projek</t>
  </si>
  <si>
    <t>Biru = Masukan</t>
  </si>
  <si>
    <t>Hijau = Tautan</t>
  </si>
  <si>
    <t>Hitam = Kalkulasi</t>
  </si>
  <si>
    <t>Total keluar</t>
  </si>
  <si>
    <t>Saldo kas bulanan</t>
  </si>
  <si>
    <t>Free cash flow projection dalam IDR</t>
  </si>
  <si>
    <t>Keterangan</t>
  </si>
  <si>
    <t>Pendapatan</t>
  </si>
  <si>
    <t>Total pendapatan</t>
  </si>
  <si>
    <t xml:space="preserve">Income Statement dalam IDR </t>
  </si>
  <si>
    <t>Proyeksi Arus 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</si>
</sst>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\x_);\(0.0\x\)"/>
    <numFmt numFmtId="165" formatCode="#,##0.0_);\(#,##0.0\)"/>
    <numFmt numFmtId="166" formatCode="0.0%_);\(0.0%\)"/>
    <numFmt numFmtId="167" formatCode="[$-409]dd\-mmm\-yy;@"/>
    <numFmt numFmtId="168" formatCode="[$-409]d\-mmm\-yy;@"/>
  </numFmts>
  <fonts count="29" x14ac:knownFonts="1">
    <font>
      <sz val="11"/>
      <color theme="1"/>
      <name val="Calibri"/>
      <family val="2"/>
      <scheme val="minor"/>
    </font>
    <font>
      <sz val="10"/>
      <name val="Courier"/>
      <family val="1"/>
    </font>
    <font>
      <sz val="10"/>
      <name val="Arial"/>
      <family val="2"/>
    </font>
    <font>
      <sz val="16"/>
      <color indexed="9"/>
      <name val="Tahoma"/>
      <family val="2"/>
    </font>
    <font>
      <b/>
      <sz val="8"/>
      <color indexed="23"/>
      <name val="Verdana"/>
      <family val="2"/>
    </font>
    <font>
      <sz val="8"/>
      <name val="Verdan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i/>
      <sz val="12"/>
      <color rgb="FF000000"/>
      <name val="Arial"/>
      <family val="2"/>
    </font>
    <font>
      <i/>
      <sz val="12"/>
      <name val="Arial"/>
      <family val="2"/>
    </font>
    <font>
      <b/>
      <sz val="12"/>
      <color rgb="FF0000D4"/>
      <name val="Arial"/>
      <family val="2"/>
    </font>
    <font>
      <sz val="12"/>
      <color theme="1"/>
      <name val="Arial"/>
      <family val="2"/>
    </font>
    <font>
      <sz val="12"/>
      <color rgb="FF0000D4"/>
      <name val="Arial"/>
      <family val="2"/>
    </font>
    <font>
      <b/>
      <sz val="12"/>
      <color rgb="FFFFFFFF"/>
      <name val="Arial"/>
      <family val="2"/>
    </font>
    <font>
      <sz val="12"/>
      <color rgb="FF006411"/>
      <name val="Arial"/>
      <family val="2"/>
    </font>
    <font>
      <i/>
      <u/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i/>
      <sz val="12"/>
      <color rgb="FF0000D4"/>
      <name val="Arial"/>
      <family val="2"/>
    </font>
    <font>
      <b/>
      <i/>
      <u/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0000"/>
        <bgColor rgb="FF1F497D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4">
    <xf numFmtId="0" fontId="0" fillId="0" borderId="0"/>
    <xf numFmtId="0" fontId="1" fillId="0" borderId="0"/>
    <xf numFmtId="0" fontId="2" fillId="0" borderId="0"/>
    <xf numFmtId="37" fontId="6" fillId="3" borderId="4" applyBorder="0" applyProtection="0">
      <alignment vertical="center"/>
    </xf>
    <xf numFmtId="0" fontId="5" fillId="4" borderId="0" applyBorder="0">
      <alignment horizontal="left" vertical="center" indent="1"/>
    </xf>
    <xf numFmtId="37" fontId="7" fillId="5" borderId="5" applyBorder="0">
      <alignment horizontal="left" vertical="center" indent="1"/>
    </xf>
    <xf numFmtId="37" fontId="8" fillId="0" borderId="2">
      <alignment vertical="center"/>
    </xf>
    <xf numFmtId="0" fontId="8" fillId="6" borderId="6" applyNumberFormat="0">
      <alignment horizontal="left" vertical="top" indent="1"/>
    </xf>
    <xf numFmtId="0" fontId="8" fillId="3" borderId="0" applyBorder="0">
      <alignment horizontal="left" vertical="center" indent="1"/>
    </xf>
    <xf numFmtId="0" fontId="8" fillId="0" borderId="6" applyNumberFormat="0" applyFill="0">
      <alignment horizontal="centerContinuous" vertical="top"/>
    </xf>
    <xf numFmtId="0" fontId="4" fillId="2" borderId="0">
      <alignment horizontal="left" indent="1"/>
    </xf>
    <xf numFmtId="4" fontId="6" fillId="3" borderId="3" applyBorder="0">
      <alignment horizontal="left" vertical="center" indent="2"/>
    </xf>
    <xf numFmtId="0" fontId="3" fillId="4" borderId="0">
      <alignment horizontal="left" indent="1"/>
    </xf>
    <xf numFmtId="9" fontId="9" fillId="0" borderId="0" applyFont="0" applyFill="0" applyBorder="0" applyAlignment="0" applyProtection="0"/>
  </cellStyleXfs>
  <cellXfs count="87">
    <xf numFmtId="0" fontId="0" fillId="0" borderId="0" xfId="0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/>
    <xf numFmtId="14" fontId="16" fillId="0" borderId="0" xfId="0" applyNumberFormat="1" applyFont="1"/>
    <xf numFmtId="0" fontId="17" fillId="0" borderId="0" xfId="0" applyFont="1"/>
    <xf numFmtId="167" fontId="17" fillId="0" borderId="0" xfId="0" applyNumberFormat="1" applyFont="1" applyAlignment="1">
      <alignment horizontal="left"/>
    </xf>
    <xf numFmtId="0" fontId="19" fillId="0" borderId="0" xfId="0" applyFont="1"/>
    <xf numFmtId="10" fontId="16" fillId="0" borderId="0" xfId="0" applyNumberFormat="1" applyFont="1"/>
    <xf numFmtId="0" fontId="13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16" fillId="0" borderId="1" xfId="0" applyFont="1" applyBorder="1"/>
    <xf numFmtId="168" fontId="19" fillId="0" borderId="7" xfId="0" applyNumberFormat="1" applyFont="1" applyBorder="1"/>
    <xf numFmtId="168" fontId="21" fillId="0" borderId="1" xfId="0" applyNumberFormat="1" applyFont="1" applyBorder="1" applyAlignment="1">
      <alignment horizontal="right"/>
    </xf>
    <xf numFmtId="0" fontId="16" fillId="0" borderId="0" xfId="0" applyFont="1" applyAlignment="1">
      <alignment horizontal="left" indent="1"/>
    </xf>
    <xf numFmtId="39" fontId="21" fillId="0" borderId="0" xfId="0" applyNumberFormat="1" applyFont="1" applyAlignment="1">
      <alignment horizontal="right"/>
    </xf>
    <xf numFmtId="0" fontId="16" fillId="0" borderId="0" xfId="0" applyFont="1" applyAlignment="1">
      <alignment horizontal="left" indent="2"/>
    </xf>
    <xf numFmtId="39" fontId="17" fillId="0" borderId="0" xfId="0" applyNumberFormat="1" applyFont="1" applyAlignment="1">
      <alignment horizontal="right"/>
    </xf>
    <xf numFmtId="0" fontId="16" fillId="0" borderId="1" xfId="0" applyFont="1" applyBorder="1" applyAlignment="1">
      <alignment horizontal="left" indent="2"/>
    </xf>
    <xf numFmtId="39" fontId="17" fillId="0" borderId="1" xfId="0" applyNumberFormat="1" applyFont="1" applyBorder="1" applyAlignment="1">
      <alignment horizontal="right"/>
    </xf>
    <xf numFmtId="39" fontId="16" fillId="0" borderId="0" xfId="0" applyNumberFormat="1" applyFont="1"/>
    <xf numFmtId="39" fontId="19" fillId="0" borderId="0" xfId="0" applyNumberFormat="1" applyFont="1" applyAlignment="1">
      <alignment horizontal="right"/>
    </xf>
    <xf numFmtId="39" fontId="16" fillId="0" borderId="0" xfId="0" applyNumberFormat="1" applyFont="1" applyAlignment="1">
      <alignment horizontal="right"/>
    </xf>
    <xf numFmtId="39" fontId="17" fillId="0" borderId="7" xfId="0" applyNumberFormat="1" applyFont="1" applyBorder="1" applyAlignment="1">
      <alignment horizontal="right"/>
    </xf>
    <xf numFmtId="165" fontId="19" fillId="0" borderId="0" xfId="0" applyNumberFormat="1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10" fillId="0" borderId="0" xfId="0" applyFont="1" applyAlignment="1">
      <alignment vertical="center"/>
    </xf>
    <xf numFmtId="0" fontId="24" fillId="0" borderId="0" xfId="0" applyFont="1"/>
    <xf numFmtId="164" fontId="10" fillId="0" borderId="0" xfId="0" applyNumberFormat="1" applyFont="1"/>
    <xf numFmtId="166" fontId="25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horizontal="right"/>
    </xf>
    <xf numFmtId="0" fontId="18" fillId="7" borderId="0" xfId="0" applyFont="1" applyFill="1"/>
    <xf numFmtId="0" fontId="22" fillId="8" borderId="0" xfId="0" applyFont="1" applyFill="1" applyAlignment="1">
      <alignment horizontal="left"/>
    </xf>
    <xf numFmtId="39" fontId="15" fillId="8" borderId="0" xfId="0" applyNumberFormat="1" applyFont="1" applyFill="1" applyAlignment="1">
      <alignment horizontal="right"/>
    </xf>
    <xf numFmtId="39" fontId="23" fillId="8" borderId="0" xfId="0" applyNumberFormat="1" applyFont="1" applyFill="1" applyAlignment="1">
      <alignment horizontal="right"/>
    </xf>
    <xf numFmtId="0" fontId="16" fillId="8" borderId="0" xfId="0" applyFont="1" applyFill="1" applyAlignment="1">
      <alignment horizontal="left" indent="2"/>
    </xf>
    <xf numFmtId="39" fontId="21" fillId="8" borderId="0" xfId="0" applyNumberFormat="1" applyFont="1" applyFill="1" applyAlignment="1">
      <alignment horizontal="right"/>
    </xf>
    <xf numFmtId="9" fontId="16" fillId="0" borderId="0" xfId="13" applyFont="1"/>
    <xf numFmtId="0" fontId="16" fillId="0" borderId="5" xfId="0" applyFont="1" applyBorder="1"/>
    <xf numFmtId="0" fontId="16" fillId="0" borderId="17" xfId="0" applyFont="1" applyBorder="1"/>
    <xf numFmtId="0" fontId="16" fillId="0" borderId="12" xfId="0" applyFont="1" applyBorder="1"/>
    <xf numFmtId="0" fontId="22" fillId="0" borderId="5" xfId="0" applyFont="1" applyBorder="1"/>
    <xf numFmtId="0" fontId="26" fillId="0" borderId="18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2" fillId="0" borderId="13" xfId="0" applyFont="1" applyBorder="1"/>
    <xf numFmtId="14" fontId="22" fillId="0" borderId="19" xfId="0" applyNumberFormat="1" applyFont="1" applyBorder="1"/>
    <xf numFmtId="14" fontId="22" fillId="0" borderId="14" xfId="0" applyNumberFormat="1" applyFont="1" applyBorder="1"/>
    <xf numFmtId="0" fontId="16" fillId="0" borderId="9" xfId="0" applyFont="1" applyBorder="1"/>
    <xf numFmtId="0" fontId="24" fillId="0" borderId="18" xfId="0" applyFont="1" applyBorder="1"/>
    <xf numFmtId="0" fontId="16" fillId="0" borderId="18" xfId="0" applyFont="1" applyBorder="1"/>
    <xf numFmtId="0" fontId="27" fillId="0" borderId="18" xfId="0" applyFont="1" applyBorder="1"/>
    <xf numFmtId="39" fontId="16" fillId="0" borderId="18" xfId="0" applyNumberFormat="1" applyFont="1" applyBorder="1"/>
    <xf numFmtId="39" fontId="16" fillId="0" borderId="5" xfId="0" applyNumberFormat="1" applyFont="1" applyBorder="1"/>
    <xf numFmtId="0" fontId="22" fillId="0" borderId="18" xfId="0" applyFont="1" applyBorder="1"/>
    <xf numFmtId="39" fontId="22" fillId="0" borderId="18" xfId="0" applyNumberFormat="1" applyFont="1" applyBorder="1"/>
    <xf numFmtId="39" fontId="22" fillId="0" borderId="5" xfId="0" applyNumberFormat="1" applyFont="1" applyBorder="1"/>
    <xf numFmtId="0" fontId="22" fillId="0" borderId="8" xfId="0" applyFont="1" applyBorder="1"/>
    <xf numFmtId="39" fontId="22" fillId="0" borderId="8" xfId="0" applyNumberFormat="1" applyFont="1" applyBorder="1"/>
    <xf numFmtId="39" fontId="22" fillId="0" borderId="4" xfId="0" applyNumberFormat="1" applyFont="1" applyBorder="1"/>
    <xf numFmtId="0" fontId="16" fillId="0" borderId="13" xfId="0" applyFont="1" applyBorder="1"/>
    <xf numFmtId="39" fontId="22" fillId="0" borderId="3" xfId="0" applyNumberFormat="1" applyFont="1" applyBorder="1"/>
    <xf numFmtId="0" fontId="16" fillId="0" borderId="19" xfId="0" applyFont="1" applyBorder="1"/>
    <xf numFmtId="39" fontId="16" fillId="0" borderId="19" xfId="0" applyNumberFormat="1" applyFont="1" applyBorder="1"/>
    <xf numFmtId="0" fontId="22" fillId="0" borderId="16" xfId="0" applyFont="1" applyBorder="1"/>
    <xf numFmtId="39" fontId="22" fillId="0" borderId="20" xfId="0" applyNumberFormat="1" applyFont="1" applyBorder="1"/>
    <xf numFmtId="0" fontId="18" fillId="7" borderId="9" xfId="0" applyFont="1" applyFill="1" applyBorder="1"/>
    <xf numFmtId="0" fontId="18" fillId="7" borderId="10" xfId="0" applyFont="1" applyFill="1" applyBorder="1"/>
    <xf numFmtId="0" fontId="18" fillId="7" borderId="11" xfId="0" applyFont="1" applyFill="1" applyBorder="1"/>
    <xf numFmtId="0" fontId="22" fillId="0" borderId="18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9" xfId="0" applyFont="1" applyBorder="1"/>
    <xf numFmtId="0" fontId="22" fillId="0" borderId="0" xfId="0" applyFont="1"/>
    <xf numFmtId="0" fontId="22" fillId="0" borderId="20" xfId="0" applyFont="1" applyBorder="1"/>
    <xf numFmtId="168" fontId="23" fillId="0" borderId="19" xfId="0" applyNumberFormat="1" applyFont="1" applyBorder="1"/>
    <xf numFmtId="39" fontId="28" fillId="0" borderId="18" xfId="0" applyNumberFormat="1" applyFont="1" applyBorder="1"/>
    <xf numFmtId="0" fontId="22" fillId="0" borderId="8" xfId="0" applyFont="1" applyBorder="1" applyAlignment="1">
      <alignment wrapText="1"/>
    </xf>
    <xf numFmtId="39" fontId="28" fillId="0" borderId="18" xfId="0" applyNumberFormat="1" applyFont="1" applyBorder="1" applyAlignment="1">
      <alignment horizontal="right"/>
    </xf>
    <xf numFmtId="39" fontId="22" fillId="0" borderId="21" xfId="0" applyNumberFormat="1" applyFont="1" applyBorder="1"/>
    <xf numFmtId="0" fontId="18" fillId="7" borderId="4" xfId="0" applyFont="1" applyFill="1" applyBorder="1"/>
    <xf numFmtId="0" fontId="18" fillId="7" borderId="3" xfId="0" applyFont="1" applyFill="1" applyBorder="1"/>
    <xf numFmtId="0" fontId="18" fillId="7" borderId="15" xfId="0" applyFont="1" applyFill="1" applyBorder="1"/>
  </cellXfs>
  <cellStyles count="14">
    <cellStyle name="amount" xfId="3" xr:uid="{00000000-0005-0000-0000-000000000000}"/>
    <cellStyle name="Body text" xfId="4" xr:uid="{00000000-0005-0000-0000-000001000000}"/>
    <cellStyle name="header" xfId="5" xr:uid="{00000000-0005-0000-0000-000002000000}"/>
    <cellStyle name="Header Total" xfId="6" xr:uid="{00000000-0005-0000-0000-000003000000}"/>
    <cellStyle name="Header1" xfId="7" xr:uid="{00000000-0005-0000-0000-000004000000}"/>
    <cellStyle name="Header2" xfId="8" xr:uid="{00000000-0005-0000-0000-000005000000}"/>
    <cellStyle name="Header3" xfId="9" xr:uid="{00000000-0005-0000-0000-000006000000}"/>
    <cellStyle name="NonPrint_Heading" xfId="10" xr:uid="{00000000-0005-0000-0000-000008000000}"/>
    <cellStyle name="Normal" xfId="0" builtinId="0"/>
    <cellStyle name="Normal 2" xfId="1" xr:uid="{00000000-0005-0000-0000-00000A000000}"/>
    <cellStyle name="Normal 2 2" xfId="11" xr:uid="{00000000-0005-0000-0000-00000B000000}"/>
    <cellStyle name="Normal 3" xfId="2" xr:uid="{00000000-0005-0000-0000-00000C000000}"/>
    <cellStyle name="Percent" xfId="13" builtinId="5"/>
    <cellStyle name="Product Title" xfId="12" xr:uid="{00000000-0005-0000-0000-00000E000000}"/>
  </cellStyles>
  <dxfs count="0"/>
  <tableStyles count="0" defaultTableStyle="TableStyleMedium2" defaultPivotStyle="PivotStyleLight16"/>
  <colors>
    <mruColors>
      <color rgb="FF0000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2"/>
  <sheetViews>
    <sheetView showGridLines="0" showRowColHeaders="0" zoomScale="70" zoomScaleNormal="70" workbookViewId="0">
      <pane xSplit="2" ySplit="13" topLeftCell="C48" activePane="bottomRight" state="frozen"/>
      <selection pane="topRight" activeCell="C1" sqref="C1"/>
      <selection pane="bottomLeft" activeCell="A14" sqref="A14"/>
      <selection pane="bottomRight" activeCell="C52" sqref="C52"/>
    </sheetView>
  </sheetViews>
  <sheetFormatPr defaultColWidth="15.42578125" defaultRowHeight="14.25" x14ac:dyDescent="0.2"/>
  <cols>
    <col min="1" max="2" width="3" style="1" customWidth="1"/>
    <col min="3" max="3" width="43.42578125" style="1" customWidth="1"/>
    <col min="4" max="4" width="1.7109375" style="1" customWidth="1"/>
    <col min="5" max="15" width="14.7109375" style="1" customWidth="1"/>
    <col min="16" max="16" width="15.7109375" style="1" bestFit="1" customWidth="1"/>
    <col min="17" max="25" width="12.42578125" style="1" customWidth="1"/>
    <col min="26" max="16384" width="15.42578125" style="1"/>
  </cols>
  <sheetData>
    <row r="1" spans="1:25" ht="26.25" x14ac:dyDescent="0.2">
      <c r="B1" s="2"/>
      <c r="C1" s="3" t="s">
        <v>57</v>
      </c>
      <c r="D1" s="2"/>
      <c r="E1" s="2"/>
      <c r="F1" s="4" t="s">
        <v>71</v>
      </c>
      <c r="G1" s="5"/>
    </row>
    <row r="2" spans="1:25" ht="15.75" customHeight="1" x14ac:dyDescent="0.2">
      <c r="A2" s="6"/>
      <c r="B2" s="6"/>
      <c r="C2" s="7"/>
      <c r="D2" s="6"/>
      <c r="E2" s="6"/>
      <c r="F2" s="8" t="s">
        <v>58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9" customFormat="1" ht="15.75" customHeight="1" x14ac:dyDescent="0.2">
      <c r="D3" s="10"/>
      <c r="N3" s="11"/>
    </row>
    <row r="4" spans="1:25" s="9" customFormat="1" ht="15.75" customHeight="1" x14ac:dyDescent="0.25">
      <c r="C4" s="37" t="s">
        <v>59</v>
      </c>
      <c r="E4" s="37" t="s">
        <v>0</v>
      </c>
      <c r="F4" s="37"/>
    </row>
    <row r="5" spans="1:25" s="9" customFormat="1" ht="15.75" customHeight="1" x14ac:dyDescent="0.2">
      <c r="C5" s="9" t="s">
        <v>60</v>
      </c>
      <c r="D5" s="10"/>
      <c r="E5" s="11" t="s">
        <v>61</v>
      </c>
    </row>
    <row r="6" spans="1:25" s="9" customFormat="1" ht="15.75" customHeight="1" x14ac:dyDescent="0.2">
      <c r="C6" s="12">
        <v>45291</v>
      </c>
      <c r="D6" s="10"/>
      <c r="E6" s="13" t="s">
        <v>62</v>
      </c>
    </row>
    <row r="7" spans="1:25" s="9" customFormat="1" ht="15.75" customHeight="1" x14ac:dyDescent="0.2">
      <c r="E7" s="9" t="s">
        <v>63</v>
      </c>
    </row>
    <row r="8" spans="1:25" s="9" customFormat="1" ht="15.75" customHeight="1" x14ac:dyDescent="0.2">
      <c r="D8" s="14"/>
      <c r="E8" s="15"/>
    </row>
    <row r="9" spans="1:25" s="9" customFormat="1" ht="15.75" customHeight="1" x14ac:dyDescent="0.2"/>
    <row r="10" spans="1:25" s="9" customFormat="1" ht="15.75" customHeight="1" x14ac:dyDescent="0.25">
      <c r="C10" s="37" t="str">
        <f>"Proyeksi arus kas bebas"&amp;" "&amp;F2</f>
        <v>Proyeksi arus kas bebas dalam IDR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25" s="9" customFormat="1" ht="7.5" customHeight="1" x14ac:dyDescent="0.2"/>
    <row r="12" spans="1:25" s="9" customFormat="1" ht="18" customHeight="1" x14ac:dyDescent="0.2">
      <c r="E12" s="16" t="s">
        <v>1</v>
      </c>
      <c r="F12" s="16" t="s">
        <v>1</v>
      </c>
      <c r="G12" s="16" t="s">
        <v>1</v>
      </c>
      <c r="H12" s="16" t="s">
        <v>1</v>
      </c>
      <c r="I12" s="16" t="s">
        <v>1</v>
      </c>
      <c r="J12" s="16" t="s">
        <v>1</v>
      </c>
      <c r="K12" s="16" t="s">
        <v>1</v>
      </c>
      <c r="L12" s="16" t="s">
        <v>1</v>
      </c>
      <c r="M12" s="16" t="s">
        <v>1</v>
      </c>
      <c r="N12" s="16" t="s">
        <v>1</v>
      </c>
      <c r="O12" s="16" t="s">
        <v>1</v>
      </c>
    </row>
    <row r="13" spans="1:25" s="9" customFormat="1" ht="15.75" customHeight="1" x14ac:dyDescent="0.2">
      <c r="C13" s="17"/>
      <c r="E13" s="18">
        <f>C6</f>
        <v>45291</v>
      </c>
      <c r="F13" s="19">
        <f>DATE(YEAR(E13)+1,MONTH(E13),DAY(E13))</f>
        <v>45657</v>
      </c>
      <c r="G13" s="19">
        <f t="shared" ref="G13:O13" si="0">DATE(YEAR(F13)+1,MONTH(F13),DAY(F13))</f>
        <v>46022</v>
      </c>
      <c r="H13" s="19">
        <f t="shared" si="0"/>
        <v>46387</v>
      </c>
      <c r="I13" s="19">
        <f t="shared" si="0"/>
        <v>46752</v>
      </c>
      <c r="J13" s="19">
        <f t="shared" si="0"/>
        <v>47118</v>
      </c>
      <c r="K13" s="19">
        <f t="shared" si="0"/>
        <v>47483</v>
      </c>
      <c r="L13" s="19">
        <f t="shared" si="0"/>
        <v>47848</v>
      </c>
      <c r="M13" s="19">
        <f t="shared" si="0"/>
        <v>48213</v>
      </c>
      <c r="N13" s="19">
        <f t="shared" si="0"/>
        <v>48579</v>
      </c>
      <c r="O13" s="19">
        <f t="shared" si="0"/>
        <v>48944</v>
      </c>
    </row>
    <row r="14" spans="1:25" s="9" customFormat="1" ht="15.75" customHeight="1" x14ac:dyDescent="0.25">
      <c r="C14" s="38" t="s">
        <v>2</v>
      </c>
      <c r="E14" s="39">
        <v>10</v>
      </c>
      <c r="F14" s="40">
        <f>E49</f>
        <v>12.699999999999967</v>
      </c>
      <c r="G14" s="40">
        <f t="shared" ref="G14:O14" si="1">F49</f>
        <v>15.534999999999968</v>
      </c>
      <c r="H14" s="40">
        <f t="shared" si="1"/>
        <v>18.511749999999957</v>
      </c>
      <c r="I14" s="40">
        <f t="shared" si="1"/>
        <v>21.637337499999987</v>
      </c>
      <c r="J14" s="40">
        <f t="shared" si="1"/>
        <v>24.919204374999964</v>
      </c>
      <c r="K14" s="40">
        <f t="shared" si="1"/>
        <v>28.365164593749945</v>
      </c>
      <c r="L14" s="40">
        <f t="shared" si="1"/>
        <v>31.983422823437465</v>
      </c>
      <c r="M14" s="40">
        <f t="shared" si="1"/>
        <v>35.782593964609354</v>
      </c>
      <c r="N14" s="40">
        <f t="shared" si="1"/>
        <v>39.771723662839818</v>
      </c>
      <c r="O14" s="40">
        <f t="shared" si="1"/>
        <v>43.960309845981797</v>
      </c>
    </row>
    <row r="15" spans="1:25" s="9" customFormat="1" ht="15.75" customHeight="1" x14ac:dyDescent="0.2">
      <c r="C15" s="20" t="s">
        <v>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25" s="9" customFormat="1" ht="15.75" customHeight="1" x14ac:dyDescent="0.2">
      <c r="C16" s="22" t="s">
        <v>4</v>
      </c>
      <c r="E16" s="23">
        <v>40</v>
      </c>
      <c r="F16" s="23">
        <f t="shared" ref="F16:O16" si="2">E16*1.05</f>
        <v>42</v>
      </c>
      <c r="G16" s="23">
        <f t="shared" si="2"/>
        <v>44.1</v>
      </c>
      <c r="H16" s="23">
        <f t="shared" si="2"/>
        <v>46.305000000000007</v>
      </c>
      <c r="I16" s="23">
        <f t="shared" si="2"/>
        <v>48.620250000000006</v>
      </c>
      <c r="J16" s="23">
        <f t="shared" si="2"/>
        <v>51.051262500000007</v>
      </c>
      <c r="K16" s="23">
        <f t="shared" si="2"/>
        <v>53.603825625000013</v>
      </c>
      <c r="L16" s="23">
        <f t="shared" si="2"/>
        <v>56.284016906250017</v>
      </c>
      <c r="M16" s="23">
        <f t="shared" si="2"/>
        <v>59.098217751562522</v>
      </c>
      <c r="N16" s="23">
        <f t="shared" si="2"/>
        <v>62.053128639140652</v>
      </c>
      <c r="O16" s="23">
        <f t="shared" si="2"/>
        <v>65.155785071097682</v>
      </c>
    </row>
    <row r="17" spans="1:25" s="9" customFormat="1" ht="15.75" customHeight="1" x14ac:dyDescent="0.2">
      <c r="C17" s="22" t="s">
        <v>7</v>
      </c>
      <c r="E17" s="23">
        <v>1</v>
      </c>
      <c r="F17" s="23">
        <f t="shared" ref="F17:O17" si="3">E17*1.05</f>
        <v>1.05</v>
      </c>
      <c r="G17" s="23">
        <f t="shared" si="3"/>
        <v>1.1025</v>
      </c>
      <c r="H17" s="23">
        <f t="shared" si="3"/>
        <v>1.1576250000000001</v>
      </c>
      <c r="I17" s="23">
        <f t="shared" si="3"/>
        <v>1.2155062500000002</v>
      </c>
      <c r="J17" s="23">
        <f t="shared" si="3"/>
        <v>1.2762815625000004</v>
      </c>
      <c r="K17" s="23">
        <f t="shared" si="3"/>
        <v>1.3400956406250004</v>
      </c>
      <c r="L17" s="23">
        <f t="shared" si="3"/>
        <v>1.4071004226562505</v>
      </c>
      <c r="M17" s="23">
        <f t="shared" si="3"/>
        <v>1.477455443789063</v>
      </c>
      <c r="N17" s="23">
        <f t="shared" si="3"/>
        <v>1.5513282159785162</v>
      </c>
      <c r="O17" s="23">
        <f t="shared" si="3"/>
        <v>1.628894626777442</v>
      </c>
    </row>
    <row r="18" spans="1:25" s="9" customFormat="1" ht="15.75" customHeight="1" x14ac:dyDescent="0.2">
      <c r="C18" s="22" t="s">
        <v>8</v>
      </c>
      <c r="E18" s="23">
        <v>0.5</v>
      </c>
      <c r="F18" s="23">
        <f t="shared" ref="F18:O18" si="4">E18*1.05</f>
        <v>0.52500000000000002</v>
      </c>
      <c r="G18" s="23">
        <f t="shared" si="4"/>
        <v>0.55125000000000002</v>
      </c>
      <c r="H18" s="23">
        <f t="shared" si="4"/>
        <v>0.57881250000000006</v>
      </c>
      <c r="I18" s="23">
        <f t="shared" si="4"/>
        <v>0.60775312500000012</v>
      </c>
      <c r="J18" s="23">
        <f t="shared" si="4"/>
        <v>0.63814078125000018</v>
      </c>
      <c r="K18" s="23">
        <f t="shared" si="4"/>
        <v>0.67004782031250021</v>
      </c>
      <c r="L18" s="23">
        <f t="shared" si="4"/>
        <v>0.70355021132812523</v>
      </c>
      <c r="M18" s="23">
        <f t="shared" si="4"/>
        <v>0.73872772189453151</v>
      </c>
      <c r="N18" s="23">
        <f t="shared" si="4"/>
        <v>0.77566410798925811</v>
      </c>
      <c r="O18" s="23">
        <f t="shared" si="4"/>
        <v>0.81444731338872101</v>
      </c>
    </row>
    <row r="19" spans="1:25" s="9" customFormat="1" ht="15.75" customHeight="1" x14ac:dyDescent="0.2">
      <c r="C19" s="22" t="s">
        <v>6</v>
      </c>
      <c r="E19" s="23">
        <v>0.4</v>
      </c>
      <c r="F19" s="23">
        <f t="shared" ref="F19:O19" si="5">E19*1.05</f>
        <v>0.42000000000000004</v>
      </c>
      <c r="G19" s="23">
        <f t="shared" si="5"/>
        <v>0.44100000000000006</v>
      </c>
      <c r="H19" s="23">
        <f t="shared" si="5"/>
        <v>0.46305000000000007</v>
      </c>
      <c r="I19" s="23">
        <f t="shared" si="5"/>
        <v>0.48620250000000009</v>
      </c>
      <c r="J19" s="23">
        <f t="shared" si="5"/>
        <v>0.51051262500000016</v>
      </c>
      <c r="K19" s="23">
        <f t="shared" si="5"/>
        <v>0.53603825625000023</v>
      </c>
      <c r="L19" s="23">
        <f t="shared" si="5"/>
        <v>0.56284016906250023</v>
      </c>
      <c r="M19" s="23">
        <f t="shared" si="5"/>
        <v>0.59098217751562532</v>
      </c>
      <c r="N19" s="23">
        <f t="shared" si="5"/>
        <v>0.62053128639140664</v>
      </c>
      <c r="O19" s="23">
        <f t="shared" si="5"/>
        <v>0.65155785071097705</v>
      </c>
    </row>
    <row r="20" spans="1:25" s="9" customFormat="1" ht="15.75" customHeight="1" x14ac:dyDescent="0.2">
      <c r="C20" s="24" t="s">
        <v>5</v>
      </c>
      <c r="E20" s="25">
        <v>0.3</v>
      </c>
      <c r="F20" s="25">
        <f t="shared" ref="F20:O20" si="6">E20*1.05</f>
        <v>0.315</v>
      </c>
      <c r="G20" s="25">
        <f t="shared" si="6"/>
        <v>0.33075000000000004</v>
      </c>
      <c r="H20" s="25">
        <f t="shared" si="6"/>
        <v>0.34728750000000008</v>
      </c>
      <c r="I20" s="25">
        <f t="shared" si="6"/>
        <v>0.36465187500000013</v>
      </c>
      <c r="J20" s="25">
        <f t="shared" si="6"/>
        <v>0.38288446875000015</v>
      </c>
      <c r="K20" s="25">
        <f t="shared" si="6"/>
        <v>0.4020286921875002</v>
      </c>
      <c r="L20" s="25">
        <f t="shared" si="6"/>
        <v>0.42213012679687523</v>
      </c>
      <c r="M20" s="25">
        <f t="shared" si="6"/>
        <v>0.44323663313671902</v>
      </c>
      <c r="N20" s="25">
        <f t="shared" si="6"/>
        <v>0.46539846479355501</v>
      </c>
      <c r="O20" s="25">
        <f t="shared" si="6"/>
        <v>0.48866838803323276</v>
      </c>
    </row>
    <row r="21" spans="1:25" s="9" customFormat="1" ht="15.75" customHeight="1" x14ac:dyDescent="0.2">
      <c r="A21" s="6"/>
      <c r="B21" s="6"/>
      <c r="C21" s="41" t="s">
        <v>9</v>
      </c>
      <c r="E21" s="42">
        <f>SUM(E16:E20)</f>
        <v>42.199999999999996</v>
      </c>
      <c r="F21" s="42">
        <f t="shared" ref="F21:O21" si="7">SUM(F16:F20)</f>
        <v>44.309999999999995</v>
      </c>
      <c r="G21" s="42">
        <f t="shared" si="7"/>
        <v>46.525500000000008</v>
      </c>
      <c r="H21" s="42">
        <f t="shared" si="7"/>
        <v>48.851775000000011</v>
      </c>
      <c r="I21" s="42">
        <f t="shared" si="7"/>
        <v>51.294363750000002</v>
      </c>
      <c r="J21" s="42">
        <f t="shared" si="7"/>
        <v>53.859081937500008</v>
      </c>
      <c r="K21" s="42">
        <f t="shared" si="7"/>
        <v>56.552036034375014</v>
      </c>
      <c r="L21" s="42">
        <f t="shared" si="7"/>
        <v>59.379637836093764</v>
      </c>
      <c r="M21" s="42">
        <f t="shared" si="7"/>
        <v>62.348619727898466</v>
      </c>
      <c r="N21" s="42">
        <f t="shared" si="7"/>
        <v>65.466050714293388</v>
      </c>
      <c r="O21" s="42">
        <f t="shared" si="7"/>
        <v>68.739353250008051</v>
      </c>
      <c r="Q21" s="6"/>
      <c r="R21" s="6"/>
      <c r="S21" s="6"/>
      <c r="T21" s="6"/>
      <c r="U21" s="6"/>
      <c r="V21" s="6"/>
      <c r="W21" s="6"/>
      <c r="X21" s="6"/>
      <c r="Y21" s="6"/>
    </row>
    <row r="22" spans="1:25" s="9" customFormat="1" ht="7.5" customHeight="1" x14ac:dyDescent="0.2"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25" s="9" customFormat="1" ht="15.75" customHeight="1" x14ac:dyDescent="0.2">
      <c r="A23" s="6"/>
      <c r="B23" s="6"/>
      <c r="C23" s="20" t="s">
        <v>10</v>
      </c>
      <c r="E23" s="27"/>
      <c r="F23" s="21"/>
      <c r="G23" s="28"/>
      <c r="H23" s="28"/>
      <c r="I23" s="28"/>
      <c r="J23" s="28"/>
      <c r="K23" s="28"/>
      <c r="L23" s="28"/>
      <c r="M23" s="28"/>
      <c r="N23" s="28"/>
      <c r="O23" s="28"/>
      <c r="Q23" s="6"/>
      <c r="R23" s="6"/>
      <c r="S23" s="6"/>
      <c r="T23" s="6"/>
      <c r="U23" s="6"/>
      <c r="V23" s="6"/>
      <c r="W23" s="6"/>
      <c r="X23" s="6"/>
      <c r="Y23" s="6"/>
    </row>
    <row r="24" spans="1:25" s="9" customFormat="1" ht="15.75" customHeight="1" x14ac:dyDescent="0.2">
      <c r="A24" s="6"/>
      <c r="B24" s="6"/>
      <c r="C24" s="22" t="s">
        <v>11</v>
      </c>
      <c r="E24" s="23">
        <v>25</v>
      </c>
      <c r="F24" s="23">
        <f>E24*1.05</f>
        <v>26.25</v>
      </c>
      <c r="G24" s="23">
        <f t="shared" ref="G24:O24" si="8">F24*1.05</f>
        <v>27.5625</v>
      </c>
      <c r="H24" s="23">
        <f t="shared" si="8"/>
        <v>28.940625000000001</v>
      </c>
      <c r="I24" s="23">
        <f t="shared" si="8"/>
        <v>30.387656250000003</v>
      </c>
      <c r="J24" s="23">
        <f t="shared" si="8"/>
        <v>31.907039062500004</v>
      </c>
      <c r="K24" s="23">
        <f t="shared" si="8"/>
        <v>33.502391015625008</v>
      </c>
      <c r="L24" s="23">
        <f t="shared" si="8"/>
        <v>35.177510566406262</v>
      </c>
      <c r="M24" s="23">
        <f t="shared" si="8"/>
        <v>36.936386094726579</v>
      </c>
      <c r="N24" s="23">
        <f t="shared" si="8"/>
        <v>38.783205399462908</v>
      </c>
      <c r="O24" s="23">
        <f t="shared" si="8"/>
        <v>40.722365669436051</v>
      </c>
      <c r="Q24" s="6"/>
      <c r="R24" s="6"/>
      <c r="S24" s="6"/>
      <c r="T24" s="6"/>
      <c r="U24" s="6"/>
      <c r="V24" s="6"/>
      <c r="W24" s="6"/>
      <c r="X24" s="6"/>
      <c r="Y24" s="6"/>
    </row>
    <row r="25" spans="1:25" s="9" customFormat="1" ht="15.75" customHeight="1" x14ac:dyDescent="0.2">
      <c r="A25" s="6"/>
      <c r="B25" s="6"/>
      <c r="C25" s="22" t="s">
        <v>29</v>
      </c>
      <c r="E25" s="23">
        <v>3</v>
      </c>
      <c r="F25" s="23">
        <f t="shared" ref="F25:O25" si="9">E25*1.05</f>
        <v>3.1500000000000004</v>
      </c>
      <c r="G25" s="23">
        <f t="shared" si="9"/>
        <v>3.3075000000000006</v>
      </c>
      <c r="H25" s="23">
        <f t="shared" si="9"/>
        <v>3.4728750000000006</v>
      </c>
      <c r="I25" s="23">
        <f t="shared" si="9"/>
        <v>3.6465187500000007</v>
      </c>
      <c r="J25" s="23">
        <f t="shared" si="9"/>
        <v>3.8288446875000011</v>
      </c>
      <c r="K25" s="23">
        <f t="shared" si="9"/>
        <v>4.0202869218750017</v>
      </c>
      <c r="L25" s="23">
        <f t="shared" si="9"/>
        <v>4.2213012679687516</v>
      </c>
      <c r="M25" s="23">
        <f t="shared" si="9"/>
        <v>4.4323663313671897</v>
      </c>
      <c r="N25" s="23">
        <f t="shared" si="9"/>
        <v>4.6539846479355491</v>
      </c>
      <c r="O25" s="23">
        <f t="shared" si="9"/>
        <v>4.8866838803323267</v>
      </c>
      <c r="Q25" s="6"/>
      <c r="R25" s="6"/>
      <c r="S25" s="6"/>
      <c r="T25" s="6"/>
      <c r="U25" s="6"/>
      <c r="V25" s="6"/>
      <c r="W25" s="6"/>
      <c r="X25" s="6"/>
      <c r="Y25" s="6"/>
    </row>
    <row r="26" spans="1:25" s="9" customFormat="1" ht="15.75" customHeight="1" x14ac:dyDescent="0.2">
      <c r="A26" s="6"/>
      <c r="B26" s="6"/>
      <c r="C26" s="22" t="s">
        <v>24</v>
      </c>
      <c r="E26" s="23">
        <v>2</v>
      </c>
      <c r="F26" s="23">
        <f t="shared" ref="F26:O26" si="10">E26*1.05</f>
        <v>2.1</v>
      </c>
      <c r="G26" s="23">
        <f t="shared" si="10"/>
        <v>2.2050000000000001</v>
      </c>
      <c r="H26" s="23">
        <f t="shared" si="10"/>
        <v>2.3152500000000003</v>
      </c>
      <c r="I26" s="23">
        <f t="shared" si="10"/>
        <v>2.4310125000000005</v>
      </c>
      <c r="J26" s="23">
        <f t="shared" si="10"/>
        <v>2.5525631250000007</v>
      </c>
      <c r="K26" s="23">
        <f t="shared" si="10"/>
        <v>2.6801912812500008</v>
      </c>
      <c r="L26" s="23">
        <f t="shared" si="10"/>
        <v>2.8142008453125009</v>
      </c>
      <c r="M26" s="23">
        <f t="shared" si="10"/>
        <v>2.954910887578126</v>
      </c>
      <c r="N26" s="23">
        <f t="shared" si="10"/>
        <v>3.1026564319570324</v>
      </c>
      <c r="O26" s="23">
        <f t="shared" si="10"/>
        <v>3.257789253554884</v>
      </c>
      <c r="Q26" s="6"/>
      <c r="R26" s="6"/>
      <c r="S26" s="6"/>
      <c r="T26" s="6"/>
      <c r="U26" s="6"/>
      <c r="V26" s="6"/>
      <c r="W26" s="6"/>
      <c r="X26" s="6"/>
      <c r="Y26" s="6"/>
    </row>
    <row r="27" spans="1:25" s="9" customFormat="1" ht="15.75" customHeight="1" x14ac:dyDescent="0.2">
      <c r="A27" s="6"/>
      <c r="B27" s="6"/>
      <c r="C27" s="22" t="s">
        <v>16</v>
      </c>
      <c r="E27" s="23">
        <v>2</v>
      </c>
      <c r="F27" s="23">
        <f t="shared" ref="F27:O27" si="11">E27*1.05</f>
        <v>2.1</v>
      </c>
      <c r="G27" s="23">
        <f t="shared" si="11"/>
        <v>2.2050000000000001</v>
      </c>
      <c r="H27" s="23">
        <f t="shared" si="11"/>
        <v>2.3152500000000003</v>
      </c>
      <c r="I27" s="23">
        <f t="shared" si="11"/>
        <v>2.4310125000000005</v>
      </c>
      <c r="J27" s="23">
        <f t="shared" si="11"/>
        <v>2.5525631250000007</v>
      </c>
      <c r="K27" s="23">
        <f t="shared" si="11"/>
        <v>2.6801912812500008</v>
      </c>
      <c r="L27" s="23">
        <f t="shared" si="11"/>
        <v>2.8142008453125009</v>
      </c>
      <c r="M27" s="23">
        <f t="shared" si="11"/>
        <v>2.954910887578126</v>
      </c>
      <c r="N27" s="23">
        <f t="shared" si="11"/>
        <v>3.1026564319570324</v>
      </c>
      <c r="O27" s="23">
        <f t="shared" si="11"/>
        <v>3.257789253554884</v>
      </c>
      <c r="Q27" s="6"/>
      <c r="R27" s="6"/>
      <c r="S27" s="6"/>
      <c r="T27" s="6"/>
      <c r="U27" s="6"/>
      <c r="V27" s="6"/>
      <c r="W27" s="6"/>
      <c r="X27" s="6"/>
      <c r="Y27" s="6"/>
    </row>
    <row r="28" spans="1:25" s="9" customFormat="1" ht="15.75" customHeight="1" x14ac:dyDescent="0.2">
      <c r="A28" s="6"/>
      <c r="B28" s="6"/>
      <c r="C28" s="22" t="s">
        <v>13</v>
      </c>
      <c r="E28" s="23">
        <v>0.5</v>
      </c>
      <c r="F28" s="23">
        <f t="shared" ref="F28:O28" si="12">E28*1.05</f>
        <v>0.52500000000000002</v>
      </c>
      <c r="G28" s="23">
        <f t="shared" si="12"/>
        <v>0.55125000000000002</v>
      </c>
      <c r="H28" s="23">
        <f t="shared" si="12"/>
        <v>0.57881250000000006</v>
      </c>
      <c r="I28" s="23">
        <f t="shared" si="12"/>
        <v>0.60775312500000012</v>
      </c>
      <c r="J28" s="23">
        <f t="shared" si="12"/>
        <v>0.63814078125000018</v>
      </c>
      <c r="K28" s="23">
        <f t="shared" si="12"/>
        <v>0.67004782031250021</v>
      </c>
      <c r="L28" s="23">
        <f t="shared" si="12"/>
        <v>0.70355021132812523</v>
      </c>
      <c r="M28" s="23">
        <f t="shared" si="12"/>
        <v>0.73872772189453151</v>
      </c>
      <c r="N28" s="23">
        <f t="shared" si="12"/>
        <v>0.77566410798925811</v>
      </c>
      <c r="O28" s="23">
        <f t="shared" si="12"/>
        <v>0.81444731338872101</v>
      </c>
      <c r="Q28" s="6"/>
      <c r="R28" s="6"/>
      <c r="S28" s="6"/>
      <c r="T28" s="6"/>
      <c r="U28" s="6"/>
      <c r="V28" s="6"/>
      <c r="W28" s="6"/>
      <c r="X28" s="6"/>
      <c r="Y28" s="6"/>
    </row>
    <row r="29" spans="1:25" s="9" customFormat="1" ht="15.75" customHeight="1" x14ac:dyDescent="0.2">
      <c r="A29" s="6"/>
      <c r="B29" s="6"/>
      <c r="C29" s="22" t="s">
        <v>19</v>
      </c>
      <c r="E29" s="23">
        <v>0.5</v>
      </c>
      <c r="F29" s="23">
        <f t="shared" ref="F29:O29" si="13">E29*1.05</f>
        <v>0.52500000000000002</v>
      </c>
      <c r="G29" s="23">
        <f t="shared" si="13"/>
        <v>0.55125000000000002</v>
      </c>
      <c r="H29" s="23">
        <f t="shared" si="13"/>
        <v>0.57881250000000006</v>
      </c>
      <c r="I29" s="23">
        <f t="shared" si="13"/>
        <v>0.60775312500000012</v>
      </c>
      <c r="J29" s="23">
        <f t="shared" si="13"/>
        <v>0.63814078125000018</v>
      </c>
      <c r="K29" s="23">
        <f t="shared" si="13"/>
        <v>0.67004782031250021</v>
      </c>
      <c r="L29" s="23">
        <f t="shared" si="13"/>
        <v>0.70355021132812523</v>
      </c>
      <c r="M29" s="23">
        <f t="shared" si="13"/>
        <v>0.73872772189453151</v>
      </c>
      <c r="N29" s="23">
        <f t="shared" si="13"/>
        <v>0.77566410798925811</v>
      </c>
      <c r="O29" s="23">
        <f t="shared" si="13"/>
        <v>0.81444731338872101</v>
      </c>
      <c r="Q29" s="6"/>
      <c r="R29" s="6"/>
      <c r="S29" s="6"/>
      <c r="T29" s="6"/>
      <c r="U29" s="6"/>
      <c r="V29" s="6"/>
      <c r="W29" s="6"/>
      <c r="X29" s="6"/>
      <c r="Y29" s="6"/>
    </row>
    <row r="30" spans="1:25" s="9" customFormat="1" ht="15.75" customHeight="1" x14ac:dyDescent="0.2">
      <c r="A30" s="6"/>
      <c r="B30" s="6"/>
      <c r="C30" s="22" t="s">
        <v>14</v>
      </c>
      <c r="E30" s="23">
        <v>0.2</v>
      </c>
      <c r="F30" s="23">
        <f t="shared" ref="F30:O30" si="14">E30*1.05</f>
        <v>0.21000000000000002</v>
      </c>
      <c r="G30" s="23">
        <f t="shared" si="14"/>
        <v>0.22050000000000003</v>
      </c>
      <c r="H30" s="23">
        <f t="shared" si="14"/>
        <v>0.23152500000000004</v>
      </c>
      <c r="I30" s="23">
        <f t="shared" si="14"/>
        <v>0.24310125000000005</v>
      </c>
      <c r="J30" s="23">
        <f t="shared" si="14"/>
        <v>0.25525631250000008</v>
      </c>
      <c r="K30" s="23">
        <f t="shared" si="14"/>
        <v>0.26801912812500012</v>
      </c>
      <c r="L30" s="23">
        <f t="shared" si="14"/>
        <v>0.28142008453125011</v>
      </c>
      <c r="M30" s="23">
        <f t="shared" si="14"/>
        <v>0.29549108875781266</v>
      </c>
      <c r="N30" s="23">
        <f t="shared" si="14"/>
        <v>0.31026564319570332</v>
      </c>
      <c r="O30" s="23">
        <f t="shared" si="14"/>
        <v>0.32577892535548852</v>
      </c>
      <c r="Q30" s="6"/>
      <c r="R30" s="6"/>
      <c r="S30" s="6"/>
      <c r="T30" s="6"/>
      <c r="U30" s="6"/>
      <c r="V30" s="6"/>
      <c r="W30" s="6"/>
      <c r="X30" s="6"/>
      <c r="Y30" s="6"/>
    </row>
    <row r="31" spans="1:25" s="9" customFormat="1" ht="15.75" customHeight="1" x14ac:dyDescent="0.2">
      <c r="A31" s="6"/>
      <c r="B31" s="6"/>
      <c r="C31" s="22" t="s">
        <v>22</v>
      </c>
      <c r="E31" s="23">
        <v>0.2</v>
      </c>
      <c r="F31" s="23">
        <f t="shared" ref="F31:O31" si="15">E31*1.05</f>
        <v>0.21000000000000002</v>
      </c>
      <c r="G31" s="23">
        <f t="shared" si="15"/>
        <v>0.22050000000000003</v>
      </c>
      <c r="H31" s="23">
        <f t="shared" si="15"/>
        <v>0.23152500000000004</v>
      </c>
      <c r="I31" s="23">
        <f t="shared" si="15"/>
        <v>0.24310125000000005</v>
      </c>
      <c r="J31" s="23">
        <f t="shared" si="15"/>
        <v>0.25525631250000008</v>
      </c>
      <c r="K31" s="23">
        <f t="shared" si="15"/>
        <v>0.26801912812500012</v>
      </c>
      <c r="L31" s="23">
        <f t="shared" si="15"/>
        <v>0.28142008453125011</v>
      </c>
      <c r="M31" s="23">
        <f t="shared" si="15"/>
        <v>0.29549108875781266</v>
      </c>
      <c r="N31" s="23">
        <f t="shared" si="15"/>
        <v>0.31026564319570332</v>
      </c>
      <c r="O31" s="23">
        <f t="shared" si="15"/>
        <v>0.32577892535548852</v>
      </c>
      <c r="Q31" s="6"/>
      <c r="R31" s="6"/>
      <c r="S31" s="6"/>
      <c r="T31" s="6"/>
      <c r="U31" s="6"/>
      <c r="V31" s="6"/>
      <c r="W31" s="6"/>
      <c r="X31" s="6"/>
      <c r="Y31" s="6"/>
    </row>
    <row r="32" spans="1:25" s="9" customFormat="1" ht="15.75" customHeight="1" x14ac:dyDescent="0.2">
      <c r="A32" s="6"/>
      <c r="B32" s="6"/>
      <c r="C32" s="22" t="s">
        <v>17</v>
      </c>
      <c r="E32" s="23">
        <v>0.2</v>
      </c>
      <c r="F32" s="23">
        <f t="shared" ref="F32:O32" si="16">E32*1.05</f>
        <v>0.21000000000000002</v>
      </c>
      <c r="G32" s="23">
        <f t="shared" si="16"/>
        <v>0.22050000000000003</v>
      </c>
      <c r="H32" s="23">
        <f t="shared" si="16"/>
        <v>0.23152500000000004</v>
      </c>
      <c r="I32" s="23">
        <f t="shared" si="16"/>
        <v>0.24310125000000005</v>
      </c>
      <c r="J32" s="23">
        <f t="shared" si="16"/>
        <v>0.25525631250000008</v>
      </c>
      <c r="K32" s="23">
        <f t="shared" si="16"/>
        <v>0.26801912812500012</v>
      </c>
      <c r="L32" s="23">
        <f t="shared" si="16"/>
        <v>0.28142008453125011</v>
      </c>
      <c r="M32" s="23">
        <f t="shared" si="16"/>
        <v>0.29549108875781266</v>
      </c>
      <c r="N32" s="23">
        <f t="shared" si="16"/>
        <v>0.31026564319570332</v>
      </c>
      <c r="O32" s="23">
        <f t="shared" si="16"/>
        <v>0.32577892535548852</v>
      </c>
      <c r="Q32" s="6"/>
      <c r="R32" s="6"/>
      <c r="S32" s="6"/>
      <c r="T32" s="6"/>
      <c r="U32" s="6"/>
      <c r="V32" s="6"/>
      <c r="W32" s="6"/>
      <c r="X32" s="6"/>
      <c r="Y32" s="6"/>
    </row>
    <row r="33" spans="1:25" s="9" customFormat="1" ht="15.75" customHeight="1" x14ac:dyDescent="0.2">
      <c r="A33" s="6"/>
      <c r="B33" s="6"/>
      <c r="C33" s="22" t="s">
        <v>25</v>
      </c>
      <c r="E33" s="23">
        <v>0.2</v>
      </c>
      <c r="F33" s="23">
        <f t="shared" ref="F33:O33" si="17">E33*1.05</f>
        <v>0.21000000000000002</v>
      </c>
      <c r="G33" s="23">
        <f t="shared" si="17"/>
        <v>0.22050000000000003</v>
      </c>
      <c r="H33" s="23">
        <f t="shared" si="17"/>
        <v>0.23152500000000004</v>
      </c>
      <c r="I33" s="23">
        <f t="shared" si="17"/>
        <v>0.24310125000000005</v>
      </c>
      <c r="J33" s="23">
        <f t="shared" si="17"/>
        <v>0.25525631250000008</v>
      </c>
      <c r="K33" s="23">
        <f t="shared" si="17"/>
        <v>0.26801912812500012</v>
      </c>
      <c r="L33" s="23">
        <f t="shared" si="17"/>
        <v>0.28142008453125011</v>
      </c>
      <c r="M33" s="23">
        <f t="shared" si="17"/>
        <v>0.29549108875781266</v>
      </c>
      <c r="N33" s="23">
        <f t="shared" si="17"/>
        <v>0.31026564319570332</v>
      </c>
      <c r="O33" s="23">
        <f t="shared" si="17"/>
        <v>0.32577892535548852</v>
      </c>
      <c r="Q33" s="6"/>
      <c r="R33" s="6"/>
      <c r="S33" s="6"/>
      <c r="T33" s="6"/>
      <c r="U33" s="6"/>
      <c r="V33" s="6"/>
      <c r="W33" s="6"/>
      <c r="X33" s="6"/>
      <c r="Y33" s="6"/>
    </row>
    <row r="34" spans="1:25" s="9" customFormat="1" ht="15.75" customHeight="1" x14ac:dyDescent="0.2">
      <c r="A34" s="6"/>
      <c r="B34" s="6"/>
      <c r="C34" s="22" t="s">
        <v>30</v>
      </c>
      <c r="E34" s="23">
        <v>0.2</v>
      </c>
      <c r="F34" s="23">
        <f t="shared" ref="F34:O34" si="18">E34*1.05</f>
        <v>0.21000000000000002</v>
      </c>
      <c r="G34" s="23">
        <f t="shared" si="18"/>
        <v>0.22050000000000003</v>
      </c>
      <c r="H34" s="23">
        <f t="shared" si="18"/>
        <v>0.23152500000000004</v>
      </c>
      <c r="I34" s="23">
        <f t="shared" si="18"/>
        <v>0.24310125000000005</v>
      </c>
      <c r="J34" s="23">
        <f t="shared" si="18"/>
        <v>0.25525631250000008</v>
      </c>
      <c r="K34" s="23">
        <f t="shared" si="18"/>
        <v>0.26801912812500012</v>
      </c>
      <c r="L34" s="23">
        <f t="shared" si="18"/>
        <v>0.28142008453125011</v>
      </c>
      <c r="M34" s="23">
        <f t="shared" si="18"/>
        <v>0.29549108875781266</v>
      </c>
      <c r="N34" s="23">
        <f t="shared" si="18"/>
        <v>0.31026564319570332</v>
      </c>
      <c r="O34" s="23">
        <f t="shared" si="18"/>
        <v>0.32577892535548852</v>
      </c>
      <c r="Q34" s="6"/>
      <c r="R34" s="6"/>
      <c r="S34" s="6"/>
      <c r="T34" s="6"/>
      <c r="U34" s="6"/>
      <c r="V34" s="6"/>
      <c r="W34" s="6"/>
      <c r="X34" s="6"/>
      <c r="Y34" s="6"/>
    </row>
    <row r="35" spans="1:25" s="9" customFormat="1" ht="15.75" customHeight="1" x14ac:dyDescent="0.2">
      <c r="A35" s="6"/>
      <c r="B35" s="6"/>
      <c r="C35" s="22" t="s">
        <v>31</v>
      </c>
      <c r="E35" s="23">
        <v>1</v>
      </c>
      <c r="F35" s="23">
        <f t="shared" ref="F35:O35" si="19">E35*1.05</f>
        <v>1.05</v>
      </c>
      <c r="G35" s="23">
        <f t="shared" si="19"/>
        <v>1.1025</v>
      </c>
      <c r="H35" s="23">
        <f t="shared" si="19"/>
        <v>1.1576250000000001</v>
      </c>
      <c r="I35" s="23">
        <f t="shared" si="19"/>
        <v>1.2155062500000002</v>
      </c>
      <c r="J35" s="23">
        <f t="shared" si="19"/>
        <v>1.2762815625000004</v>
      </c>
      <c r="K35" s="23">
        <f t="shared" si="19"/>
        <v>1.3400956406250004</v>
      </c>
      <c r="L35" s="23">
        <f t="shared" si="19"/>
        <v>1.4071004226562505</v>
      </c>
      <c r="M35" s="23">
        <f t="shared" si="19"/>
        <v>1.477455443789063</v>
      </c>
      <c r="N35" s="23">
        <f t="shared" si="19"/>
        <v>1.5513282159785162</v>
      </c>
      <c r="O35" s="23">
        <f t="shared" si="19"/>
        <v>1.628894626777442</v>
      </c>
      <c r="Q35" s="6"/>
      <c r="R35" s="6"/>
      <c r="S35" s="6"/>
      <c r="T35" s="6"/>
      <c r="U35" s="6"/>
      <c r="V35" s="6"/>
      <c r="W35" s="6"/>
      <c r="X35" s="6"/>
      <c r="Y35" s="6"/>
    </row>
    <row r="36" spans="1:25" s="9" customFormat="1" ht="15.75" customHeight="1" x14ac:dyDescent="0.2">
      <c r="A36" s="6"/>
      <c r="B36" s="6"/>
      <c r="C36" s="22" t="s">
        <v>18</v>
      </c>
      <c r="E36" s="23">
        <v>0.1</v>
      </c>
      <c r="F36" s="23">
        <f t="shared" ref="F36:O36" si="20">E36*1.05</f>
        <v>0.10500000000000001</v>
      </c>
      <c r="G36" s="23">
        <f t="shared" si="20"/>
        <v>0.11025000000000001</v>
      </c>
      <c r="H36" s="23">
        <f t="shared" si="20"/>
        <v>0.11576250000000002</v>
      </c>
      <c r="I36" s="23">
        <f t="shared" si="20"/>
        <v>0.12155062500000002</v>
      </c>
      <c r="J36" s="23">
        <f t="shared" si="20"/>
        <v>0.12762815625000004</v>
      </c>
      <c r="K36" s="23">
        <f t="shared" si="20"/>
        <v>0.13400956406250006</v>
      </c>
      <c r="L36" s="23">
        <f t="shared" si="20"/>
        <v>0.14071004226562506</v>
      </c>
      <c r="M36" s="23">
        <f t="shared" si="20"/>
        <v>0.14774554437890633</v>
      </c>
      <c r="N36" s="23">
        <f t="shared" si="20"/>
        <v>0.15513282159785166</v>
      </c>
      <c r="O36" s="23">
        <f t="shared" si="20"/>
        <v>0.16288946267774426</v>
      </c>
      <c r="Q36" s="6"/>
      <c r="R36" s="6"/>
      <c r="S36" s="6"/>
      <c r="T36" s="6"/>
      <c r="U36" s="6"/>
      <c r="V36" s="6"/>
      <c r="W36" s="6"/>
      <c r="X36" s="6"/>
      <c r="Y36" s="6"/>
    </row>
    <row r="37" spans="1:25" s="9" customFormat="1" ht="15.75" customHeight="1" x14ac:dyDescent="0.2">
      <c r="A37" s="6"/>
      <c r="B37" s="6"/>
      <c r="C37" s="22" t="s">
        <v>20</v>
      </c>
      <c r="E37" s="23">
        <v>0.1</v>
      </c>
      <c r="F37" s="23">
        <f t="shared" ref="F37:O37" si="21">E37*1.05</f>
        <v>0.10500000000000001</v>
      </c>
      <c r="G37" s="23">
        <f t="shared" si="21"/>
        <v>0.11025000000000001</v>
      </c>
      <c r="H37" s="23">
        <f t="shared" si="21"/>
        <v>0.11576250000000002</v>
      </c>
      <c r="I37" s="23">
        <f t="shared" si="21"/>
        <v>0.12155062500000002</v>
      </c>
      <c r="J37" s="23">
        <f t="shared" si="21"/>
        <v>0.12762815625000004</v>
      </c>
      <c r="K37" s="23">
        <f t="shared" si="21"/>
        <v>0.13400956406250006</v>
      </c>
      <c r="L37" s="23">
        <f t="shared" si="21"/>
        <v>0.14071004226562506</v>
      </c>
      <c r="M37" s="23">
        <f t="shared" si="21"/>
        <v>0.14774554437890633</v>
      </c>
      <c r="N37" s="23">
        <f t="shared" si="21"/>
        <v>0.15513282159785166</v>
      </c>
      <c r="O37" s="23">
        <f t="shared" si="21"/>
        <v>0.16288946267774426</v>
      </c>
      <c r="Q37" s="6"/>
      <c r="R37" s="6"/>
      <c r="S37" s="6"/>
      <c r="T37" s="6"/>
      <c r="U37" s="6"/>
      <c r="V37" s="6"/>
      <c r="W37" s="6"/>
      <c r="X37" s="6"/>
      <c r="Y37" s="6"/>
    </row>
    <row r="38" spans="1:25" s="9" customFormat="1" ht="15.75" customHeight="1" x14ac:dyDescent="0.2">
      <c r="A38" s="6"/>
      <c r="B38" s="6"/>
      <c r="C38" s="22" t="s">
        <v>21</v>
      </c>
      <c r="E38" s="23">
        <v>0.2</v>
      </c>
      <c r="F38" s="23">
        <f t="shared" ref="F38:O38" si="22">E38*1.05</f>
        <v>0.21000000000000002</v>
      </c>
      <c r="G38" s="23">
        <f t="shared" si="22"/>
        <v>0.22050000000000003</v>
      </c>
      <c r="H38" s="23">
        <f t="shared" si="22"/>
        <v>0.23152500000000004</v>
      </c>
      <c r="I38" s="23">
        <f t="shared" si="22"/>
        <v>0.24310125000000005</v>
      </c>
      <c r="J38" s="23">
        <f t="shared" si="22"/>
        <v>0.25525631250000008</v>
      </c>
      <c r="K38" s="23">
        <f t="shared" si="22"/>
        <v>0.26801912812500012</v>
      </c>
      <c r="L38" s="23">
        <f t="shared" si="22"/>
        <v>0.28142008453125011</v>
      </c>
      <c r="M38" s="23">
        <f t="shared" si="22"/>
        <v>0.29549108875781266</v>
      </c>
      <c r="N38" s="23">
        <f t="shared" si="22"/>
        <v>0.31026564319570332</v>
      </c>
      <c r="O38" s="23">
        <f t="shared" si="22"/>
        <v>0.32577892535548852</v>
      </c>
      <c r="Q38" s="6"/>
      <c r="R38" s="6"/>
      <c r="S38" s="6"/>
      <c r="T38" s="6"/>
      <c r="U38" s="6"/>
      <c r="V38" s="6"/>
      <c r="W38" s="6"/>
      <c r="X38" s="6"/>
      <c r="Y38" s="6"/>
    </row>
    <row r="39" spans="1:25" s="9" customFormat="1" ht="15.75" customHeight="1" x14ac:dyDescent="0.2">
      <c r="A39" s="6"/>
      <c r="B39" s="6"/>
      <c r="C39" s="22" t="s">
        <v>15</v>
      </c>
      <c r="E39" s="23">
        <v>0.2</v>
      </c>
      <c r="F39" s="23">
        <f t="shared" ref="F39:O39" si="23">E39*1.05</f>
        <v>0.21000000000000002</v>
      </c>
      <c r="G39" s="23">
        <f t="shared" si="23"/>
        <v>0.22050000000000003</v>
      </c>
      <c r="H39" s="23">
        <f t="shared" si="23"/>
        <v>0.23152500000000004</v>
      </c>
      <c r="I39" s="23">
        <f t="shared" si="23"/>
        <v>0.24310125000000005</v>
      </c>
      <c r="J39" s="23">
        <f t="shared" si="23"/>
        <v>0.25525631250000008</v>
      </c>
      <c r="K39" s="23">
        <f t="shared" si="23"/>
        <v>0.26801912812500012</v>
      </c>
      <c r="L39" s="23">
        <f t="shared" si="23"/>
        <v>0.28142008453125011</v>
      </c>
      <c r="M39" s="23">
        <f t="shared" si="23"/>
        <v>0.29549108875781266</v>
      </c>
      <c r="N39" s="23">
        <f t="shared" si="23"/>
        <v>0.31026564319570332</v>
      </c>
      <c r="O39" s="23">
        <f t="shared" si="23"/>
        <v>0.32577892535548852</v>
      </c>
      <c r="Q39" s="6"/>
      <c r="R39" s="6"/>
      <c r="S39" s="6"/>
      <c r="T39" s="6"/>
      <c r="U39" s="6"/>
      <c r="V39" s="6"/>
      <c r="W39" s="6"/>
      <c r="X39" s="6"/>
      <c r="Y39" s="6"/>
    </row>
    <row r="40" spans="1:25" s="9" customFormat="1" ht="15.75" customHeight="1" x14ac:dyDescent="0.2">
      <c r="A40" s="6"/>
      <c r="B40" s="6"/>
      <c r="C40" s="22" t="s">
        <v>26</v>
      </c>
      <c r="E40" s="23">
        <v>0.2</v>
      </c>
      <c r="F40" s="23">
        <f t="shared" ref="F40:O40" si="24">E40*1.05</f>
        <v>0.21000000000000002</v>
      </c>
      <c r="G40" s="23">
        <f t="shared" si="24"/>
        <v>0.22050000000000003</v>
      </c>
      <c r="H40" s="23">
        <f t="shared" si="24"/>
        <v>0.23152500000000004</v>
      </c>
      <c r="I40" s="23">
        <f t="shared" si="24"/>
        <v>0.24310125000000005</v>
      </c>
      <c r="J40" s="23">
        <f t="shared" si="24"/>
        <v>0.25525631250000008</v>
      </c>
      <c r="K40" s="23">
        <f t="shared" si="24"/>
        <v>0.26801912812500012</v>
      </c>
      <c r="L40" s="23">
        <f t="shared" si="24"/>
        <v>0.28142008453125011</v>
      </c>
      <c r="M40" s="23">
        <f t="shared" si="24"/>
        <v>0.29549108875781266</v>
      </c>
      <c r="N40" s="23">
        <f t="shared" si="24"/>
        <v>0.31026564319570332</v>
      </c>
      <c r="O40" s="23">
        <f t="shared" si="24"/>
        <v>0.32577892535548852</v>
      </c>
      <c r="Q40" s="6"/>
      <c r="R40" s="6"/>
      <c r="S40" s="6"/>
      <c r="T40" s="6"/>
      <c r="U40" s="6"/>
      <c r="V40" s="6"/>
      <c r="W40" s="6"/>
      <c r="X40" s="6"/>
      <c r="Y40" s="6"/>
    </row>
    <row r="41" spans="1:25" s="9" customFormat="1" ht="15.75" customHeight="1" x14ac:dyDescent="0.2">
      <c r="A41" s="6"/>
      <c r="B41" s="6"/>
      <c r="C41" s="22" t="s">
        <v>27</v>
      </c>
      <c r="E41" s="23">
        <v>1</v>
      </c>
      <c r="F41" s="23">
        <f t="shared" ref="F41:O41" si="25">E41*1.05</f>
        <v>1.05</v>
      </c>
      <c r="G41" s="23">
        <f t="shared" si="25"/>
        <v>1.1025</v>
      </c>
      <c r="H41" s="23">
        <f t="shared" si="25"/>
        <v>1.1576250000000001</v>
      </c>
      <c r="I41" s="23">
        <f t="shared" si="25"/>
        <v>1.2155062500000002</v>
      </c>
      <c r="J41" s="23">
        <f t="shared" si="25"/>
        <v>1.2762815625000004</v>
      </c>
      <c r="K41" s="23">
        <f t="shared" si="25"/>
        <v>1.3400956406250004</v>
      </c>
      <c r="L41" s="23">
        <f t="shared" si="25"/>
        <v>1.4071004226562505</v>
      </c>
      <c r="M41" s="23">
        <f t="shared" si="25"/>
        <v>1.477455443789063</v>
      </c>
      <c r="N41" s="23">
        <f t="shared" si="25"/>
        <v>1.5513282159785162</v>
      </c>
      <c r="O41" s="23">
        <f t="shared" si="25"/>
        <v>1.628894626777442</v>
      </c>
      <c r="Q41" s="6"/>
      <c r="R41" s="6"/>
      <c r="S41" s="6"/>
      <c r="T41" s="6"/>
      <c r="U41" s="6"/>
      <c r="V41" s="6"/>
      <c r="W41" s="6"/>
      <c r="X41" s="6"/>
      <c r="Y41" s="6"/>
    </row>
    <row r="42" spans="1:25" s="9" customFormat="1" ht="15.75" customHeight="1" x14ac:dyDescent="0.2">
      <c r="A42" s="6"/>
      <c r="B42" s="6"/>
      <c r="C42" s="22" t="s">
        <v>12</v>
      </c>
      <c r="E42" s="23">
        <v>0.2</v>
      </c>
      <c r="F42" s="23">
        <f t="shared" ref="F42:O42" si="26">E42*1.05</f>
        <v>0.21000000000000002</v>
      </c>
      <c r="G42" s="23">
        <f t="shared" si="26"/>
        <v>0.22050000000000003</v>
      </c>
      <c r="H42" s="23">
        <f t="shared" si="26"/>
        <v>0.23152500000000004</v>
      </c>
      <c r="I42" s="23">
        <f t="shared" si="26"/>
        <v>0.24310125000000005</v>
      </c>
      <c r="J42" s="23">
        <f t="shared" si="26"/>
        <v>0.25525631250000008</v>
      </c>
      <c r="K42" s="23">
        <f t="shared" si="26"/>
        <v>0.26801912812500012</v>
      </c>
      <c r="L42" s="23">
        <f t="shared" si="26"/>
        <v>0.28142008453125011</v>
      </c>
      <c r="M42" s="23">
        <f t="shared" si="26"/>
        <v>0.29549108875781266</v>
      </c>
      <c r="N42" s="23">
        <f t="shared" si="26"/>
        <v>0.31026564319570332</v>
      </c>
      <c r="O42" s="23">
        <f t="shared" si="26"/>
        <v>0.32577892535548852</v>
      </c>
      <c r="Q42" s="6"/>
      <c r="R42" s="6"/>
      <c r="S42" s="6"/>
      <c r="T42" s="6"/>
      <c r="U42" s="6"/>
      <c r="V42" s="6"/>
      <c r="W42" s="6"/>
      <c r="X42" s="6"/>
      <c r="Y42" s="6"/>
    </row>
    <row r="43" spans="1:25" s="9" customFormat="1" ht="15.75" customHeight="1" x14ac:dyDescent="0.2">
      <c r="A43" s="6"/>
      <c r="B43" s="6"/>
      <c r="C43" s="22" t="s">
        <v>28</v>
      </c>
      <c r="E43" s="23">
        <v>2</v>
      </c>
      <c r="F43" s="23">
        <f t="shared" ref="F43:O43" si="27">E43*1.05</f>
        <v>2.1</v>
      </c>
      <c r="G43" s="23">
        <f t="shared" si="27"/>
        <v>2.2050000000000001</v>
      </c>
      <c r="H43" s="23">
        <f t="shared" si="27"/>
        <v>2.3152500000000003</v>
      </c>
      <c r="I43" s="23">
        <f t="shared" si="27"/>
        <v>2.4310125000000005</v>
      </c>
      <c r="J43" s="23">
        <f t="shared" si="27"/>
        <v>2.5525631250000007</v>
      </c>
      <c r="K43" s="23">
        <f t="shared" si="27"/>
        <v>2.6801912812500008</v>
      </c>
      <c r="L43" s="23">
        <f t="shared" si="27"/>
        <v>2.8142008453125009</v>
      </c>
      <c r="M43" s="23">
        <f t="shared" si="27"/>
        <v>2.954910887578126</v>
      </c>
      <c r="N43" s="23">
        <f t="shared" si="27"/>
        <v>3.1026564319570324</v>
      </c>
      <c r="O43" s="23">
        <f t="shared" si="27"/>
        <v>3.257789253554884</v>
      </c>
      <c r="Q43" s="6"/>
      <c r="R43" s="6"/>
      <c r="S43" s="6"/>
      <c r="T43" s="6"/>
      <c r="U43" s="6"/>
      <c r="V43" s="6"/>
      <c r="W43" s="6"/>
      <c r="X43" s="6"/>
      <c r="Y43" s="6"/>
    </row>
    <row r="44" spans="1:25" s="9" customFormat="1" ht="15.75" customHeight="1" x14ac:dyDescent="0.2">
      <c r="A44" s="6"/>
      <c r="B44" s="6"/>
      <c r="C44" s="24" t="s">
        <v>23</v>
      </c>
      <c r="E44" s="29">
        <v>0.5</v>
      </c>
      <c r="F44" s="29">
        <f t="shared" ref="F44:O44" si="28">E44*1.05</f>
        <v>0.52500000000000002</v>
      </c>
      <c r="G44" s="29">
        <f t="shared" si="28"/>
        <v>0.55125000000000002</v>
      </c>
      <c r="H44" s="29">
        <f t="shared" si="28"/>
        <v>0.57881250000000006</v>
      </c>
      <c r="I44" s="29">
        <f t="shared" si="28"/>
        <v>0.60775312500000012</v>
      </c>
      <c r="J44" s="29">
        <f t="shared" si="28"/>
        <v>0.63814078125000018</v>
      </c>
      <c r="K44" s="29">
        <f t="shared" si="28"/>
        <v>0.67004782031250021</v>
      </c>
      <c r="L44" s="29">
        <f t="shared" si="28"/>
        <v>0.70355021132812523</v>
      </c>
      <c r="M44" s="29">
        <f t="shared" si="28"/>
        <v>0.73872772189453151</v>
      </c>
      <c r="N44" s="29">
        <f t="shared" si="28"/>
        <v>0.77566410798925811</v>
      </c>
      <c r="O44" s="29">
        <f t="shared" si="28"/>
        <v>0.81444731338872101</v>
      </c>
      <c r="Q44" s="6"/>
      <c r="R44" s="6"/>
      <c r="S44" s="6"/>
      <c r="T44" s="6"/>
      <c r="U44" s="6"/>
      <c r="V44" s="6"/>
      <c r="W44" s="6"/>
      <c r="X44" s="6"/>
      <c r="Y44" s="6"/>
    </row>
    <row r="45" spans="1:25" s="9" customFormat="1" ht="15.75" customHeight="1" x14ac:dyDescent="0.2">
      <c r="A45" s="6"/>
      <c r="C45" s="41" t="s">
        <v>64</v>
      </c>
      <c r="E45" s="42">
        <f>SUM(E24:E44)</f>
        <v>39.500000000000028</v>
      </c>
      <c r="F45" s="42">
        <f t="shared" ref="F45:O45" si="29">SUM(F24:F44)</f>
        <v>41.474999999999994</v>
      </c>
      <c r="G45" s="42">
        <f t="shared" si="29"/>
        <v>43.54875000000002</v>
      </c>
      <c r="H45" s="42">
        <f t="shared" si="29"/>
        <v>45.72618749999998</v>
      </c>
      <c r="I45" s="42">
        <f t="shared" si="29"/>
        <v>48.012496875000025</v>
      </c>
      <c r="J45" s="42">
        <f t="shared" si="29"/>
        <v>50.413121718750027</v>
      </c>
      <c r="K45" s="42">
        <f t="shared" si="29"/>
        <v>52.933777804687494</v>
      </c>
      <c r="L45" s="42">
        <f t="shared" si="29"/>
        <v>55.580466694921874</v>
      </c>
      <c r="M45" s="42">
        <f t="shared" si="29"/>
        <v>58.359490029668002</v>
      </c>
      <c r="N45" s="42">
        <f t="shared" si="29"/>
        <v>61.277464531151409</v>
      </c>
      <c r="O45" s="42">
        <f t="shared" si="29"/>
        <v>64.341337757708942</v>
      </c>
      <c r="Q45" s="6"/>
      <c r="R45" s="6"/>
      <c r="S45" s="6"/>
      <c r="T45" s="6"/>
      <c r="U45" s="6"/>
      <c r="V45" s="6"/>
      <c r="W45" s="6"/>
      <c r="X45" s="6"/>
      <c r="Y45" s="6"/>
    </row>
    <row r="46" spans="1:25" s="9" customFormat="1" ht="7.5" customHeight="1" x14ac:dyDescent="0.2"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25" s="9" customFormat="1" ht="15.75" customHeight="1" x14ac:dyDescent="0.2">
      <c r="A47" s="6"/>
      <c r="B47" s="6"/>
      <c r="C47" s="41" t="s">
        <v>65</v>
      </c>
      <c r="E47" s="42">
        <f>E21-E45</f>
        <v>2.6999999999999673</v>
      </c>
      <c r="F47" s="42">
        <f t="shared" ref="F47:O47" si="30">F21-F45</f>
        <v>2.8350000000000009</v>
      </c>
      <c r="G47" s="42">
        <f t="shared" si="30"/>
        <v>2.9767499999999885</v>
      </c>
      <c r="H47" s="42">
        <f t="shared" si="30"/>
        <v>3.1255875000000302</v>
      </c>
      <c r="I47" s="42">
        <f t="shared" si="30"/>
        <v>3.2818668749999773</v>
      </c>
      <c r="J47" s="42">
        <f t="shared" si="30"/>
        <v>3.4459602187499812</v>
      </c>
      <c r="K47" s="42">
        <f t="shared" si="30"/>
        <v>3.6182582296875196</v>
      </c>
      <c r="L47" s="42">
        <f t="shared" si="30"/>
        <v>3.7991711411718896</v>
      </c>
      <c r="M47" s="42">
        <f t="shared" si="30"/>
        <v>3.9891296982304638</v>
      </c>
      <c r="N47" s="42">
        <f t="shared" si="30"/>
        <v>4.1885861831419788</v>
      </c>
      <c r="O47" s="42">
        <f t="shared" si="30"/>
        <v>4.398015492299109</v>
      </c>
      <c r="Q47" s="6"/>
      <c r="R47" s="6"/>
      <c r="S47" s="6"/>
      <c r="T47" s="6"/>
      <c r="U47" s="6"/>
      <c r="V47" s="6"/>
      <c r="W47" s="6"/>
      <c r="X47" s="6"/>
      <c r="Y47" s="6"/>
    </row>
    <row r="48" spans="1:25" s="9" customFormat="1" ht="7.5" customHeight="1" x14ac:dyDescent="0.2"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25" s="9" customFormat="1" ht="15.75" customHeight="1" x14ac:dyDescent="0.25">
      <c r="C49" s="38" t="str">
        <f>"Saldo akhir"&amp;" "&amp;F2</f>
        <v>Saldo akhir dalam IDR</v>
      </c>
      <c r="E49" s="40">
        <f>E14+E47</f>
        <v>12.699999999999967</v>
      </c>
      <c r="F49" s="40">
        <f t="shared" ref="F49:O49" si="31">F14+F47</f>
        <v>15.534999999999968</v>
      </c>
      <c r="G49" s="40">
        <f t="shared" si="31"/>
        <v>18.511749999999957</v>
      </c>
      <c r="H49" s="40">
        <f t="shared" si="31"/>
        <v>21.637337499999987</v>
      </c>
      <c r="I49" s="40">
        <f t="shared" si="31"/>
        <v>24.919204374999964</v>
      </c>
      <c r="J49" s="40">
        <f t="shared" si="31"/>
        <v>28.365164593749945</v>
      </c>
      <c r="K49" s="40">
        <f t="shared" si="31"/>
        <v>31.983422823437465</v>
      </c>
      <c r="L49" s="40">
        <f t="shared" si="31"/>
        <v>35.782593964609354</v>
      </c>
      <c r="M49" s="40">
        <f t="shared" si="31"/>
        <v>39.771723662839818</v>
      </c>
      <c r="N49" s="40">
        <f t="shared" si="31"/>
        <v>43.960309845981797</v>
      </c>
      <c r="O49" s="40">
        <f t="shared" si="31"/>
        <v>48.358325338280906</v>
      </c>
    </row>
    <row r="50" spans="1:25" s="9" customFormat="1" ht="15.75" customHeight="1" x14ac:dyDescent="0.2">
      <c r="A50" s="6"/>
      <c r="B50" s="6"/>
      <c r="E50" s="30"/>
      <c r="F50" s="31"/>
      <c r="G50" s="31"/>
      <c r="H50" s="31"/>
      <c r="I50" s="31"/>
      <c r="J50" s="31"/>
      <c r="K50" s="31"/>
      <c r="L50" s="31"/>
      <c r="M50" s="31"/>
      <c r="N50" s="31"/>
      <c r="O50" s="31"/>
      <c r="Q50" s="6"/>
      <c r="R50" s="6"/>
      <c r="S50" s="6"/>
      <c r="T50" s="6"/>
      <c r="U50" s="6"/>
      <c r="V50" s="6"/>
      <c r="W50" s="6"/>
      <c r="X50" s="6"/>
      <c r="Y50" s="6"/>
    </row>
    <row r="51" spans="1:25" s="9" customFormat="1" ht="15.75" customHeight="1" x14ac:dyDescent="0.2">
      <c r="A51" s="6"/>
      <c r="B51" s="6"/>
      <c r="E51" s="30"/>
      <c r="F51" s="31"/>
      <c r="G51" s="31"/>
      <c r="H51" s="31"/>
      <c r="I51" s="31"/>
      <c r="J51" s="31"/>
      <c r="K51" s="31"/>
      <c r="L51" s="31"/>
      <c r="M51" s="31"/>
      <c r="N51" s="31"/>
      <c r="O51" s="31"/>
      <c r="Q51" s="6"/>
      <c r="R51" s="6"/>
      <c r="S51" s="6"/>
      <c r="T51" s="6"/>
      <c r="U51" s="6"/>
      <c r="V51" s="6"/>
      <c r="W51" s="6"/>
      <c r="X51" s="6"/>
      <c r="Y51" s="6"/>
    </row>
    <row r="52" spans="1:25" s="9" customFormat="1" ht="15.75" customHeight="1" x14ac:dyDescent="0.2">
      <c r="A52" s="6"/>
      <c r="B52" s="6"/>
      <c r="C52" s="32"/>
      <c r="E52" s="30"/>
      <c r="F52" s="31"/>
      <c r="G52" s="31"/>
      <c r="H52" s="31"/>
      <c r="I52" s="31"/>
      <c r="J52" s="31"/>
      <c r="K52" s="31"/>
      <c r="L52" s="31"/>
      <c r="M52" s="31"/>
      <c r="N52" s="31"/>
      <c r="O52" s="31"/>
      <c r="Q52" s="6"/>
      <c r="R52" s="6"/>
      <c r="S52" s="6"/>
      <c r="T52" s="6"/>
      <c r="U52" s="6"/>
      <c r="V52" s="6"/>
      <c r="W52" s="6"/>
      <c r="X52" s="6"/>
      <c r="Y52" s="6"/>
    </row>
    <row r="53" spans="1:25" s="9" customFormat="1" ht="15.75" customHeight="1" x14ac:dyDescent="0.2">
      <c r="A53" s="6"/>
      <c r="B53" s="6"/>
      <c r="E53" s="30"/>
      <c r="F53" s="31"/>
      <c r="G53" s="31"/>
      <c r="H53" s="31"/>
      <c r="I53" s="31"/>
      <c r="J53" s="31"/>
      <c r="K53" s="31"/>
      <c r="L53" s="31"/>
      <c r="M53" s="31"/>
      <c r="N53" s="31"/>
      <c r="O53" s="31"/>
      <c r="Q53" s="6"/>
      <c r="R53" s="6"/>
      <c r="S53" s="6"/>
      <c r="T53" s="6"/>
      <c r="U53" s="6"/>
      <c r="V53" s="6"/>
      <c r="W53" s="6"/>
      <c r="X53" s="6"/>
      <c r="Y53" s="6"/>
    </row>
    <row r="54" spans="1:25" s="9" customFormat="1" ht="15.75" customHeight="1" x14ac:dyDescent="0.25">
      <c r="A54" s="6"/>
      <c r="B54" s="6"/>
      <c r="C54" s="33"/>
      <c r="E54" s="30"/>
      <c r="F54" s="31"/>
      <c r="G54" s="31"/>
      <c r="H54" s="31"/>
      <c r="I54" s="31"/>
      <c r="J54" s="31"/>
      <c r="K54" s="31"/>
      <c r="L54" s="31"/>
      <c r="M54" s="31"/>
      <c r="N54" s="31"/>
      <c r="O54" s="31"/>
      <c r="Q54" s="6"/>
      <c r="R54" s="6"/>
      <c r="S54" s="6"/>
      <c r="T54" s="6"/>
      <c r="U54" s="6"/>
      <c r="V54" s="6"/>
      <c r="W54" s="6"/>
      <c r="X54" s="6"/>
      <c r="Y54" s="6"/>
    </row>
    <row r="55" spans="1:25" s="9" customFormat="1" ht="15.75" customHeight="1" x14ac:dyDescent="0.2">
      <c r="A55" s="6"/>
      <c r="B55" s="6"/>
      <c r="E55" s="30"/>
      <c r="F55" s="31"/>
      <c r="G55" s="31"/>
      <c r="H55" s="31"/>
      <c r="I55" s="31"/>
      <c r="J55" s="31"/>
      <c r="K55" s="31"/>
      <c r="L55" s="31"/>
      <c r="M55" s="31"/>
      <c r="N55" s="31"/>
      <c r="O55" s="31"/>
      <c r="Q55" s="6"/>
      <c r="R55" s="6"/>
      <c r="S55" s="6"/>
      <c r="T55" s="6"/>
      <c r="U55" s="6"/>
      <c r="V55" s="6"/>
      <c r="W55" s="6"/>
      <c r="X55" s="6"/>
      <c r="Y55" s="6"/>
    </row>
    <row r="56" spans="1:25" s="9" customFormat="1" ht="15.75" customHeight="1" x14ac:dyDescent="0.2">
      <c r="A56" s="6"/>
      <c r="B56" s="6"/>
      <c r="E56" s="30"/>
      <c r="F56" s="31"/>
      <c r="G56" s="31"/>
      <c r="H56" s="31"/>
      <c r="I56" s="31"/>
      <c r="J56" s="31"/>
      <c r="K56" s="31"/>
      <c r="L56" s="31"/>
      <c r="M56" s="31"/>
      <c r="N56" s="31"/>
      <c r="O56" s="31"/>
      <c r="Q56" s="6"/>
      <c r="R56" s="6"/>
      <c r="S56" s="6"/>
      <c r="T56" s="6"/>
      <c r="U56" s="6"/>
      <c r="V56" s="6"/>
      <c r="W56" s="6"/>
      <c r="X56" s="6"/>
      <c r="Y56" s="6"/>
    </row>
    <row r="57" spans="1:25" s="9" customFormat="1" ht="15.75" customHeight="1" x14ac:dyDescent="0.2">
      <c r="A57" s="6"/>
      <c r="B57" s="6"/>
      <c r="E57" s="30"/>
      <c r="F57" s="31"/>
      <c r="G57" s="31"/>
      <c r="H57" s="31"/>
      <c r="I57" s="31"/>
      <c r="J57" s="31"/>
      <c r="K57" s="31"/>
      <c r="L57" s="31"/>
      <c r="M57" s="31"/>
      <c r="N57" s="31"/>
      <c r="O57" s="31"/>
      <c r="Q57" s="6"/>
      <c r="R57" s="6"/>
      <c r="S57" s="6"/>
      <c r="T57" s="6"/>
      <c r="U57" s="6"/>
      <c r="V57" s="6"/>
      <c r="W57" s="6"/>
      <c r="X57" s="6"/>
      <c r="Y57" s="6"/>
    </row>
    <row r="58" spans="1:25" s="9" customFormat="1" ht="15.75" customHeight="1" x14ac:dyDescent="0.2">
      <c r="A58" s="6"/>
      <c r="B58" s="6"/>
      <c r="E58" s="30"/>
      <c r="F58" s="31"/>
      <c r="G58" s="31"/>
      <c r="H58" s="31"/>
      <c r="I58" s="31"/>
      <c r="J58" s="31"/>
      <c r="K58" s="31"/>
      <c r="L58" s="31"/>
      <c r="M58" s="31"/>
      <c r="N58" s="31"/>
      <c r="O58" s="31"/>
      <c r="Q58" s="6"/>
      <c r="R58" s="6"/>
      <c r="S58" s="6"/>
      <c r="T58" s="6"/>
      <c r="U58" s="6"/>
      <c r="V58" s="6"/>
      <c r="W58" s="6"/>
      <c r="X58" s="6"/>
      <c r="Y58" s="6"/>
    </row>
    <row r="59" spans="1:25" s="9" customFormat="1" ht="15.75" customHeight="1" x14ac:dyDescent="0.2">
      <c r="A59" s="6"/>
      <c r="B59" s="6"/>
      <c r="E59" s="30"/>
      <c r="F59" s="31"/>
      <c r="G59" s="31"/>
      <c r="H59" s="31"/>
      <c r="I59" s="31"/>
      <c r="J59" s="31"/>
      <c r="K59" s="31"/>
      <c r="L59" s="31"/>
      <c r="M59" s="31"/>
      <c r="N59" s="31"/>
      <c r="O59" s="31"/>
      <c r="Q59" s="6"/>
      <c r="R59" s="6"/>
      <c r="S59" s="6"/>
      <c r="T59" s="6"/>
      <c r="U59" s="6"/>
      <c r="V59" s="6"/>
      <c r="W59" s="6"/>
      <c r="X59" s="6"/>
      <c r="Y59" s="6"/>
    </row>
    <row r="60" spans="1:25" s="9" customFormat="1" ht="15.75" customHeight="1" x14ac:dyDescent="0.2">
      <c r="A60" s="6"/>
      <c r="B60" s="6"/>
      <c r="E60" s="30"/>
      <c r="F60" s="31"/>
      <c r="G60" s="31"/>
      <c r="H60" s="31"/>
      <c r="I60" s="31"/>
      <c r="J60" s="31"/>
      <c r="K60" s="31"/>
      <c r="L60" s="31"/>
      <c r="M60" s="31"/>
      <c r="N60" s="31"/>
      <c r="O60" s="31"/>
      <c r="Q60" s="6"/>
      <c r="R60" s="6"/>
      <c r="S60" s="6"/>
      <c r="T60" s="6"/>
      <c r="U60" s="6"/>
      <c r="V60" s="6"/>
      <c r="W60" s="6"/>
      <c r="X60" s="6"/>
      <c r="Y60" s="6"/>
    </row>
    <row r="61" spans="1:25" s="9" customFormat="1" ht="15.75" customHeight="1" x14ac:dyDescent="0.2">
      <c r="A61" s="6"/>
      <c r="B61" s="6"/>
      <c r="E61" s="30"/>
      <c r="F61" s="31"/>
      <c r="G61" s="31"/>
      <c r="H61" s="31"/>
      <c r="I61" s="31"/>
      <c r="J61" s="31"/>
      <c r="K61" s="31"/>
      <c r="L61" s="31"/>
      <c r="M61" s="31"/>
      <c r="N61" s="31"/>
      <c r="O61" s="31"/>
      <c r="Q61" s="6"/>
      <c r="R61" s="6"/>
      <c r="S61" s="6"/>
      <c r="T61" s="6"/>
      <c r="U61" s="6"/>
      <c r="V61" s="6"/>
      <c r="W61" s="6"/>
      <c r="X61" s="6"/>
      <c r="Y61" s="6"/>
    </row>
    <row r="62" spans="1:25" s="9" customFormat="1" ht="7.5" customHeight="1" x14ac:dyDescent="0.2"/>
    <row r="63" spans="1:25" ht="15.75" customHeight="1" x14ac:dyDescent="0.2">
      <c r="E63" s="34"/>
      <c r="F63" s="34"/>
    </row>
    <row r="64" spans="1:25" ht="15.75" customHeight="1" x14ac:dyDescent="0.2">
      <c r="A64" s="6"/>
      <c r="B64" s="6"/>
      <c r="D64" s="6"/>
      <c r="E64" s="35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 x14ac:dyDescent="0.2">
      <c r="A65" s="6"/>
      <c r="B65" s="6"/>
      <c r="C65" s="6"/>
      <c r="D65" s="6"/>
      <c r="E65" s="35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 x14ac:dyDescent="0.2"/>
    <row r="67" spans="1:25" ht="15.75" customHeight="1" x14ac:dyDescent="0.2"/>
    <row r="68" spans="1:25" ht="15.75" customHeight="1" x14ac:dyDescent="0.2"/>
    <row r="69" spans="1:25" ht="15.75" customHeight="1" x14ac:dyDescent="0.2"/>
    <row r="70" spans="1:25" ht="15.75" customHeight="1" x14ac:dyDescent="0.2"/>
    <row r="71" spans="1:25" ht="15.75" customHeight="1" x14ac:dyDescent="0.2"/>
    <row r="72" spans="1:25" ht="15.75" customHeight="1" x14ac:dyDescent="0.2"/>
    <row r="73" spans="1:25" ht="15.75" customHeight="1" x14ac:dyDescent="0.2"/>
    <row r="74" spans="1:25" ht="15.75" customHeight="1" x14ac:dyDescent="0.2"/>
    <row r="75" spans="1:25" ht="15.75" customHeight="1" x14ac:dyDescent="0.2"/>
    <row r="76" spans="1:25" ht="15.75" customHeight="1" x14ac:dyDescent="0.2"/>
    <row r="77" spans="1:25" ht="15.75" customHeight="1" x14ac:dyDescent="0.2"/>
    <row r="78" spans="1:25" ht="15.75" customHeight="1" x14ac:dyDescent="0.2"/>
    <row r="79" spans="1:25" ht="15.75" customHeight="1" x14ac:dyDescent="0.2"/>
    <row r="80" spans="1:2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61"/>
  <sheetViews>
    <sheetView zoomScale="69" zoomScaleNormal="55" workbookViewId="0">
      <pane xSplit="2" ySplit="6" topLeftCell="C59" activePane="bottomRight" state="frozen"/>
      <selection pane="topRight" activeCell="C1" sqref="C1"/>
      <selection pane="bottomLeft" activeCell="A7" sqref="A7"/>
      <selection pane="bottomRight" activeCell="K59" sqref="K59"/>
    </sheetView>
  </sheetViews>
  <sheetFormatPr defaultColWidth="9.140625" defaultRowHeight="15" x14ac:dyDescent="0.2"/>
  <cols>
    <col min="1" max="2" width="9.140625" style="9"/>
    <col min="3" max="3" width="43" style="9" customWidth="1"/>
    <col min="4" max="14" width="12.140625" style="9" customWidth="1"/>
    <col min="15" max="16384" width="9.140625" style="9"/>
  </cols>
  <sheetData>
    <row r="2" spans="3:14" x14ac:dyDescent="0.2">
      <c r="E2" s="43">
        <v>0.1</v>
      </c>
    </row>
    <row r="3" spans="3:14" ht="15.75" x14ac:dyDescent="0.25">
      <c r="C3" s="71" t="s">
        <v>66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3"/>
    </row>
    <row r="4" spans="3:14" x14ac:dyDescent="0.2">
      <c r="C4" s="44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</row>
    <row r="5" spans="3:14" ht="15.75" x14ac:dyDescent="0.25">
      <c r="C5" s="47"/>
      <c r="D5" s="48" t="s">
        <v>1</v>
      </c>
      <c r="E5" s="48" t="s">
        <v>1</v>
      </c>
      <c r="F5" s="48" t="s">
        <v>1</v>
      </c>
      <c r="G5" s="48" t="s">
        <v>1</v>
      </c>
      <c r="H5" s="48" t="s">
        <v>1</v>
      </c>
      <c r="I5" s="48" t="s">
        <v>1</v>
      </c>
      <c r="J5" s="48" t="s">
        <v>1</v>
      </c>
      <c r="K5" s="48" t="s">
        <v>1</v>
      </c>
      <c r="L5" s="48" t="s">
        <v>1</v>
      </c>
      <c r="M5" s="48" t="s">
        <v>1</v>
      </c>
      <c r="N5" s="49" t="s">
        <v>1</v>
      </c>
    </row>
    <row r="6" spans="3:14" ht="15.75" x14ac:dyDescent="0.25">
      <c r="C6" s="50" t="s">
        <v>33</v>
      </c>
      <c r="D6" s="51">
        <v>43830</v>
      </c>
      <c r="E6" s="51">
        <f>DATE(YEAR(D6)+1,MONTH(D6),DAY(D6))</f>
        <v>44196</v>
      </c>
      <c r="F6" s="51">
        <f t="shared" ref="F6:N6" si="0">DATE(YEAR(E6)+1,MONTH(E6),DAY(E6))</f>
        <v>44561</v>
      </c>
      <c r="G6" s="51">
        <f t="shared" si="0"/>
        <v>44926</v>
      </c>
      <c r="H6" s="51">
        <f t="shared" si="0"/>
        <v>45291</v>
      </c>
      <c r="I6" s="51">
        <f t="shared" si="0"/>
        <v>45657</v>
      </c>
      <c r="J6" s="51">
        <f t="shared" si="0"/>
        <v>46022</v>
      </c>
      <c r="K6" s="51">
        <f t="shared" si="0"/>
        <v>46387</v>
      </c>
      <c r="L6" s="51">
        <f t="shared" si="0"/>
        <v>46752</v>
      </c>
      <c r="M6" s="51">
        <f t="shared" si="0"/>
        <v>47118</v>
      </c>
      <c r="N6" s="52">
        <f t="shared" si="0"/>
        <v>47483</v>
      </c>
    </row>
    <row r="7" spans="3:14" x14ac:dyDescent="0.2">
      <c r="C7" s="45"/>
      <c r="D7" s="45"/>
      <c r="E7" s="53"/>
      <c r="F7" s="45"/>
      <c r="G7" s="45"/>
      <c r="H7" s="45"/>
      <c r="I7" s="45"/>
      <c r="J7" s="45"/>
      <c r="K7" s="45"/>
      <c r="L7" s="45"/>
      <c r="M7" s="45"/>
      <c r="N7" s="45"/>
    </row>
    <row r="8" spans="3:14" ht="15.75" x14ac:dyDescent="0.25">
      <c r="C8" s="54" t="s">
        <v>32</v>
      </c>
      <c r="D8" s="55"/>
      <c r="E8" s="44"/>
      <c r="F8" s="55"/>
      <c r="G8" s="55"/>
      <c r="H8" s="55"/>
      <c r="I8" s="55"/>
      <c r="J8" s="55"/>
      <c r="K8" s="55"/>
      <c r="L8" s="55"/>
      <c r="M8" s="55"/>
      <c r="N8" s="55"/>
    </row>
    <row r="9" spans="3:14" x14ac:dyDescent="0.2">
      <c r="C9" s="55"/>
      <c r="D9" s="55"/>
      <c r="E9" s="44"/>
      <c r="F9" s="55"/>
      <c r="G9" s="55"/>
      <c r="H9" s="55"/>
      <c r="I9" s="55"/>
      <c r="J9" s="55"/>
      <c r="K9" s="55"/>
      <c r="L9" s="55"/>
      <c r="M9" s="55"/>
      <c r="N9" s="55"/>
    </row>
    <row r="10" spans="3:14" x14ac:dyDescent="0.2">
      <c r="C10" s="56" t="s">
        <v>36</v>
      </c>
      <c r="D10" s="55"/>
      <c r="E10" s="44"/>
      <c r="F10" s="55"/>
      <c r="G10" s="55"/>
      <c r="H10" s="55"/>
      <c r="I10" s="55"/>
      <c r="J10" s="55"/>
      <c r="K10" s="55"/>
      <c r="L10" s="55"/>
      <c r="M10" s="55"/>
      <c r="N10" s="55"/>
    </row>
    <row r="11" spans="3:14" x14ac:dyDescent="0.2">
      <c r="C11" s="55" t="str">
        <f>+'CF Forecasting Example'!C16</f>
        <v>Sales</v>
      </c>
      <c r="D11" s="57">
        <f>+'CF Forecasting Example'!E16</f>
        <v>40</v>
      </c>
      <c r="E11" s="58">
        <f>+'CF Forecasting Example'!F16</f>
        <v>42</v>
      </c>
      <c r="F11" s="57">
        <f>+'CF Forecasting Example'!G16</f>
        <v>44.1</v>
      </c>
      <c r="G11" s="57">
        <f>+'CF Forecasting Example'!H16</f>
        <v>46.305000000000007</v>
      </c>
      <c r="H11" s="57">
        <f>+'CF Forecasting Example'!I16</f>
        <v>48.620250000000006</v>
      </c>
      <c r="I11" s="57">
        <f>+'CF Forecasting Example'!J16</f>
        <v>51.051262500000007</v>
      </c>
      <c r="J11" s="57">
        <f>+'CF Forecasting Example'!K16</f>
        <v>53.603825625000013</v>
      </c>
      <c r="K11" s="57">
        <f>+'CF Forecasting Example'!L16</f>
        <v>56.284016906250017</v>
      </c>
      <c r="L11" s="57">
        <f>+'CF Forecasting Example'!M16</f>
        <v>59.098217751562522</v>
      </c>
      <c r="M11" s="57">
        <f>+'CF Forecasting Example'!N16</f>
        <v>62.053128639140652</v>
      </c>
      <c r="N11" s="57">
        <f>+'CF Forecasting Example'!O16</f>
        <v>65.155785071097682</v>
      </c>
    </row>
    <row r="12" spans="3:14" x14ac:dyDescent="0.2">
      <c r="C12" s="55" t="str">
        <f>+'CF Forecasting Example'!C19</f>
        <v>Interest income</v>
      </c>
      <c r="D12" s="57">
        <f>+'CF Forecasting Example'!E19</f>
        <v>0.4</v>
      </c>
      <c r="E12" s="58">
        <f>+'CF Forecasting Example'!F19</f>
        <v>0.42000000000000004</v>
      </c>
      <c r="F12" s="57">
        <f>+'CF Forecasting Example'!G19</f>
        <v>0.44100000000000006</v>
      </c>
      <c r="G12" s="57">
        <f>+'CF Forecasting Example'!H19</f>
        <v>0.46305000000000007</v>
      </c>
      <c r="H12" s="57">
        <f>+'CF Forecasting Example'!I19</f>
        <v>0.48620250000000009</v>
      </c>
      <c r="I12" s="57">
        <f>+'CF Forecasting Example'!J19</f>
        <v>0.51051262500000016</v>
      </c>
      <c r="J12" s="57">
        <f>+'CF Forecasting Example'!K19</f>
        <v>0.53603825625000023</v>
      </c>
      <c r="K12" s="57">
        <f>+'CF Forecasting Example'!L19</f>
        <v>0.56284016906250023</v>
      </c>
      <c r="L12" s="57">
        <f>+'CF Forecasting Example'!M19</f>
        <v>0.59098217751562532</v>
      </c>
      <c r="M12" s="57">
        <f>+'CF Forecasting Example'!N19</f>
        <v>0.62053128639140664</v>
      </c>
      <c r="N12" s="57">
        <f>+'CF Forecasting Example'!O19</f>
        <v>0.65155785071097705</v>
      </c>
    </row>
    <row r="13" spans="3:14" x14ac:dyDescent="0.2">
      <c r="C13" s="55" t="str">
        <f>+'CF Forecasting Example'!C20</f>
        <v>Other income</v>
      </c>
      <c r="D13" s="57">
        <f>+'CF Forecasting Example'!E20</f>
        <v>0.3</v>
      </c>
      <c r="E13" s="58">
        <f>+'CF Forecasting Example'!F20</f>
        <v>0.315</v>
      </c>
      <c r="F13" s="57">
        <f>+'CF Forecasting Example'!G20</f>
        <v>0.33075000000000004</v>
      </c>
      <c r="G13" s="57">
        <f>+'CF Forecasting Example'!H20</f>
        <v>0.34728750000000008</v>
      </c>
      <c r="H13" s="57">
        <f>+'CF Forecasting Example'!I20</f>
        <v>0.36465187500000013</v>
      </c>
      <c r="I13" s="57">
        <f>+'CF Forecasting Example'!J20</f>
        <v>0.38288446875000015</v>
      </c>
      <c r="J13" s="57">
        <f>+'CF Forecasting Example'!K20</f>
        <v>0.4020286921875002</v>
      </c>
      <c r="K13" s="57">
        <f>+'CF Forecasting Example'!L20</f>
        <v>0.42213012679687523</v>
      </c>
      <c r="L13" s="57">
        <f>+'CF Forecasting Example'!M20</f>
        <v>0.44323663313671902</v>
      </c>
      <c r="M13" s="57">
        <f>+'CF Forecasting Example'!N20</f>
        <v>0.46539846479355501</v>
      </c>
      <c r="N13" s="57">
        <f>+'CF Forecasting Example'!O20</f>
        <v>0.48866838803323276</v>
      </c>
    </row>
    <row r="14" spans="3:14" x14ac:dyDescent="0.2">
      <c r="C14" s="55"/>
      <c r="D14" s="57"/>
      <c r="E14" s="58"/>
      <c r="F14" s="57"/>
      <c r="G14" s="57"/>
      <c r="H14" s="57"/>
      <c r="I14" s="57"/>
      <c r="J14" s="57"/>
      <c r="K14" s="57"/>
      <c r="L14" s="57"/>
      <c r="M14" s="57"/>
      <c r="N14" s="57"/>
    </row>
    <row r="15" spans="3:14" ht="15.75" x14ac:dyDescent="0.25">
      <c r="C15" s="59" t="s">
        <v>38</v>
      </c>
      <c r="D15" s="60">
        <f>+SUM(D11:D13)</f>
        <v>40.699999999999996</v>
      </c>
      <c r="E15" s="61">
        <f t="shared" ref="E15:N15" si="1">+SUM(E11:E13)</f>
        <v>42.734999999999999</v>
      </c>
      <c r="F15" s="60">
        <f t="shared" si="1"/>
        <v>44.871750000000006</v>
      </c>
      <c r="G15" s="60">
        <f t="shared" si="1"/>
        <v>47.11533750000001</v>
      </c>
      <c r="H15" s="60">
        <f t="shared" si="1"/>
        <v>49.471104375000003</v>
      </c>
      <c r="I15" s="60">
        <f t="shared" si="1"/>
        <v>51.944659593750004</v>
      </c>
      <c r="J15" s="60">
        <f t="shared" si="1"/>
        <v>54.541892573437515</v>
      </c>
      <c r="K15" s="60">
        <f t="shared" si="1"/>
        <v>57.268987202109386</v>
      </c>
      <c r="L15" s="60">
        <f t="shared" si="1"/>
        <v>60.13243656221487</v>
      </c>
      <c r="M15" s="60">
        <f t="shared" si="1"/>
        <v>63.139058390325609</v>
      </c>
      <c r="N15" s="60">
        <f t="shared" si="1"/>
        <v>66.296011309841887</v>
      </c>
    </row>
    <row r="16" spans="3:14" x14ac:dyDescent="0.2">
      <c r="C16" s="55"/>
      <c r="D16" s="55"/>
      <c r="E16" s="44"/>
      <c r="F16" s="55"/>
      <c r="G16" s="55"/>
      <c r="H16" s="55"/>
      <c r="I16" s="55"/>
      <c r="J16" s="55"/>
      <c r="K16" s="55"/>
      <c r="L16" s="55"/>
      <c r="M16" s="55"/>
      <c r="N16" s="55"/>
    </row>
    <row r="17" spans="3:14" x14ac:dyDescent="0.2">
      <c r="C17" s="56" t="s">
        <v>37</v>
      </c>
      <c r="D17" s="55"/>
      <c r="E17" s="44"/>
      <c r="F17" s="55"/>
      <c r="G17" s="55"/>
      <c r="H17" s="55"/>
      <c r="I17" s="55"/>
      <c r="J17" s="55"/>
      <c r="K17" s="55"/>
      <c r="L17" s="55"/>
      <c r="M17" s="55"/>
      <c r="N17" s="55"/>
    </row>
    <row r="18" spans="3:14" x14ac:dyDescent="0.2">
      <c r="C18" s="55"/>
      <c r="D18" s="55"/>
      <c r="E18" s="44"/>
      <c r="F18" s="55"/>
      <c r="G18" s="55"/>
      <c r="H18" s="55"/>
      <c r="I18" s="55"/>
      <c r="J18" s="55"/>
      <c r="K18" s="55"/>
      <c r="L18" s="55"/>
      <c r="M18" s="55"/>
      <c r="N18" s="55"/>
    </row>
    <row r="19" spans="3:14" x14ac:dyDescent="0.2">
      <c r="C19" s="55" t="str">
        <f>+'CF Forecasting Example'!C24</f>
        <v>Purchases (Stock etc)</v>
      </c>
      <c r="D19" s="57">
        <f>+'CF Forecasting Example'!E24</f>
        <v>25</v>
      </c>
      <c r="E19" s="58">
        <f>+'CF Forecasting Example'!F24</f>
        <v>26.25</v>
      </c>
      <c r="F19" s="57">
        <f>+'CF Forecasting Example'!G24</f>
        <v>27.5625</v>
      </c>
      <c r="G19" s="57">
        <f>+'CF Forecasting Example'!H24</f>
        <v>28.940625000000001</v>
      </c>
      <c r="H19" s="57">
        <f>+'CF Forecasting Example'!I24</f>
        <v>30.387656250000003</v>
      </c>
      <c r="I19" s="57">
        <f>+'CF Forecasting Example'!J24</f>
        <v>31.907039062500004</v>
      </c>
      <c r="J19" s="57">
        <f>+'CF Forecasting Example'!K24</f>
        <v>33.502391015625008</v>
      </c>
      <c r="K19" s="57">
        <f>+'CF Forecasting Example'!L24</f>
        <v>35.177510566406262</v>
      </c>
      <c r="L19" s="57">
        <f>+'CF Forecasting Example'!M24</f>
        <v>36.936386094726579</v>
      </c>
      <c r="M19" s="57">
        <f>+'CF Forecasting Example'!N24</f>
        <v>38.783205399462908</v>
      </c>
      <c r="N19" s="57">
        <f>+'CF Forecasting Example'!O24</f>
        <v>40.722365669436051</v>
      </c>
    </row>
    <row r="20" spans="3:14" x14ac:dyDescent="0.2">
      <c r="C20" s="55" t="str">
        <f>+'CF Forecasting Example'!C25</f>
        <v>Wages (incl. benefits and taxes)</v>
      </c>
      <c r="D20" s="57">
        <f>+'CF Forecasting Example'!E25</f>
        <v>3</v>
      </c>
      <c r="E20" s="58">
        <f>+'CF Forecasting Example'!F25</f>
        <v>3.1500000000000004</v>
      </c>
      <c r="F20" s="57">
        <f>+'CF Forecasting Example'!G25</f>
        <v>3.3075000000000006</v>
      </c>
      <c r="G20" s="57">
        <f>+'CF Forecasting Example'!H25</f>
        <v>3.4728750000000006</v>
      </c>
      <c r="H20" s="57">
        <f>+'CF Forecasting Example'!I25</f>
        <v>3.6465187500000007</v>
      </c>
      <c r="I20" s="57">
        <f>+'CF Forecasting Example'!J25</f>
        <v>3.8288446875000011</v>
      </c>
      <c r="J20" s="57">
        <f>+'CF Forecasting Example'!K25</f>
        <v>4.0202869218750017</v>
      </c>
      <c r="K20" s="57">
        <f>+'CF Forecasting Example'!L25</f>
        <v>4.2213012679687516</v>
      </c>
      <c r="L20" s="57">
        <f>+'CF Forecasting Example'!M25</f>
        <v>4.4323663313671897</v>
      </c>
      <c r="M20" s="57">
        <f>+'CF Forecasting Example'!N25</f>
        <v>4.6539846479355491</v>
      </c>
      <c r="N20" s="57">
        <f>+'CF Forecasting Example'!O25</f>
        <v>4.8866838803323267</v>
      </c>
    </row>
    <row r="21" spans="3:14" x14ac:dyDescent="0.2">
      <c r="C21" s="55" t="str">
        <f>+'CF Forecasting Example'!C26</f>
        <v>Rent</v>
      </c>
      <c r="D21" s="57">
        <f>+'CF Forecasting Example'!E26</f>
        <v>2</v>
      </c>
      <c r="E21" s="58">
        <f>+'CF Forecasting Example'!F26</f>
        <v>2.1</v>
      </c>
      <c r="F21" s="57">
        <f>+'CF Forecasting Example'!G26</f>
        <v>2.2050000000000001</v>
      </c>
      <c r="G21" s="57">
        <f>+'CF Forecasting Example'!H26</f>
        <v>2.3152500000000003</v>
      </c>
      <c r="H21" s="57">
        <f>+'CF Forecasting Example'!I26</f>
        <v>2.4310125000000005</v>
      </c>
      <c r="I21" s="57">
        <f>+'CF Forecasting Example'!J26</f>
        <v>2.5525631250000007</v>
      </c>
      <c r="J21" s="57">
        <f>+'CF Forecasting Example'!K26</f>
        <v>2.6801912812500008</v>
      </c>
      <c r="K21" s="57">
        <f>+'CF Forecasting Example'!L26</f>
        <v>2.8142008453125009</v>
      </c>
      <c r="L21" s="57">
        <f>+'CF Forecasting Example'!M26</f>
        <v>2.954910887578126</v>
      </c>
      <c r="M21" s="57">
        <f>+'CF Forecasting Example'!N26</f>
        <v>3.1026564319570324</v>
      </c>
      <c r="N21" s="57">
        <f>+'CF Forecasting Example'!O26</f>
        <v>3.257789253554884</v>
      </c>
    </row>
    <row r="22" spans="3:14" x14ac:dyDescent="0.2">
      <c r="C22" s="55" t="str">
        <f>+'CF Forecasting Example'!C27</f>
        <v>Utilities (electricity, gas, water)</v>
      </c>
      <c r="D22" s="57">
        <f>+'CF Forecasting Example'!E27</f>
        <v>2</v>
      </c>
      <c r="E22" s="58">
        <f>+'CF Forecasting Example'!F27</f>
        <v>2.1</v>
      </c>
      <c r="F22" s="57">
        <f>+'CF Forecasting Example'!G27</f>
        <v>2.2050000000000001</v>
      </c>
      <c r="G22" s="57">
        <f>+'CF Forecasting Example'!H27</f>
        <v>2.3152500000000003</v>
      </c>
      <c r="H22" s="57">
        <f>+'CF Forecasting Example'!I27</f>
        <v>2.4310125000000005</v>
      </c>
      <c r="I22" s="57">
        <f>+'CF Forecasting Example'!J27</f>
        <v>2.5525631250000007</v>
      </c>
      <c r="J22" s="57">
        <f>+'CF Forecasting Example'!K27</f>
        <v>2.6801912812500008</v>
      </c>
      <c r="K22" s="57">
        <f>+'CF Forecasting Example'!L27</f>
        <v>2.8142008453125009</v>
      </c>
      <c r="L22" s="57">
        <f>+'CF Forecasting Example'!M27</f>
        <v>2.954910887578126</v>
      </c>
      <c r="M22" s="57">
        <f>+'CF Forecasting Example'!N27</f>
        <v>3.1026564319570324</v>
      </c>
      <c r="N22" s="57">
        <f>+'CF Forecasting Example'!O27</f>
        <v>3.257789253554884</v>
      </c>
    </row>
    <row r="23" spans="3:14" x14ac:dyDescent="0.2">
      <c r="C23" s="55" t="str">
        <f>+'CF Forecasting Example'!C28</f>
        <v>Advertising &amp; marketing</v>
      </c>
      <c r="D23" s="57">
        <f>+'CF Forecasting Example'!E28</f>
        <v>0.5</v>
      </c>
      <c r="E23" s="58">
        <f>+'CF Forecasting Example'!F28</f>
        <v>0.52500000000000002</v>
      </c>
      <c r="F23" s="57">
        <f>+'CF Forecasting Example'!G28</f>
        <v>0.55125000000000002</v>
      </c>
      <c r="G23" s="57">
        <f>+'CF Forecasting Example'!H28</f>
        <v>0.57881250000000006</v>
      </c>
      <c r="H23" s="57">
        <f>+'CF Forecasting Example'!I28</f>
        <v>0.60775312500000012</v>
      </c>
      <c r="I23" s="57">
        <f>+'CF Forecasting Example'!J28</f>
        <v>0.63814078125000018</v>
      </c>
      <c r="J23" s="57">
        <f>+'CF Forecasting Example'!K28</f>
        <v>0.67004782031250021</v>
      </c>
      <c r="K23" s="57">
        <f>+'CF Forecasting Example'!L28</f>
        <v>0.70355021132812523</v>
      </c>
      <c r="L23" s="57">
        <f>+'CF Forecasting Example'!M28</f>
        <v>0.73872772189453151</v>
      </c>
      <c r="M23" s="57">
        <f>+'CF Forecasting Example'!N28</f>
        <v>0.77566410798925811</v>
      </c>
      <c r="N23" s="57">
        <f>+'CF Forecasting Example'!O28</f>
        <v>0.81444731338872101</v>
      </c>
    </row>
    <row r="24" spans="3:14" x14ac:dyDescent="0.2">
      <c r="C24" s="55" t="str">
        <f>+'CF Forecasting Example'!C29</f>
        <v>Repairs &amp; maintenance</v>
      </c>
      <c r="D24" s="57">
        <f>+'CF Forecasting Example'!E29</f>
        <v>0.5</v>
      </c>
      <c r="E24" s="58">
        <f>+'CF Forecasting Example'!F29</f>
        <v>0.52500000000000002</v>
      </c>
      <c r="F24" s="57">
        <f>+'CF Forecasting Example'!G29</f>
        <v>0.55125000000000002</v>
      </c>
      <c r="G24" s="57">
        <f>+'CF Forecasting Example'!H29</f>
        <v>0.57881250000000006</v>
      </c>
      <c r="H24" s="57">
        <f>+'CF Forecasting Example'!I29</f>
        <v>0.60775312500000012</v>
      </c>
      <c r="I24" s="57">
        <f>+'CF Forecasting Example'!J29</f>
        <v>0.63814078125000018</v>
      </c>
      <c r="J24" s="57">
        <f>+'CF Forecasting Example'!K29</f>
        <v>0.67004782031250021</v>
      </c>
      <c r="K24" s="57">
        <f>+'CF Forecasting Example'!L29</f>
        <v>0.70355021132812523</v>
      </c>
      <c r="L24" s="57">
        <f>+'CF Forecasting Example'!M29</f>
        <v>0.73872772189453151</v>
      </c>
      <c r="M24" s="57">
        <f>+'CF Forecasting Example'!N29</f>
        <v>0.77566410798925811</v>
      </c>
      <c r="N24" s="57">
        <f>+'CF Forecasting Example'!O29</f>
        <v>0.81444731338872101</v>
      </c>
    </row>
    <row r="25" spans="3:14" x14ac:dyDescent="0.2">
      <c r="C25" s="55" t="str">
        <f>+'CF Forecasting Example'!C30</f>
        <v>Bank fees &amp; charges</v>
      </c>
      <c r="D25" s="57">
        <f>+'CF Forecasting Example'!E30</f>
        <v>0.2</v>
      </c>
      <c r="E25" s="58">
        <f>+'CF Forecasting Example'!F30</f>
        <v>0.21000000000000002</v>
      </c>
      <c r="F25" s="57">
        <f>+'CF Forecasting Example'!G30</f>
        <v>0.22050000000000003</v>
      </c>
      <c r="G25" s="57">
        <f>+'CF Forecasting Example'!H30</f>
        <v>0.23152500000000004</v>
      </c>
      <c r="H25" s="57">
        <f>+'CF Forecasting Example'!I30</f>
        <v>0.24310125000000005</v>
      </c>
      <c r="I25" s="57">
        <f>+'CF Forecasting Example'!J30</f>
        <v>0.25525631250000008</v>
      </c>
      <c r="J25" s="57">
        <f>+'CF Forecasting Example'!K30</f>
        <v>0.26801912812500012</v>
      </c>
      <c r="K25" s="57">
        <f>+'CF Forecasting Example'!L30</f>
        <v>0.28142008453125011</v>
      </c>
      <c r="L25" s="57">
        <f>+'CF Forecasting Example'!M30</f>
        <v>0.29549108875781266</v>
      </c>
      <c r="M25" s="57">
        <f>+'CF Forecasting Example'!N30</f>
        <v>0.31026564319570332</v>
      </c>
      <c r="N25" s="57">
        <f>+'CF Forecasting Example'!O30</f>
        <v>0.32577892535548852</v>
      </c>
    </row>
    <row r="26" spans="3:14" x14ac:dyDescent="0.2">
      <c r="C26" s="55" t="str">
        <f>+'CF Forecasting Example'!C31</f>
        <v>Insurance</v>
      </c>
      <c r="D26" s="57">
        <f>+'CF Forecasting Example'!E31</f>
        <v>0.2</v>
      </c>
      <c r="E26" s="58">
        <f>+'CF Forecasting Example'!F31</f>
        <v>0.21000000000000002</v>
      </c>
      <c r="F26" s="57">
        <f>+'CF Forecasting Example'!G31</f>
        <v>0.22050000000000003</v>
      </c>
      <c r="G26" s="57">
        <f>+'CF Forecasting Example'!H31</f>
        <v>0.23152500000000004</v>
      </c>
      <c r="H26" s="57">
        <f>+'CF Forecasting Example'!I31</f>
        <v>0.24310125000000005</v>
      </c>
      <c r="I26" s="57">
        <f>+'CF Forecasting Example'!J31</f>
        <v>0.25525631250000008</v>
      </c>
      <c r="J26" s="57">
        <f>+'CF Forecasting Example'!K31</f>
        <v>0.26801912812500012</v>
      </c>
      <c r="K26" s="57">
        <f>+'CF Forecasting Example'!L31</f>
        <v>0.28142008453125011</v>
      </c>
      <c r="L26" s="57">
        <f>+'CF Forecasting Example'!M31</f>
        <v>0.29549108875781266</v>
      </c>
      <c r="M26" s="57">
        <f>+'CF Forecasting Example'!N31</f>
        <v>0.31026564319570332</v>
      </c>
      <c r="N26" s="57">
        <f>+'CF Forecasting Example'!O31</f>
        <v>0.32577892535548852</v>
      </c>
    </row>
    <row r="27" spans="3:14" x14ac:dyDescent="0.2">
      <c r="C27" s="55" t="str">
        <f>+'CF Forecasting Example'!C32</f>
        <v>Telephone</v>
      </c>
      <c r="D27" s="57">
        <f>+'CF Forecasting Example'!E32</f>
        <v>0.2</v>
      </c>
      <c r="E27" s="58">
        <f>+'CF Forecasting Example'!F32</f>
        <v>0.21000000000000002</v>
      </c>
      <c r="F27" s="57">
        <f>+'CF Forecasting Example'!G32</f>
        <v>0.22050000000000003</v>
      </c>
      <c r="G27" s="57">
        <f>+'CF Forecasting Example'!H32</f>
        <v>0.23152500000000004</v>
      </c>
      <c r="H27" s="57">
        <f>+'CF Forecasting Example'!I32</f>
        <v>0.24310125000000005</v>
      </c>
      <c r="I27" s="57">
        <f>+'CF Forecasting Example'!J32</f>
        <v>0.25525631250000008</v>
      </c>
      <c r="J27" s="57">
        <f>+'CF Forecasting Example'!K32</f>
        <v>0.26801912812500012</v>
      </c>
      <c r="K27" s="57">
        <f>+'CF Forecasting Example'!L32</f>
        <v>0.28142008453125011</v>
      </c>
      <c r="L27" s="57">
        <f>+'CF Forecasting Example'!M32</f>
        <v>0.29549108875781266</v>
      </c>
      <c r="M27" s="57">
        <f>+'CF Forecasting Example'!N32</f>
        <v>0.31026564319570332</v>
      </c>
      <c r="N27" s="57">
        <f>+'CF Forecasting Example'!O32</f>
        <v>0.32577892535548852</v>
      </c>
    </row>
    <row r="28" spans="3:14" x14ac:dyDescent="0.2">
      <c r="C28" s="55" t="str">
        <f>+'CF Forecasting Example'!C33</f>
        <v>Postage</v>
      </c>
      <c r="D28" s="57">
        <f>+'CF Forecasting Example'!E33</f>
        <v>0.2</v>
      </c>
      <c r="E28" s="58">
        <f>+'CF Forecasting Example'!F33</f>
        <v>0.21000000000000002</v>
      </c>
      <c r="F28" s="57">
        <f>+'CF Forecasting Example'!G33</f>
        <v>0.22050000000000003</v>
      </c>
      <c r="G28" s="57">
        <f>+'CF Forecasting Example'!H33</f>
        <v>0.23152500000000004</v>
      </c>
      <c r="H28" s="57">
        <f>+'CF Forecasting Example'!I33</f>
        <v>0.24310125000000005</v>
      </c>
      <c r="I28" s="57">
        <f>+'CF Forecasting Example'!J33</f>
        <v>0.25525631250000008</v>
      </c>
      <c r="J28" s="57">
        <f>+'CF Forecasting Example'!K33</f>
        <v>0.26801912812500012</v>
      </c>
      <c r="K28" s="57">
        <f>+'CF Forecasting Example'!L33</f>
        <v>0.28142008453125011</v>
      </c>
      <c r="L28" s="57">
        <f>+'CF Forecasting Example'!M33</f>
        <v>0.29549108875781266</v>
      </c>
      <c r="M28" s="57">
        <f>+'CF Forecasting Example'!N33</f>
        <v>0.31026564319570332</v>
      </c>
      <c r="N28" s="57">
        <f>+'CF Forecasting Example'!O33</f>
        <v>0.32577892535548852</v>
      </c>
    </row>
    <row r="29" spans="3:14" x14ac:dyDescent="0.2">
      <c r="C29" s="55" t="str">
        <f>+'CF Forecasting Example'!C34</f>
        <v>Office suppliers</v>
      </c>
      <c r="D29" s="57">
        <f>+'CF Forecasting Example'!E34</f>
        <v>0.2</v>
      </c>
      <c r="E29" s="58">
        <f>+'CF Forecasting Example'!F34</f>
        <v>0.21000000000000002</v>
      </c>
      <c r="F29" s="57">
        <f>+'CF Forecasting Example'!G34</f>
        <v>0.22050000000000003</v>
      </c>
      <c r="G29" s="57">
        <f>+'CF Forecasting Example'!H34</f>
        <v>0.23152500000000004</v>
      </c>
      <c r="H29" s="57">
        <f>+'CF Forecasting Example'!I34</f>
        <v>0.24310125000000005</v>
      </c>
      <c r="I29" s="57">
        <f>+'CF Forecasting Example'!J34</f>
        <v>0.25525631250000008</v>
      </c>
      <c r="J29" s="57">
        <f>+'CF Forecasting Example'!K34</f>
        <v>0.26801912812500012</v>
      </c>
      <c r="K29" s="57">
        <f>+'CF Forecasting Example'!L34</f>
        <v>0.28142008453125011</v>
      </c>
      <c r="L29" s="57">
        <f>+'CF Forecasting Example'!M34</f>
        <v>0.29549108875781266</v>
      </c>
      <c r="M29" s="57">
        <f>+'CF Forecasting Example'!N34</f>
        <v>0.31026564319570332</v>
      </c>
      <c r="N29" s="57">
        <f>+'CF Forecasting Example'!O34</f>
        <v>0.32577892535548852</v>
      </c>
    </row>
    <row r="30" spans="3:14" x14ac:dyDescent="0.2">
      <c r="C30" s="55" t="str">
        <f>+'CF Forecasting Example'!C35</f>
        <v>Loan payments</v>
      </c>
      <c r="D30" s="57">
        <f>+'CF Forecasting Example'!E35</f>
        <v>1</v>
      </c>
      <c r="E30" s="58">
        <f>+'CF Forecasting Example'!F35</f>
        <v>1.05</v>
      </c>
      <c r="F30" s="57">
        <f>+'CF Forecasting Example'!G35</f>
        <v>1.1025</v>
      </c>
      <c r="G30" s="57">
        <f>+'CF Forecasting Example'!H35</f>
        <v>1.1576250000000001</v>
      </c>
      <c r="H30" s="57">
        <f>+'CF Forecasting Example'!I35</f>
        <v>1.2155062500000002</v>
      </c>
      <c r="I30" s="57">
        <f>+'CF Forecasting Example'!J35</f>
        <v>1.2762815625000004</v>
      </c>
      <c r="J30" s="57">
        <f>+'CF Forecasting Example'!K35</f>
        <v>1.3400956406250004</v>
      </c>
      <c r="K30" s="57">
        <f>+'CF Forecasting Example'!L35</f>
        <v>1.4071004226562505</v>
      </c>
      <c r="L30" s="57">
        <f>+'CF Forecasting Example'!M35</f>
        <v>1.477455443789063</v>
      </c>
      <c r="M30" s="57">
        <f>+'CF Forecasting Example'!N35</f>
        <v>1.5513282159785162</v>
      </c>
      <c r="N30" s="57">
        <f>+'CF Forecasting Example'!O35</f>
        <v>1.628894626777442</v>
      </c>
    </row>
    <row r="31" spans="3:14" x14ac:dyDescent="0.2">
      <c r="C31" s="55" t="str">
        <f>+'CF Forecasting Example'!C36</f>
        <v>Motor vehicle expenses</v>
      </c>
      <c r="D31" s="57">
        <f>+'CF Forecasting Example'!E36</f>
        <v>0.1</v>
      </c>
      <c r="E31" s="58">
        <f>+'CF Forecasting Example'!F36</f>
        <v>0.10500000000000001</v>
      </c>
      <c r="F31" s="57">
        <f>+'CF Forecasting Example'!G36</f>
        <v>0.11025000000000001</v>
      </c>
      <c r="G31" s="57">
        <f>+'CF Forecasting Example'!H36</f>
        <v>0.11576250000000002</v>
      </c>
      <c r="H31" s="57">
        <f>+'CF Forecasting Example'!I36</f>
        <v>0.12155062500000002</v>
      </c>
      <c r="I31" s="57">
        <f>+'CF Forecasting Example'!J36</f>
        <v>0.12762815625000004</v>
      </c>
      <c r="J31" s="57">
        <f>+'CF Forecasting Example'!K36</f>
        <v>0.13400956406250006</v>
      </c>
      <c r="K31" s="57">
        <f>+'CF Forecasting Example'!L36</f>
        <v>0.14071004226562506</v>
      </c>
      <c r="L31" s="57">
        <f>+'CF Forecasting Example'!M36</f>
        <v>0.14774554437890633</v>
      </c>
      <c r="M31" s="57">
        <f>+'CF Forecasting Example'!N36</f>
        <v>0.15513282159785166</v>
      </c>
      <c r="N31" s="57">
        <f>+'CF Forecasting Example'!O36</f>
        <v>0.16288946267774426</v>
      </c>
    </row>
    <row r="32" spans="3:14" x14ac:dyDescent="0.2">
      <c r="C32" s="55" t="str">
        <f>+'CF Forecasting Example'!C37</f>
        <v>Stationery &amp; printing</v>
      </c>
      <c r="D32" s="57">
        <f>+'CF Forecasting Example'!E37</f>
        <v>0.1</v>
      </c>
      <c r="E32" s="58">
        <f>+'CF Forecasting Example'!F37</f>
        <v>0.10500000000000001</v>
      </c>
      <c r="F32" s="57">
        <f>+'CF Forecasting Example'!G37</f>
        <v>0.11025000000000001</v>
      </c>
      <c r="G32" s="57">
        <f>+'CF Forecasting Example'!H37</f>
        <v>0.11576250000000002</v>
      </c>
      <c r="H32" s="57">
        <f>+'CF Forecasting Example'!I37</f>
        <v>0.12155062500000002</v>
      </c>
      <c r="I32" s="57">
        <f>+'CF Forecasting Example'!J37</f>
        <v>0.12762815625000004</v>
      </c>
      <c r="J32" s="57">
        <f>+'CF Forecasting Example'!K37</f>
        <v>0.13400956406250006</v>
      </c>
      <c r="K32" s="57">
        <f>+'CF Forecasting Example'!L37</f>
        <v>0.14071004226562506</v>
      </c>
      <c r="L32" s="57">
        <f>+'CF Forecasting Example'!M37</f>
        <v>0.14774554437890633</v>
      </c>
      <c r="M32" s="57">
        <f>+'CF Forecasting Example'!N37</f>
        <v>0.15513282159785166</v>
      </c>
      <c r="N32" s="57">
        <f>+'CF Forecasting Example'!O37</f>
        <v>0.16288946267774426</v>
      </c>
    </row>
    <row r="33" spans="3:14" x14ac:dyDescent="0.2">
      <c r="C33" s="55" t="str">
        <f>+'CF Forecasting Example'!C38</f>
        <v>Licensing</v>
      </c>
      <c r="D33" s="57">
        <f>+'CF Forecasting Example'!E38</f>
        <v>0.2</v>
      </c>
      <c r="E33" s="58">
        <f>+'CF Forecasting Example'!F38</f>
        <v>0.21000000000000002</v>
      </c>
      <c r="F33" s="57">
        <f>+'CF Forecasting Example'!G38</f>
        <v>0.22050000000000003</v>
      </c>
      <c r="G33" s="57">
        <f>+'CF Forecasting Example'!H38</f>
        <v>0.23152500000000004</v>
      </c>
      <c r="H33" s="57">
        <f>+'CF Forecasting Example'!I38</f>
        <v>0.24310125000000005</v>
      </c>
      <c r="I33" s="57">
        <f>+'CF Forecasting Example'!J38</f>
        <v>0.25525631250000008</v>
      </c>
      <c r="J33" s="57">
        <f>+'CF Forecasting Example'!K38</f>
        <v>0.26801912812500012</v>
      </c>
      <c r="K33" s="57">
        <f>+'CF Forecasting Example'!L38</f>
        <v>0.28142008453125011</v>
      </c>
      <c r="L33" s="57">
        <f>+'CF Forecasting Example'!M38</f>
        <v>0.29549108875781266</v>
      </c>
      <c r="M33" s="57">
        <f>+'CF Forecasting Example'!N38</f>
        <v>0.31026564319570332</v>
      </c>
      <c r="N33" s="57">
        <f>+'CF Forecasting Example'!O38</f>
        <v>0.32577892535548852</v>
      </c>
    </row>
    <row r="34" spans="3:14" x14ac:dyDescent="0.2">
      <c r="C34" s="55" t="str">
        <f>+'CF Forecasting Example'!C40</f>
        <v>Bank charges</v>
      </c>
      <c r="D34" s="57">
        <f>+'CF Forecasting Example'!E40</f>
        <v>0.2</v>
      </c>
      <c r="E34" s="58">
        <f>+'CF Forecasting Example'!F40</f>
        <v>0.21000000000000002</v>
      </c>
      <c r="F34" s="57">
        <f>+'CF Forecasting Example'!G40</f>
        <v>0.22050000000000003</v>
      </c>
      <c r="G34" s="57">
        <f>+'CF Forecasting Example'!H40</f>
        <v>0.23152500000000004</v>
      </c>
      <c r="H34" s="57">
        <f>+'CF Forecasting Example'!I40</f>
        <v>0.24310125000000005</v>
      </c>
      <c r="I34" s="57">
        <f>+'CF Forecasting Example'!J40</f>
        <v>0.25525631250000008</v>
      </c>
      <c r="J34" s="57">
        <f>+'CF Forecasting Example'!K40</f>
        <v>0.26801912812500012</v>
      </c>
      <c r="K34" s="57">
        <f>+'CF Forecasting Example'!L40</f>
        <v>0.28142008453125011</v>
      </c>
      <c r="L34" s="57">
        <f>+'CF Forecasting Example'!M40</f>
        <v>0.29549108875781266</v>
      </c>
      <c r="M34" s="57">
        <f>+'CF Forecasting Example'!N40</f>
        <v>0.31026564319570332</v>
      </c>
      <c r="N34" s="57">
        <f>+'CF Forecasting Example'!O40</f>
        <v>0.32577892535548852</v>
      </c>
    </row>
    <row r="35" spans="3:14" x14ac:dyDescent="0.2">
      <c r="C35" s="55" t="str">
        <f>+'CF Forecasting Example'!C41</f>
        <v>Tax payments</v>
      </c>
      <c r="D35" s="57">
        <f>+'CF Forecasting Example'!E41</f>
        <v>1</v>
      </c>
      <c r="E35" s="58">
        <f>+'CF Forecasting Example'!F41</f>
        <v>1.05</v>
      </c>
      <c r="F35" s="57">
        <f>+'CF Forecasting Example'!G41</f>
        <v>1.1025</v>
      </c>
      <c r="G35" s="57">
        <f>+'CF Forecasting Example'!H41</f>
        <v>1.1576250000000001</v>
      </c>
      <c r="H35" s="57">
        <f>+'CF Forecasting Example'!I41</f>
        <v>1.2155062500000002</v>
      </c>
      <c r="I35" s="57">
        <f>+'CF Forecasting Example'!J41</f>
        <v>1.2762815625000004</v>
      </c>
      <c r="J35" s="57">
        <f>+'CF Forecasting Example'!K41</f>
        <v>1.3400956406250004</v>
      </c>
      <c r="K35" s="57">
        <f>+'CF Forecasting Example'!L41</f>
        <v>1.4071004226562505</v>
      </c>
      <c r="L35" s="57">
        <f>+'CF Forecasting Example'!M41</f>
        <v>1.477455443789063</v>
      </c>
      <c r="M35" s="57">
        <f>+'CF Forecasting Example'!N41</f>
        <v>1.5513282159785162</v>
      </c>
      <c r="N35" s="57">
        <f>+'CF Forecasting Example'!O41</f>
        <v>1.628894626777442</v>
      </c>
    </row>
    <row r="36" spans="3:14" x14ac:dyDescent="0.2">
      <c r="C36" s="55" t="str">
        <f>+'CF Forecasting Example'!C42</f>
        <v>Accountant fees</v>
      </c>
      <c r="D36" s="57">
        <f>+'CF Forecasting Example'!E42</f>
        <v>0.2</v>
      </c>
      <c r="E36" s="58">
        <f>+'CF Forecasting Example'!F42</f>
        <v>0.21000000000000002</v>
      </c>
      <c r="F36" s="57">
        <f>+'CF Forecasting Example'!G42</f>
        <v>0.22050000000000003</v>
      </c>
      <c r="G36" s="57">
        <f>+'CF Forecasting Example'!H42</f>
        <v>0.23152500000000004</v>
      </c>
      <c r="H36" s="57">
        <f>+'CF Forecasting Example'!I42</f>
        <v>0.24310125000000005</v>
      </c>
      <c r="I36" s="57">
        <f>+'CF Forecasting Example'!J42</f>
        <v>0.25525631250000008</v>
      </c>
      <c r="J36" s="57">
        <f>+'CF Forecasting Example'!K42</f>
        <v>0.26801912812500012</v>
      </c>
      <c r="K36" s="57">
        <f>+'CF Forecasting Example'!L42</f>
        <v>0.28142008453125011</v>
      </c>
      <c r="L36" s="57">
        <f>+'CF Forecasting Example'!M42</f>
        <v>0.29549108875781266</v>
      </c>
      <c r="M36" s="57">
        <f>+'CF Forecasting Example'!N42</f>
        <v>0.31026564319570332</v>
      </c>
      <c r="N36" s="57">
        <f>+'CF Forecasting Example'!O42</f>
        <v>0.32577892535548852</v>
      </c>
    </row>
    <row r="37" spans="3:14" x14ac:dyDescent="0.2">
      <c r="C37" s="55" t="str">
        <f>+'CF Forecasting Example'!C44</f>
        <v>Other</v>
      </c>
      <c r="D37" s="57">
        <f>+'CF Forecasting Example'!E44</f>
        <v>0.5</v>
      </c>
      <c r="E37" s="58">
        <f>+'CF Forecasting Example'!F44</f>
        <v>0.52500000000000002</v>
      </c>
      <c r="F37" s="57">
        <f>+'CF Forecasting Example'!G44</f>
        <v>0.55125000000000002</v>
      </c>
      <c r="G37" s="57">
        <f>+'CF Forecasting Example'!H44</f>
        <v>0.57881250000000006</v>
      </c>
      <c r="H37" s="57">
        <f>+'CF Forecasting Example'!I44</f>
        <v>0.60775312500000012</v>
      </c>
      <c r="I37" s="57">
        <f>+'CF Forecasting Example'!J44</f>
        <v>0.63814078125000018</v>
      </c>
      <c r="J37" s="57">
        <f>+'CF Forecasting Example'!K44</f>
        <v>0.67004782031250021</v>
      </c>
      <c r="K37" s="57">
        <f>+'CF Forecasting Example'!L44</f>
        <v>0.70355021132812523</v>
      </c>
      <c r="L37" s="57">
        <f>+'CF Forecasting Example'!M44</f>
        <v>0.73872772189453151</v>
      </c>
      <c r="M37" s="57">
        <f>+'CF Forecasting Example'!N44</f>
        <v>0.77566410798925811</v>
      </c>
      <c r="N37" s="57">
        <f>+'CF Forecasting Example'!O44</f>
        <v>0.81444731338872101</v>
      </c>
    </row>
    <row r="38" spans="3:14" x14ac:dyDescent="0.2">
      <c r="C38" s="55"/>
      <c r="D38" s="55"/>
      <c r="E38" s="44"/>
      <c r="F38" s="55"/>
      <c r="G38" s="55"/>
      <c r="H38" s="55"/>
      <c r="I38" s="55"/>
      <c r="J38" s="55"/>
      <c r="K38" s="55"/>
      <c r="L38" s="55"/>
      <c r="M38" s="55"/>
      <c r="N38" s="55"/>
    </row>
    <row r="39" spans="3:14" ht="15.75" x14ac:dyDescent="0.25">
      <c r="C39" s="59" t="s">
        <v>39</v>
      </c>
      <c r="D39" s="60">
        <f>+SUM(D19:D37)</f>
        <v>37.300000000000026</v>
      </c>
      <c r="E39" s="61">
        <f t="shared" ref="E39:N39" si="2">+SUM(E19:E37)</f>
        <v>39.164999999999992</v>
      </c>
      <c r="F39" s="60">
        <f t="shared" si="2"/>
        <v>41.12325000000002</v>
      </c>
      <c r="G39" s="60">
        <f t="shared" si="2"/>
        <v>43.179412499999984</v>
      </c>
      <c r="H39" s="60">
        <f t="shared" si="2"/>
        <v>45.338383125000021</v>
      </c>
      <c r="I39" s="60">
        <f t="shared" si="2"/>
        <v>47.605302281250026</v>
      </c>
      <c r="J39" s="60">
        <f t="shared" si="2"/>
        <v>49.985567395312493</v>
      </c>
      <c r="K39" s="60">
        <f t="shared" si="2"/>
        <v>52.484845765078127</v>
      </c>
      <c r="L39" s="60">
        <f t="shared" si="2"/>
        <v>55.109088053332066</v>
      </c>
      <c r="M39" s="60">
        <f t="shared" si="2"/>
        <v>57.864542455998674</v>
      </c>
      <c r="N39" s="60">
        <f t="shared" si="2"/>
        <v>60.757769578798573</v>
      </c>
    </row>
    <row r="40" spans="3:14" x14ac:dyDescent="0.2">
      <c r="C40" s="55"/>
      <c r="D40" s="55"/>
      <c r="E40" s="44"/>
      <c r="F40" s="55"/>
      <c r="G40" s="55"/>
      <c r="H40" s="55"/>
      <c r="I40" s="55"/>
      <c r="J40" s="55"/>
      <c r="K40" s="55"/>
      <c r="L40" s="55"/>
      <c r="M40" s="55"/>
      <c r="N40" s="55"/>
    </row>
    <row r="41" spans="3:14" ht="15.75" x14ac:dyDescent="0.25">
      <c r="C41" s="62" t="s">
        <v>40</v>
      </c>
      <c r="D41" s="63">
        <f>+D15-D39</f>
        <v>3.3999999999999702</v>
      </c>
      <c r="E41" s="64">
        <f t="shared" ref="E41:N41" si="3">+E15-E39</f>
        <v>3.5700000000000074</v>
      </c>
      <c r="F41" s="63">
        <f t="shared" si="3"/>
        <v>3.7484999999999857</v>
      </c>
      <c r="G41" s="63">
        <f t="shared" si="3"/>
        <v>3.9359250000000259</v>
      </c>
      <c r="H41" s="63">
        <f t="shared" si="3"/>
        <v>4.1327212499999817</v>
      </c>
      <c r="I41" s="63">
        <f t="shared" si="3"/>
        <v>4.3393573124999776</v>
      </c>
      <c r="J41" s="63">
        <f t="shared" si="3"/>
        <v>4.5563251781250216</v>
      </c>
      <c r="K41" s="63">
        <f t="shared" si="3"/>
        <v>4.7841414370312592</v>
      </c>
      <c r="L41" s="63">
        <f t="shared" si="3"/>
        <v>5.0233485088828047</v>
      </c>
      <c r="M41" s="63">
        <f t="shared" si="3"/>
        <v>5.274515934326935</v>
      </c>
      <c r="N41" s="63">
        <f t="shared" si="3"/>
        <v>5.5382417310433141</v>
      </c>
    </row>
    <row r="42" spans="3:14" x14ac:dyDescent="0.2">
      <c r="C42" s="55"/>
      <c r="D42" s="55"/>
      <c r="E42" s="44"/>
      <c r="F42" s="55"/>
      <c r="G42" s="55"/>
      <c r="H42" s="55"/>
      <c r="I42" s="55"/>
      <c r="J42" s="55"/>
      <c r="K42" s="55"/>
      <c r="L42" s="55"/>
      <c r="M42" s="55"/>
      <c r="N42" s="55"/>
    </row>
    <row r="43" spans="3:14" x14ac:dyDescent="0.2">
      <c r="C43" s="55"/>
      <c r="D43" s="55"/>
      <c r="E43" s="44"/>
      <c r="F43" s="55"/>
      <c r="G43" s="55"/>
      <c r="H43" s="55"/>
      <c r="I43" s="55"/>
      <c r="J43" s="55"/>
      <c r="K43" s="55"/>
      <c r="L43" s="55"/>
      <c r="M43" s="55"/>
      <c r="N43" s="55"/>
    </row>
    <row r="44" spans="3:14" ht="15.75" x14ac:dyDescent="0.25">
      <c r="C44" s="54" t="s">
        <v>34</v>
      </c>
      <c r="D44" s="55"/>
      <c r="E44" s="44"/>
      <c r="F44" s="55"/>
      <c r="G44" s="55"/>
      <c r="H44" s="55"/>
      <c r="I44" s="55"/>
      <c r="J44" s="55"/>
      <c r="K44" s="55"/>
      <c r="L44" s="55"/>
      <c r="M44" s="55"/>
      <c r="N44" s="55"/>
    </row>
    <row r="45" spans="3:14" x14ac:dyDescent="0.2">
      <c r="C45" s="55"/>
      <c r="D45" s="55"/>
      <c r="E45" s="44"/>
      <c r="F45" s="55"/>
      <c r="G45" s="55"/>
      <c r="H45" s="55"/>
      <c r="I45" s="55"/>
      <c r="J45" s="55"/>
      <c r="K45" s="55"/>
      <c r="L45" s="55"/>
      <c r="M45" s="55"/>
      <c r="N45" s="55"/>
    </row>
    <row r="46" spans="3:14" x14ac:dyDescent="0.2">
      <c r="C46" s="55" t="str">
        <f>+'CF Forecasting Example'!C43</f>
        <v>Capital purchases</v>
      </c>
      <c r="D46" s="57">
        <f>-'CF Forecasting Example'!E43</f>
        <v>-2</v>
      </c>
      <c r="E46" s="58">
        <f>-'CF Forecasting Example'!F43</f>
        <v>-2.1</v>
      </c>
      <c r="F46" s="57">
        <f>-'CF Forecasting Example'!G43</f>
        <v>-2.2050000000000001</v>
      </c>
      <c r="G46" s="57">
        <f>-'CF Forecasting Example'!H43</f>
        <v>-2.3152500000000003</v>
      </c>
      <c r="H46" s="57">
        <f>-'CF Forecasting Example'!I43</f>
        <v>-2.4310125000000005</v>
      </c>
      <c r="I46" s="57">
        <f>-'CF Forecasting Example'!J43</f>
        <v>-2.5525631250000007</v>
      </c>
      <c r="J46" s="57">
        <f>-'CF Forecasting Example'!K43</f>
        <v>-2.6801912812500008</v>
      </c>
      <c r="K46" s="57">
        <f>-'CF Forecasting Example'!L43</f>
        <v>-2.8142008453125009</v>
      </c>
      <c r="L46" s="57">
        <f>-'CF Forecasting Example'!M43</f>
        <v>-2.954910887578126</v>
      </c>
      <c r="M46" s="57">
        <f>-'CF Forecasting Example'!N43</f>
        <v>-3.1026564319570324</v>
      </c>
      <c r="N46" s="57">
        <f>-'CF Forecasting Example'!O43</f>
        <v>-3.257789253554884</v>
      </c>
    </row>
    <row r="47" spans="3:14" x14ac:dyDescent="0.2">
      <c r="C47" s="55"/>
      <c r="D47" s="55"/>
      <c r="E47" s="65"/>
      <c r="F47" s="55"/>
      <c r="G47" s="55"/>
      <c r="H47" s="55"/>
      <c r="I47" s="55"/>
      <c r="J47" s="55"/>
      <c r="K47" s="55"/>
      <c r="L47" s="55"/>
      <c r="M47" s="55"/>
      <c r="N47" s="55"/>
    </row>
    <row r="48" spans="3:14" ht="15.75" x14ac:dyDescent="0.25">
      <c r="C48" s="62" t="s">
        <v>41</v>
      </c>
      <c r="D48" s="63">
        <f>+D46</f>
        <v>-2</v>
      </c>
      <c r="E48" s="66">
        <f t="shared" ref="E48:N48" si="4">+E46</f>
        <v>-2.1</v>
      </c>
      <c r="F48" s="63">
        <f t="shared" si="4"/>
        <v>-2.2050000000000001</v>
      </c>
      <c r="G48" s="63">
        <f t="shared" si="4"/>
        <v>-2.3152500000000003</v>
      </c>
      <c r="H48" s="63">
        <f t="shared" si="4"/>
        <v>-2.4310125000000005</v>
      </c>
      <c r="I48" s="63">
        <f t="shared" si="4"/>
        <v>-2.5525631250000007</v>
      </c>
      <c r="J48" s="63">
        <f t="shared" si="4"/>
        <v>-2.6801912812500008</v>
      </c>
      <c r="K48" s="63">
        <f t="shared" si="4"/>
        <v>-2.8142008453125009</v>
      </c>
      <c r="L48" s="63">
        <f t="shared" si="4"/>
        <v>-2.954910887578126</v>
      </c>
      <c r="M48" s="63">
        <f t="shared" si="4"/>
        <v>-3.1026564319570324</v>
      </c>
      <c r="N48" s="63">
        <f t="shared" si="4"/>
        <v>-3.257789253554884</v>
      </c>
    </row>
    <row r="49" spans="3:14" x14ac:dyDescent="0.2">
      <c r="C49" s="55"/>
      <c r="D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3:14" ht="15.75" x14ac:dyDescent="0.25">
      <c r="C50" s="54" t="s">
        <v>35</v>
      </c>
      <c r="D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3:14" x14ac:dyDescent="0.2">
      <c r="C51" s="55" t="str">
        <f>+'CF Forecasting Example'!C17</f>
        <v>Loans received</v>
      </c>
      <c r="D51" s="57">
        <f>+'CF Forecasting Example'!E17</f>
        <v>1</v>
      </c>
      <c r="E51" s="26">
        <f>+'CF Forecasting Example'!F17</f>
        <v>1.05</v>
      </c>
      <c r="F51" s="57">
        <f>+'CF Forecasting Example'!G17</f>
        <v>1.1025</v>
      </c>
      <c r="G51" s="57">
        <f>+'CF Forecasting Example'!H17</f>
        <v>1.1576250000000001</v>
      </c>
      <c r="H51" s="57">
        <f>+'CF Forecasting Example'!I17</f>
        <v>1.2155062500000002</v>
      </c>
      <c r="I51" s="57">
        <f>+'CF Forecasting Example'!J17</f>
        <v>1.2762815625000004</v>
      </c>
      <c r="J51" s="57">
        <f>+'CF Forecasting Example'!K17</f>
        <v>1.3400956406250004</v>
      </c>
      <c r="K51" s="57">
        <f>+'CF Forecasting Example'!L17</f>
        <v>1.4071004226562505</v>
      </c>
      <c r="L51" s="57">
        <f>+'CF Forecasting Example'!M17</f>
        <v>1.477455443789063</v>
      </c>
      <c r="M51" s="57">
        <f>+'CF Forecasting Example'!N17</f>
        <v>1.5513282159785162</v>
      </c>
      <c r="N51" s="57">
        <f>+'CF Forecasting Example'!O17</f>
        <v>1.628894626777442</v>
      </c>
    </row>
    <row r="52" spans="3:14" x14ac:dyDescent="0.2">
      <c r="C52" s="55" t="str">
        <f>+'CF Forecasting Example'!C18</f>
        <v>New equity inflow</v>
      </c>
      <c r="D52" s="57">
        <f>+'CF Forecasting Example'!E18</f>
        <v>0.5</v>
      </c>
      <c r="E52" s="26">
        <f>+'CF Forecasting Example'!F18</f>
        <v>0.52500000000000002</v>
      </c>
      <c r="F52" s="57">
        <f>+'CF Forecasting Example'!G18</f>
        <v>0.55125000000000002</v>
      </c>
      <c r="G52" s="57">
        <f>+'CF Forecasting Example'!H18</f>
        <v>0.57881250000000006</v>
      </c>
      <c r="H52" s="57">
        <f>+'CF Forecasting Example'!I18</f>
        <v>0.60775312500000012</v>
      </c>
      <c r="I52" s="57">
        <f>+'CF Forecasting Example'!J18</f>
        <v>0.63814078125000018</v>
      </c>
      <c r="J52" s="57">
        <f>+'CF Forecasting Example'!K18</f>
        <v>0.67004782031250021</v>
      </c>
      <c r="K52" s="57">
        <f>+'CF Forecasting Example'!L18</f>
        <v>0.70355021132812523</v>
      </c>
      <c r="L52" s="57">
        <f>+'CF Forecasting Example'!M18</f>
        <v>0.73872772189453151</v>
      </c>
      <c r="M52" s="57">
        <f>+'CF Forecasting Example'!N18</f>
        <v>0.77566410798925811</v>
      </c>
      <c r="N52" s="57">
        <f>+'CF Forecasting Example'!O18</f>
        <v>0.81444731338872101</v>
      </c>
    </row>
    <row r="53" spans="3:14" x14ac:dyDescent="0.2">
      <c r="C53" s="55" t="str">
        <f>+'CF Forecasting Example'!C39</f>
        <v>Interest paid</v>
      </c>
      <c r="D53" s="57">
        <f>+-'CF Forecasting Example'!E39</f>
        <v>-0.2</v>
      </c>
      <c r="E53" s="26">
        <f>+-'CF Forecasting Example'!F39</f>
        <v>-0.21000000000000002</v>
      </c>
      <c r="F53" s="57">
        <f>+-'CF Forecasting Example'!G39</f>
        <v>-0.22050000000000003</v>
      </c>
      <c r="G53" s="57">
        <f>+-'CF Forecasting Example'!H39</f>
        <v>-0.23152500000000004</v>
      </c>
      <c r="H53" s="57">
        <f>+-'CF Forecasting Example'!I39</f>
        <v>-0.24310125000000005</v>
      </c>
      <c r="I53" s="57">
        <f>+-'CF Forecasting Example'!J39</f>
        <v>-0.25525631250000008</v>
      </c>
      <c r="J53" s="57">
        <f>+-'CF Forecasting Example'!K39</f>
        <v>-0.26801912812500012</v>
      </c>
      <c r="K53" s="57">
        <f>+-'CF Forecasting Example'!L39</f>
        <v>-0.28142008453125011</v>
      </c>
      <c r="L53" s="57">
        <f>+-'CF Forecasting Example'!M39</f>
        <v>-0.29549108875781266</v>
      </c>
      <c r="M53" s="57">
        <f>+-'CF Forecasting Example'!N39</f>
        <v>-0.31026564319570332</v>
      </c>
      <c r="N53" s="57">
        <f>+-'CF Forecasting Example'!O39</f>
        <v>-0.32577892535548852</v>
      </c>
    </row>
    <row r="54" spans="3:14" x14ac:dyDescent="0.2">
      <c r="C54" s="55"/>
      <c r="D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3:14" ht="15.75" x14ac:dyDescent="0.25">
      <c r="C55" s="62" t="s">
        <v>42</v>
      </c>
      <c r="D55" s="63">
        <f>+SUM(D51:D53)</f>
        <v>1.3</v>
      </c>
      <c r="E55" s="66">
        <f t="shared" ref="E55:N55" si="5">+SUM(E51:E53)</f>
        <v>1.3650000000000002</v>
      </c>
      <c r="F55" s="63">
        <f t="shared" si="5"/>
        <v>1.4332500000000001</v>
      </c>
      <c r="G55" s="63">
        <f t="shared" si="5"/>
        <v>1.5049125000000001</v>
      </c>
      <c r="H55" s="63">
        <f t="shared" si="5"/>
        <v>1.5801581250000003</v>
      </c>
      <c r="I55" s="63">
        <f t="shared" si="5"/>
        <v>1.6591660312500005</v>
      </c>
      <c r="J55" s="63">
        <f t="shared" si="5"/>
        <v>1.7421243328125007</v>
      </c>
      <c r="K55" s="63">
        <f t="shared" si="5"/>
        <v>1.8292305494531256</v>
      </c>
      <c r="L55" s="63">
        <f t="shared" si="5"/>
        <v>1.9206920769257818</v>
      </c>
      <c r="M55" s="63">
        <f t="shared" si="5"/>
        <v>2.016726680772071</v>
      </c>
      <c r="N55" s="63">
        <f t="shared" si="5"/>
        <v>2.1175630148106745</v>
      </c>
    </row>
    <row r="56" spans="3:14" x14ac:dyDescent="0.2">
      <c r="C56" s="55"/>
      <c r="D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3:14" x14ac:dyDescent="0.2">
      <c r="C57" s="55" t="s">
        <v>43</v>
      </c>
      <c r="D57" s="57">
        <f>+'CF Forecasting Example'!E14</f>
        <v>10</v>
      </c>
      <c r="E57" s="26">
        <f>+D59</f>
        <v>12.699999999999971</v>
      </c>
      <c r="F57" s="57">
        <f t="shared" ref="F57:N57" si="6">+E59</f>
        <v>15.534999999999979</v>
      </c>
      <c r="G57" s="57">
        <f t="shared" si="6"/>
        <v>18.511749999999964</v>
      </c>
      <c r="H57" s="57">
        <f t="shared" si="6"/>
        <v>21.63733749999999</v>
      </c>
      <c r="I57" s="57">
        <f t="shared" si="6"/>
        <v>24.919204374999971</v>
      </c>
      <c r="J57" s="57">
        <f t="shared" si="6"/>
        <v>28.365164593749949</v>
      </c>
      <c r="K57" s="57">
        <f t="shared" si="6"/>
        <v>31.983422823437472</v>
      </c>
      <c r="L57" s="57">
        <f t="shared" si="6"/>
        <v>35.782593964609354</v>
      </c>
      <c r="M57" s="57">
        <f t="shared" si="6"/>
        <v>39.771723662839818</v>
      </c>
      <c r="N57" s="57">
        <f t="shared" si="6"/>
        <v>43.96030984598179</v>
      </c>
    </row>
    <row r="58" spans="3:14" x14ac:dyDescent="0.2">
      <c r="C58" s="67" t="s">
        <v>44</v>
      </c>
      <c r="D58" s="68">
        <f>+D41+D48+D55</f>
        <v>2.69999999999997</v>
      </c>
      <c r="E58" s="26">
        <f t="shared" ref="E58:N58" si="7">+E41+E48+E55</f>
        <v>2.8350000000000075</v>
      </c>
      <c r="F58" s="68">
        <f t="shared" si="7"/>
        <v>2.9767499999999858</v>
      </c>
      <c r="G58" s="68">
        <f t="shared" si="7"/>
        <v>3.1255875000000257</v>
      </c>
      <c r="H58" s="68">
        <f t="shared" si="7"/>
        <v>3.2818668749999818</v>
      </c>
      <c r="I58" s="68">
        <f t="shared" si="7"/>
        <v>3.4459602187499776</v>
      </c>
      <c r="J58" s="68">
        <f t="shared" si="7"/>
        <v>3.6182582296875214</v>
      </c>
      <c r="K58" s="68">
        <f t="shared" si="7"/>
        <v>3.7991711411718838</v>
      </c>
      <c r="L58" s="68">
        <f t="shared" si="7"/>
        <v>3.9891296982304603</v>
      </c>
      <c r="M58" s="68">
        <f t="shared" si="7"/>
        <v>4.1885861831419735</v>
      </c>
      <c r="N58" s="68">
        <f t="shared" si="7"/>
        <v>4.3980154922991046</v>
      </c>
    </row>
    <row r="59" spans="3:14" ht="16.5" thickBot="1" x14ac:dyDescent="0.3">
      <c r="C59" s="69" t="s">
        <v>45</v>
      </c>
      <c r="D59" s="70">
        <f>+D57+D58</f>
        <v>12.699999999999971</v>
      </c>
      <c r="E59" s="70">
        <f t="shared" ref="E59:N59" si="8">+E57+E58</f>
        <v>15.534999999999979</v>
      </c>
      <c r="F59" s="70">
        <f t="shared" si="8"/>
        <v>18.511749999999964</v>
      </c>
      <c r="G59" s="70">
        <f t="shared" si="8"/>
        <v>21.63733749999999</v>
      </c>
      <c r="H59" s="70">
        <f t="shared" si="8"/>
        <v>24.919204374999971</v>
      </c>
      <c r="I59" s="70">
        <f t="shared" si="8"/>
        <v>28.365164593749949</v>
      </c>
      <c r="J59" s="70">
        <f t="shared" si="8"/>
        <v>31.983422823437472</v>
      </c>
      <c r="K59" s="70">
        <f t="shared" si="8"/>
        <v>35.782593964609354</v>
      </c>
      <c r="L59" s="70">
        <f t="shared" si="8"/>
        <v>39.771723662839818</v>
      </c>
      <c r="M59" s="70">
        <f t="shared" si="8"/>
        <v>43.96030984598179</v>
      </c>
      <c r="N59" s="70">
        <f t="shared" si="8"/>
        <v>48.358325338280892</v>
      </c>
    </row>
    <row r="60" spans="3:14" ht="15.75" thickTop="1" x14ac:dyDescent="0.2"/>
    <row r="61" spans="3:14" x14ac:dyDescent="0.2"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38"/>
  <sheetViews>
    <sheetView zoomScale="70" zoomScaleNormal="70" workbookViewId="0">
      <selection activeCell="B3" sqref="B3"/>
    </sheetView>
  </sheetViews>
  <sheetFormatPr defaultColWidth="9.140625" defaultRowHeight="15" x14ac:dyDescent="0.2"/>
  <cols>
    <col min="1" max="1" width="9.140625" style="9"/>
    <col min="2" max="2" width="37.28515625" style="9" bestFit="1" customWidth="1"/>
    <col min="3" max="13" width="12.7109375" style="9" bestFit="1" customWidth="1"/>
    <col min="14" max="16384" width="9.140625" style="9"/>
  </cols>
  <sheetData>
    <row r="3" spans="1:13" ht="15.75" x14ac:dyDescent="0.25">
      <c r="B3" s="37" t="str">
        <f>+'Cash Flow - Direct Method'!C3</f>
        <v>Free cash flow projection dalam IDR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2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46"/>
    </row>
    <row r="5" spans="1:13" ht="15.75" x14ac:dyDescent="0.25">
      <c r="B5" s="55"/>
      <c r="C5" s="74" t="str">
        <f>+'Cash Flow - Direct Method'!D5</f>
        <v>Est</v>
      </c>
      <c r="D5" s="74" t="str">
        <f>+'Cash Flow - Direct Method'!E5</f>
        <v>Est</v>
      </c>
      <c r="E5" s="74" t="str">
        <f>+'Cash Flow - Direct Method'!F5</f>
        <v>Est</v>
      </c>
      <c r="F5" s="74" t="str">
        <f>+'Cash Flow - Direct Method'!G5</f>
        <v>Est</v>
      </c>
      <c r="G5" s="74" t="str">
        <f>+'Cash Flow - Direct Method'!H5</f>
        <v>Est</v>
      </c>
      <c r="H5" s="74" t="str">
        <f>+'Cash Flow - Direct Method'!I5</f>
        <v>Est</v>
      </c>
      <c r="I5" s="74" t="str">
        <f>+'Cash Flow - Direct Method'!J5</f>
        <v>Est</v>
      </c>
      <c r="J5" s="74" t="str">
        <f>+'Cash Flow - Direct Method'!K5</f>
        <v>Est</v>
      </c>
      <c r="K5" s="74" t="str">
        <f>+'Cash Flow - Direct Method'!L5</f>
        <v>Est</v>
      </c>
      <c r="L5" s="74" t="str">
        <f>+'Cash Flow - Direct Method'!M5</f>
        <v>Est</v>
      </c>
      <c r="M5" s="75" t="str">
        <f>+'Cash Flow - Direct Method'!N5</f>
        <v>Est</v>
      </c>
    </row>
    <row r="6" spans="1:13" ht="15.75" x14ac:dyDescent="0.25">
      <c r="B6" s="76" t="s">
        <v>67</v>
      </c>
      <c r="C6" s="51">
        <f>+'Cash Flow - Direct Method'!D6</f>
        <v>43830</v>
      </c>
      <c r="D6" s="51">
        <f>+'Cash Flow - Direct Method'!E6</f>
        <v>44196</v>
      </c>
      <c r="E6" s="51">
        <f>+'Cash Flow - Direct Method'!F6</f>
        <v>44561</v>
      </c>
      <c r="F6" s="51">
        <f>+'Cash Flow - Direct Method'!G6</f>
        <v>44926</v>
      </c>
      <c r="G6" s="51">
        <f>+'Cash Flow - Direct Method'!H6</f>
        <v>45291</v>
      </c>
      <c r="H6" s="51">
        <f>+'Cash Flow - Direct Method'!I6</f>
        <v>45657</v>
      </c>
      <c r="I6" s="51">
        <f>+'Cash Flow - Direct Method'!J6</f>
        <v>46022</v>
      </c>
      <c r="J6" s="51">
        <f>+'Cash Flow - Direct Method'!K6</f>
        <v>46387</v>
      </c>
      <c r="K6" s="51">
        <f>+'Cash Flow - Direct Method'!L6</f>
        <v>46752</v>
      </c>
      <c r="L6" s="51">
        <f>+'Cash Flow - Direct Method'!M6</f>
        <v>47118</v>
      </c>
      <c r="M6" s="52">
        <f>+'Cash Flow - Direct Method'!N6</f>
        <v>47483</v>
      </c>
    </row>
    <row r="7" spans="1:13" x14ac:dyDescent="0.2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 spans="1:13" ht="15.75" x14ac:dyDescent="0.25">
      <c r="B8" s="54" t="str">
        <f>+'Cash Flow - Direct Method'!C8</f>
        <v>Cash Flow from Operating Activities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1:13" x14ac:dyDescent="0.2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3" x14ac:dyDescent="0.2">
      <c r="B10" s="55" t="s">
        <v>53</v>
      </c>
      <c r="C10" s="57">
        <f>+'Income Statement'!C49</f>
        <v>2.19999999999997</v>
      </c>
      <c r="D10" s="57">
        <f>+'Income Statement'!D49</f>
        <v>2.3600000000000048</v>
      </c>
      <c r="E10" s="57">
        <f>+'Income Statement'!E49</f>
        <v>2.5279999999999849</v>
      </c>
      <c r="F10" s="57">
        <f>+'Income Statement'!F49</f>
        <v>2.704400000000029</v>
      </c>
      <c r="G10" s="57">
        <f>+'Income Statement'!G49</f>
        <v>2.8896199999999781</v>
      </c>
      <c r="H10" s="57">
        <f>+'Income Statement'!H49</f>
        <v>3.08410099999998</v>
      </c>
      <c r="I10" s="57">
        <f>+'Income Statement'!I49</f>
        <v>3.2883060500000227</v>
      </c>
      <c r="J10" s="57">
        <f>+'Income Statement'!J49</f>
        <v>3.502721352500008</v>
      </c>
      <c r="K10" s="57">
        <f>+'Income Statement'!K49</f>
        <v>3.7278574201249901</v>
      </c>
      <c r="L10" s="57">
        <f>+'Income Statement'!L49</f>
        <v>3.9642502911312305</v>
      </c>
      <c r="M10" s="57">
        <f>+'Income Statement'!M49</f>
        <v>4.2124628056878279</v>
      </c>
    </row>
    <row r="11" spans="1:13" x14ac:dyDescent="0.2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</row>
    <row r="12" spans="1:13" ht="15.75" x14ac:dyDescent="0.25">
      <c r="A12" s="77" t="s">
        <v>54</v>
      </c>
      <c r="B12" s="59" t="s">
        <v>56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</row>
    <row r="13" spans="1:13" x14ac:dyDescent="0.2">
      <c r="B13" s="55" t="str">
        <f>+'Income Statement'!B42</f>
        <v>Depreciation on Fixed Assets</v>
      </c>
      <c r="C13" s="57">
        <f>+'Income Statement'!C42</f>
        <v>0.5</v>
      </c>
      <c r="D13" s="57">
        <f>+'Income Statement'!D42</f>
        <v>0.5</v>
      </c>
      <c r="E13" s="57">
        <f>+'Income Statement'!E42</f>
        <v>0.5</v>
      </c>
      <c r="F13" s="57">
        <f>+'Income Statement'!F42</f>
        <v>0.5</v>
      </c>
      <c r="G13" s="57">
        <f>+'Income Statement'!G42</f>
        <v>0.5</v>
      </c>
      <c r="H13" s="57">
        <f>+'Income Statement'!H42</f>
        <v>0.5</v>
      </c>
      <c r="I13" s="57">
        <f>+'Income Statement'!I42</f>
        <v>0.5</v>
      </c>
      <c r="J13" s="57">
        <f>+'Income Statement'!J42</f>
        <v>0.5</v>
      </c>
      <c r="K13" s="57">
        <f>+'Income Statement'!K42</f>
        <v>0.5</v>
      </c>
      <c r="L13" s="57">
        <f>+'Income Statement'!L42</f>
        <v>0.5</v>
      </c>
      <c r="M13" s="57">
        <f>+'Income Statement'!M42</f>
        <v>0.5</v>
      </c>
    </row>
    <row r="14" spans="1:13" x14ac:dyDescent="0.2">
      <c r="B14" s="55" t="str">
        <f>+'Income Statement'!B43</f>
        <v>Amortization of Startup Cost</v>
      </c>
      <c r="C14" s="57">
        <f>+'Income Statement'!C43</f>
        <v>0.5</v>
      </c>
      <c r="D14" s="57">
        <f>+'Income Statement'!D43</f>
        <v>0.5</v>
      </c>
      <c r="E14" s="57">
        <f>+'Income Statement'!E43</f>
        <v>0.5</v>
      </c>
      <c r="F14" s="57">
        <f>+'Income Statement'!F43</f>
        <v>0.5</v>
      </c>
      <c r="G14" s="57">
        <f>+'Income Statement'!G43</f>
        <v>0.5</v>
      </c>
      <c r="H14" s="57">
        <f>+'Income Statement'!H43</f>
        <v>0.5</v>
      </c>
      <c r="I14" s="57">
        <f>+'Income Statement'!I43</f>
        <v>0.5</v>
      </c>
      <c r="J14" s="57">
        <f>+'Income Statement'!J43</f>
        <v>0.5</v>
      </c>
      <c r="K14" s="57">
        <f>+'Income Statement'!K43</f>
        <v>0.5</v>
      </c>
      <c r="L14" s="57">
        <f>+'Income Statement'!L43</f>
        <v>0.5</v>
      </c>
      <c r="M14" s="57">
        <f>+'Income Statement'!M43</f>
        <v>0.5</v>
      </c>
    </row>
    <row r="15" spans="1:13" x14ac:dyDescent="0.2">
      <c r="B15" s="55" t="s">
        <v>55</v>
      </c>
      <c r="C15" s="57">
        <f>+'CF Forecasting Example'!E39</f>
        <v>0.2</v>
      </c>
      <c r="D15" s="57">
        <f>+'CF Forecasting Example'!F39</f>
        <v>0.21000000000000002</v>
      </c>
      <c r="E15" s="57">
        <f>+'CF Forecasting Example'!G39</f>
        <v>0.22050000000000003</v>
      </c>
      <c r="F15" s="57">
        <f>+'CF Forecasting Example'!H39</f>
        <v>0.23152500000000004</v>
      </c>
      <c r="G15" s="57">
        <f>+'CF Forecasting Example'!I39</f>
        <v>0.24310125000000005</v>
      </c>
      <c r="H15" s="57">
        <f>+'CF Forecasting Example'!J39</f>
        <v>0.25525631250000008</v>
      </c>
      <c r="I15" s="57">
        <f>+'CF Forecasting Example'!K39</f>
        <v>0.26801912812500012</v>
      </c>
      <c r="J15" s="57">
        <f>+'CF Forecasting Example'!L39</f>
        <v>0.28142008453125011</v>
      </c>
      <c r="K15" s="57">
        <f>+'CF Forecasting Example'!M39</f>
        <v>0.29549108875781266</v>
      </c>
      <c r="L15" s="57">
        <f>+'CF Forecasting Example'!N39</f>
        <v>0.31026564319570332</v>
      </c>
      <c r="M15" s="57">
        <f>+'CF Forecasting Example'!O39</f>
        <v>0.32577892535548852</v>
      </c>
    </row>
    <row r="16" spans="1:13" x14ac:dyDescent="0.2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2:13" ht="15.75" x14ac:dyDescent="0.25">
      <c r="B17" s="62" t="s">
        <v>40</v>
      </c>
      <c r="C17" s="63">
        <f>+SUM(C10:C15)</f>
        <v>3.3999999999999702</v>
      </c>
      <c r="D17" s="63">
        <f t="shared" ref="D17:M17" si="0">+SUM(D10:D15)</f>
        <v>3.5700000000000047</v>
      </c>
      <c r="E17" s="63">
        <f t="shared" si="0"/>
        <v>3.7484999999999848</v>
      </c>
      <c r="F17" s="63">
        <f t="shared" si="0"/>
        <v>3.935925000000029</v>
      </c>
      <c r="G17" s="63">
        <f t="shared" si="0"/>
        <v>4.1327212499999781</v>
      </c>
      <c r="H17" s="63">
        <f t="shared" si="0"/>
        <v>4.3393573124999802</v>
      </c>
      <c r="I17" s="63">
        <f t="shared" si="0"/>
        <v>4.5563251781250225</v>
      </c>
      <c r="J17" s="63">
        <f t="shared" si="0"/>
        <v>4.7841414370312583</v>
      </c>
      <c r="K17" s="63">
        <f t="shared" si="0"/>
        <v>5.0233485088828029</v>
      </c>
      <c r="L17" s="63">
        <f t="shared" si="0"/>
        <v>5.2745159343269341</v>
      </c>
      <c r="M17" s="63">
        <f t="shared" si="0"/>
        <v>5.5382417310433167</v>
      </c>
    </row>
    <row r="18" spans="2:13" x14ac:dyDescent="0.2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2:13" x14ac:dyDescent="0.2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2:13" ht="15.75" x14ac:dyDescent="0.25">
      <c r="B20" s="54" t="str">
        <f>+'Cash Flow - Direct Method'!C44</f>
        <v>Cash Flow from Investing Activities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spans="2:13" x14ac:dyDescent="0.2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spans="2:13" x14ac:dyDescent="0.2">
      <c r="B22" s="55" t="str">
        <f>+'Cash Flow - Direct Method'!C46</f>
        <v>Capital purchases</v>
      </c>
      <c r="C22" s="57">
        <f>+'Cash Flow - Direct Method'!D46</f>
        <v>-2</v>
      </c>
      <c r="D22" s="57">
        <f>+'Cash Flow - Direct Method'!E46</f>
        <v>-2.1</v>
      </c>
      <c r="E22" s="57">
        <f>+'Cash Flow - Direct Method'!F46</f>
        <v>-2.2050000000000001</v>
      </c>
      <c r="F22" s="57">
        <f>+'Cash Flow - Direct Method'!G46</f>
        <v>-2.3152500000000003</v>
      </c>
      <c r="G22" s="57">
        <f>+'Cash Flow - Direct Method'!H46</f>
        <v>-2.4310125000000005</v>
      </c>
      <c r="H22" s="57">
        <f>+'Cash Flow - Direct Method'!I46</f>
        <v>-2.5525631250000007</v>
      </c>
      <c r="I22" s="57">
        <f>+'Cash Flow - Direct Method'!J46</f>
        <v>-2.6801912812500008</v>
      </c>
      <c r="J22" s="57">
        <f>+'Cash Flow - Direct Method'!K46</f>
        <v>-2.8142008453125009</v>
      </c>
      <c r="K22" s="57">
        <f>+'Cash Flow - Direct Method'!L46</f>
        <v>-2.954910887578126</v>
      </c>
      <c r="L22" s="57">
        <f>+'Cash Flow - Direct Method'!M46</f>
        <v>-3.1026564319570324</v>
      </c>
      <c r="M22" s="57">
        <f>+'Cash Flow - Direct Method'!N46</f>
        <v>-3.257789253554884</v>
      </c>
    </row>
    <row r="23" spans="2:13" x14ac:dyDescent="0.2"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2:13" ht="15.75" x14ac:dyDescent="0.25">
      <c r="B24" s="62" t="s">
        <v>41</v>
      </c>
      <c r="C24" s="63">
        <f>+C22</f>
        <v>-2</v>
      </c>
      <c r="D24" s="63">
        <f t="shared" ref="D24:M24" si="1">+D22</f>
        <v>-2.1</v>
      </c>
      <c r="E24" s="63">
        <f t="shared" si="1"/>
        <v>-2.2050000000000001</v>
      </c>
      <c r="F24" s="63">
        <f t="shared" si="1"/>
        <v>-2.3152500000000003</v>
      </c>
      <c r="G24" s="63">
        <f t="shared" si="1"/>
        <v>-2.4310125000000005</v>
      </c>
      <c r="H24" s="63">
        <f t="shared" si="1"/>
        <v>-2.5525631250000007</v>
      </c>
      <c r="I24" s="63">
        <f t="shared" si="1"/>
        <v>-2.6801912812500008</v>
      </c>
      <c r="J24" s="63">
        <f t="shared" si="1"/>
        <v>-2.8142008453125009</v>
      </c>
      <c r="K24" s="63">
        <f t="shared" si="1"/>
        <v>-2.954910887578126</v>
      </c>
      <c r="L24" s="63">
        <f t="shared" si="1"/>
        <v>-3.1026564319570324</v>
      </c>
      <c r="M24" s="63">
        <f t="shared" si="1"/>
        <v>-3.257789253554884</v>
      </c>
    </row>
    <row r="25" spans="2:13" x14ac:dyDescent="0.2"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2:13" ht="15.75" x14ac:dyDescent="0.25">
      <c r="B26" s="54" t="str">
        <f>+'Cash Flow - Direct Method'!C50</f>
        <v>Cash Flow from Financing Activities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2:13" ht="15.75" x14ac:dyDescent="0.25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2:13" x14ac:dyDescent="0.2">
      <c r="B28" s="55" t="str">
        <f>+'Cash Flow - Direct Method'!C51</f>
        <v>Loans received</v>
      </c>
      <c r="C28" s="57">
        <f>+'Cash Flow - Direct Method'!D51</f>
        <v>1</v>
      </c>
      <c r="D28" s="57">
        <f>+'Cash Flow - Direct Method'!E51</f>
        <v>1.05</v>
      </c>
      <c r="E28" s="57">
        <f>+'Cash Flow - Direct Method'!F51</f>
        <v>1.1025</v>
      </c>
      <c r="F28" s="57">
        <f>+'Cash Flow - Direct Method'!G51</f>
        <v>1.1576250000000001</v>
      </c>
      <c r="G28" s="57">
        <f>+'Cash Flow - Direct Method'!H51</f>
        <v>1.2155062500000002</v>
      </c>
      <c r="H28" s="57">
        <f>+'Cash Flow - Direct Method'!I51</f>
        <v>1.2762815625000004</v>
      </c>
      <c r="I28" s="57">
        <f>+'Cash Flow - Direct Method'!J51</f>
        <v>1.3400956406250004</v>
      </c>
      <c r="J28" s="57">
        <f>+'Cash Flow - Direct Method'!K51</f>
        <v>1.4071004226562505</v>
      </c>
      <c r="K28" s="57">
        <f>+'Cash Flow - Direct Method'!L51</f>
        <v>1.477455443789063</v>
      </c>
      <c r="L28" s="57">
        <f>+'Cash Flow - Direct Method'!M51</f>
        <v>1.5513282159785162</v>
      </c>
      <c r="M28" s="57">
        <f>+'Cash Flow - Direct Method'!N51</f>
        <v>1.628894626777442</v>
      </c>
    </row>
    <row r="29" spans="2:13" x14ac:dyDescent="0.2">
      <c r="B29" s="55" t="str">
        <f>+'Cash Flow - Direct Method'!C52</f>
        <v>New equity inflow</v>
      </c>
      <c r="C29" s="57">
        <f>+'Cash Flow - Direct Method'!D52</f>
        <v>0.5</v>
      </c>
      <c r="D29" s="57">
        <f>+'Cash Flow - Direct Method'!E52</f>
        <v>0.52500000000000002</v>
      </c>
      <c r="E29" s="57">
        <f>+'Cash Flow - Direct Method'!F52</f>
        <v>0.55125000000000002</v>
      </c>
      <c r="F29" s="57">
        <f>+'Cash Flow - Direct Method'!G52</f>
        <v>0.57881250000000006</v>
      </c>
      <c r="G29" s="57">
        <f>+'Cash Flow - Direct Method'!H52</f>
        <v>0.60775312500000012</v>
      </c>
      <c r="H29" s="57">
        <f>+'Cash Flow - Direct Method'!I52</f>
        <v>0.63814078125000018</v>
      </c>
      <c r="I29" s="57">
        <f>+'Cash Flow - Direct Method'!J52</f>
        <v>0.67004782031250021</v>
      </c>
      <c r="J29" s="57">
        <f>+'Cash Flow - Direct Method'!K52</f>
        <v>0.70355021132812523</v>
      </c>
      <c r="K29" s="57">
        <f>+'Cash Flow - Direct Method'!L52</f>
        <v>0.73872772189453151</v>
      </c>
      <c r="L29" s="57">
        <f>+'Cash Flow - Direct Method'!M52</f>
        <v>0.77566410798925811</v>
      </c>
      <c r="M29" s="57">
        <f>+'Cash Flow - Direct Method'!N52</f>
        <v>0.81444731338872101</v>
      </c>
    </row>
    <row r="30" spans="2:13" x14ac:dyDescent="0.2">
      <c r="B30" s="55" t="str">
        <f>+'Cash Flow - Direct Method'!C53</f>
        <v>Interest paid</v>
      </c>
      <c r="C30" s="57">
        <f>+'Cash Flow - Direct Method'!D53</f>
        <v>-0.2</v>
      </c>
      <c r="D30" s="57">
        <f>+'Cash Flow - Direct Method'!E53</f>
        <v>-0.21000000000000002</v>
      </c>
      <c r="E30" s="57">
        <f>+'Cash Flow - Direct Method'!F53</f>
        <v>-0.22050000000000003</v>
      </c>
      <c r="F30" s="57">
        <f>+'Cash Flow - Direct Method'!G53</f>
        <v>-0.23152500000000004</v>
      </c>
      <c r="G30" s="57">
        <f>+'Cash Flow - Direct Method'!H53</f>
        <v>-0.24310125000000005</v>
      </c>
      <c r="H30" s="57">
        <f>+'Cash Flow - Direct Method'!I53</f>
        <v>-0.25525631250000008</v>
      </c>
      <c r="I30" s="57">
        <f>+'Cash Flow - Direct Method'!J53</f>
        <v>-0.26801912812500012</v>
      </c>
      <c r="J30" s="57">
        <f>+'Cash Flow - Direct Method'!K53</f>
        <v>-0.28142008453125011</v>
      </c>
      <c r="K30" s="57">
        <f>+'Cash Flow - Direct Method'!L53</f>
        <v>-0.29549108875781266</v>
      </c>
      <c r="L30" s="57">
        <f>+'Cash Flow - Direct Method'!M53</f>
        <v>-0.31026564319570332</v>
      </c>
      <c r="M30" s="57">
        <f>+'Cash Flow - Direct Method'!N53</f>
        <v>-0.32577892535548852</v>
      </c>
    </row>
    <row r="31" spans="2:13" ht="15.75" x14ac:dyDescent="0.25"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spans="2:13" ht="15.75" x14ac:dyDescent="0.25">
      <c r="B32" s="62" t="s">
        <v>42</v>
      </c>
      <c r="C32" s="63">
        <f>+SUM(C28:C30)</f>
        <v>1.3</v>
      </c>
      <c r="D32" s="63">
        <f t="shared" ref="D32:M32" si="2">+SUM(D28:D30)</f>
        <v>1.3650000000000002</v>
      </c>
      <c r="E32" s="63">
        <f t="shared" si="2"/>
        <v>1.4332500000000001</v>
      </c>
      <c r="F32" s="63">
        <f t="shared" si="2"/>
        <v>1.5049125000000001</v>
      </c>
      <c r="G32" s="63">
        <f t="shared" si="2"/>
        <v>1.5801581250000003</v>
      </c>
      <c r="H32" s="63">
        <f t="shared" si="2"/>
        <v>1.6591660312500005</v>
      </c>
      <c r="I32" s="63">
        <f t="shared" si="2"/>
        <v>1.7421243328125007</v>
      </c>
      <c r="J32" s="63">
        <f t="shared" si="2"/>
        <v>1.8292305494531256</v>
      </c>
      <c r="K32" s="63">
        <f t="shared" si="2"/>
        <v>1.9206920769257818</v>
      </c>
      <c r="L32" s="63">
        <f t="shared" si="2"/>
        <v>2.016726680772071</v>
      </c>
      <c r="M32" s="63">
        <f t="shared" si="2"/>
        <v>2.1175630148106745</v>
      </c>
    </row>
    <row r="33" spans="2:13" x14ac:dyDescent="0.2"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spans="2:13" x14ac:dyDescent="0.2">
      <c r="B34" s="55" t="str">
        <f>+'Cash Flow - Direct Method'!C57</f>
        <v>Opening Cash Balance</v>
      </c>
      <c r="C34" s="57">
        <f>+'Cash Flow - Direct Method'!D57</f>
        <v>10</v>
      </c>
      <c r="D34" s="57">
        <f>+C36</f>
        <v>12.699999999999971</v>
      </c>
      <c r="E34" s="57">
        <f t="shared" ref="E34:M34" si="3">+D36</f>
        <v>15.534999999999975</v>
      </c>
      <c r="F34" s="57">
        <f t="shared" si="3"/>
        <v>18.51174999999996</v>
      </c>
      <c r="G34" s="57">
        <f t="shared" si="3"/>
        <v>21.63733749999999</v>
      </c>
      <c r="H34" s="57">
        <f t="shared" si="3"/>
        <v>24.919204374999968</v>
      </c>
      <c r="I34" s="57">
        <f t="shared" si="3"/>
        <v>28.365164593749949</v>
      </c>
      <c r="J34" s="57">
        <f t="shared" si="3"/>
        <v>31.983422823437472</v>
      </c>
      <c r="K34" s="57">
        <f t="shared" si="3"/>
        <v>35.782593964609354</v>
      </c>
      <c r="L34" s="57">
        <f t="shared" si="3"/>
        <v>39.771723662839811</v>
      </c>
      <c r="M34" s="57">
        <f t="shared" si="3"/>
        <v>43.960309845981783</v>
      </c>
    </row>
    <row r="35" spans="2:13" x14ac:dyDescent="0.2">
      <c r="B35" s="55" t="str">
        <f>+'Cash Flow - Direct Method'!C58</f>
        <v>Changes in Cash During the Year</v>
      </c>
      <c r="C35" s="57">
        <f>+C17+C24+C32</f>
        <v>2.69999999999997</v>
      </c>
      <c r="D35" s="57">
        <f t="shared" ref="D35:M35" si="4">+D17+D24+D32</f>
        <v>2.8350000000000048</v>
      </c>
      <c r="E35" s="57">
        <f t="shared" si="4"/>
        <v>2.9767499999999849</v>
      </c>
      <c r="F35" s="57">
        <f t="shared" si="4"/>
        <v>3.1255875000000288</v>
      </c>
      <c r="G35" s="57">
        <f t="shared" si="4"/>
        <v>3.2818668749999782</v>
      </c>
      <c r="H35" s="57">
        <f t="shared" si="4"/>
        <v>3.4459602187499803</v>
      </c>
      <c r="I35" s="57">
        <f t="shared" si="4"/>
        <v>3.6182582296875223</v>
      </c>
      <c r="J35" s="57">
        <f t="shared" si="4"/>
        <v>3.7991711411718829</v>
      </c>
      <c r="K35" s="57">
        <f t="shared" si="4"/>
        <v>3.9891296982304585</v>
      </c>
      <c r="L35" s="57">
        <f t="shared" si="4"/>
        <v>4.1885861831419726</v>
      </c>
      <c r="M35" s="57">
        <f t="shared" si="4"/>
        <v>4.3980154922991073</v>
      </c>
    </row>
    <row r="36" spans="2:13" ht="16.5" thickBot="1" x14ac:dyDescent="0.3">
      <c r="B36" s="78" t="str">
        <f>+'Cash Flow - Direct Method'!C59</f>
        <v>Closing Cash Balance</v>
      </c>
      <c r="C36" s="70">
        <f>+SUM(C34:C35)</f>
        <v>12.699999999999971</v>
      </c>
      <c r="D36" s="70">
        <f t="shared" ref="D36:M36" si="5">+SUM(D34:D35)</f>
        <v>15.534999999999975</v>
      </c>
      <c r="E36" s="70">
        <f t="shared" si="5"/>
        <v>18.51174999999996</v>
      </c>
      <c r="F36" s="70">
        <f t="shared" si="5"/>
        <v>21.63733749999999</v>
      </c>
      <c r="G36" s="70">
        <f t="shared" si="5"/>
        <v>24.919204374999968</v>
      </c>
      <c r="H36" s="70">
        <f t="shared" si="5"/>
        <v>28.365164593749949</v>
      </c>
      <c r="I36" s="70">
        <f t="shared" si="5"/>
        <v>31.983422823437472</v>
      </c>
      <c r="J36" s="70">
        <f t="shared" si="5"/>
        <v>35.782593964609354</v>
      </c>
      <c r="K36" s="70">
        <f t="shared" si="5"/>
        <v>39.771723662839811</v>
      </c>
      <c r="L36" s="70">
        <f t="shared" si="5"/>
        <v>43.960309845981783</v>
      </c>
      <c r="M36" s="70">
        <f t="shared" si="5"/>
        <v>48.358325338280892</v>
      </c>
    </row>
    <row r="37" spans="2:13" ht="15.75" thickTop="1" x14ac:dyDescent="0.2"/>
    <row r="38" spans="2:13" x14ac:dyDescent="0.2"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50"/>
  <sheetViews>
    <sheetView tabSelected="1" topLeftCell="A16" zoomScale="85" zoomScaleNormal="85" workbookViewId="0">
      <selection activeCell="C37" sqref="C37"/>
    </sheetView>
  </sheetViews>
  <sheetFormatPr defaultColWidth="9.140625" defaultRowHeight="15" x14ac:dyDescent="0.2"/>
  <cols>
    <col min="1" max="1" width="9.140625" style="9"/>
    <col min="2" max="2" width="33.42578125" style="9" customWidth="1"/>
    <col min="3" max="13" width="13" style="9" customWidth="1"/>
    <col min="14" max="16384" width="9.140625" style="9"/>
  </cols>
  <sheetData>
    <row r="3" spans="2:13" ht="15.75" x14ac:dyDescent="0.25">
      <c r="B3" s="84" t="s">
        <v>70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2:13" x14ac:dyDescent="0.2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2:13" ht="15.75" x14ac:dyDescent="0.25">
      <c r="B5" s="55"/>
      <c r="C5" s="79" t="str">
        <f>+'Cash Flow Indirect Method'!C5</f>
        <v>Est</v>
      </c>
      <c r="D5" s="79" t="str">
        <f>+'Cash Flow Indirect Method'!D5</f>
        <v>Est</v>
      </c>
      <c r="E5" s="79" t="str">
        <f>+'Cash Flow Indirect Method'!E5</f>
        <v>Est</v>
      </c>
      <c r="F5" s="79" t="str">
        <f>+'Cash Flow Indirect Method'!F5</f>
        <v>Est</v>
      </c>
      <c r="G5" s="79" t="str">
        <f>+'Cash Flow Indirect Method'!G5</f>
        <v>Est</v>
      </c>
      <c r="H5" s="79" t="str">
        <f>+'Cash Flow Indirect Method'!H5</f>
        <v>Est</v>
      </c>
      <c r="I5" s="79" t="str">
        <f>+'Cash Flow Indirect Method'!I5</f>
        <v>Est</v>
      </c>
      <c r="J5" s="79" t="str">
        <f>+'Cash Flow Indirect Method'!J5</f>
        <v>Est</v>
      </c>
      <c r="K5" s="79" t="str">
        <f>+'Cash Flow Indirect Method'!K5</f>
        <v>Est</v>
      </c>
      <c r="L5" s="79" t="str">
        <f>+'Cash Flow Indirect Method'!L5</f>
        <v>Est</v>
      </c>
      <c r="M5" s="79" t="str">
        <f>+'Cash Flow Indirect Method'!M5</f>
        <v>Est</v>
      </c>
    </row>
    <row r="6" spans="2:13" ht="15.75" x14ac:dyDescent="0.25">
      <c r="B6" s="76" t="str">
        <f>+'Cash Flow Indirect Method'!B6</f>
        <v>Keterangan</v>
      </c>
      <c r="C6" s="52">
        <f>+'Cash Flow Indirect Method'!C6</f>
        <v>43830</v>
      </c>
      <c r="D6" s="52">
        <f>+'Cash Flow Indirect Method'!D6</f>
        <v>44196</v>
      </c>
      <c r="E6" s="51">
        <f>+'Cash Flow Indirect Method'!E6</f>
        <v>44561</v>
      </c>
      <c r="F6" s="51">
        <f>+'Cash Flow Indirect Method'!F6</f>
        <v>44926</v>
      </c>
      <c r="G6" s="51">
        <f>+'Cash Flow Indirect Method'!G6</f>
        <v>45291</v>
      </c>
      <c r="H6" s="51">
        <f>+'Cash Flow Indirect Method'!H6</f>
        <v>45657</v>
      </c>
      <c r="I6" s="51">
        <f>+'Cash Flow Indirect Method'!I6</f>
        <v>46022</v>
      </c>
      <c r="J6" s="51">
        <f>+'Cash Flow Indirect Method'!J6</f>
        <v>46387</v>
      </c>
      <c r="K6" s="51">
        <f>+'Cash Flow Indirect Method'!K6</f>
        <v>46752</v>
      </c>
      <c r="L6" s="51">
        <f>+'Cash Flow Indirect Method'!L6</f>
        <v>47118</v>
      </c>
      <c r="M6" s="51">
        <f>+'Cash Flow Indirect Method'!M6</f>
        <v>47483</v>
      </c>
    </row>
    <row r="7" spans="2:13" x14ac:dyDescent="0.2"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 spans="2:13" ht="15.75" x14ac:dyDescent="0.25">
      <c r="B8" s="54" t="s">
        <v>68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2:13" x14ac:dyDescent="0.2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2:13" x14ac:dyDescent="0.2">
      <c r="B10" s="55" t="str">
        <f>+'Cash Flow - Direct Method'!C11</f>
        <v>Sales</v>
      </c>
      <c r="C10" s="80">
        <v>40</v>
      </c>
      <c r="D10" s="80">
        <v>42</v>
      </c>
      <c r="E10" s="80">
        <v>44.1</v>
      </c>
      <c r="F10" s="80">
        <v>46.305000000000007</v>
      </c>
      <c r="G10" s="80">
        <v>48.620250000000006</v>
      </c>
      <c r="H10" s="80">
        <v>51.051262500000007</v>
      </c>
      <c r="I10" s="80">
        <v>53.603825625000013</v>
      </c>
      <c r="J10" s="80">
        <v>56.284016906250017</v>
      </c>
      <c r="K10" s="80">
        <v>59.098217751562522</v>
      </c>
      <c r="L10" s="80">
        <v>62.053128639140652</v>
      </c>
      <c r="M10" s="80">
        <v>65.155785071097682</v>
      </c>
    </row>
    <row r="11" spans="2:13" x14ac:dyDescent="0.2">
      <c r="B11" s="55" t="str">
        <f>+'Cash Flow - Direct Method'!C12</f>
        <v>Interest income</v>
      </c>
      <c r="C11" s="80">
        <v>0.4</v>
      </c>
      <c r="D11" s="80">
        <v>0.42000000000000004</v>
      </c>
      <c r="E11" s="80">
        <v>0.44100000000000006</v>
      </c>
      <c r="F11" s="80">
        <v>0.46305000000000007</v>
      </c>
      <c r="G11" s="80">
        <v>0.48620250000000009</v>
      </c>
      <c r="H11" s="80">
        <v>0.51051262500000016</v>
      </c>
      <c r="I11" s="80">
        <v>0.53603825625000023</v>
      </c>
      <c r="J11" s="80">
        <v>0.56284016906250023</v>
      </c>
      <c r="K11" s="80">
        <v>0.59098217751562532</v>
      </c>
      <c r="L11" s="80">
        <v>0.62053128639140664</v>
      </c>
      <c r="M11" s="80">
        <v>0.65155785071097705</v>
      </c>
    </row>
    <row r="12" spans="2:13" x14ac:dyDescent="0.2">
      <c r="B12" s="55" t="str">
        <f>+'Cash Flow - Direct Method'!C13</f>
        <v>Other income</v>
      </c>
      <c r="C12" s="80">
        <v>0.3</v>
      </c>
      <c r="D12" s="80">
        <v>0.315</v>
      </c>
      <c r="E12" s="80">
        <v>0.33075000000000004</v>
      </c>
      <c r="F12" s="80">
        <v>0.34728750000000008</v>
      </c>
      <c r="G12" s="80">
        <v>0.36465187500000013</v>
      </c>
      <c r="H12" s="80">
        <v>0.38288446875000015</v>
      </c>
      <c r="I12" s="80">
        <v>0.4020286921875002</v>
      </c>
      <c r="J12" s="80">
        <v>0.42213012679687523</v>
      </c>
      <c r="K12" s="80">
        <v>0.44323663313671902</v>
      </c>
      <c r="L12" s="80">
        <v>0.46539846479355501</v>
      </c>
      <c r="M12" s="80">
        <v>0.48866838803323276</v>
      </c>
    </row>
    <row r="13" spans="2:13" x14ac:dyDescent="0.2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2:13" ht="15.75" x14ac:dyDescent="0.25">
      <c r="B14" s="62" t="s">
        <v>69</v>
      </c>
      <c r="C14" s="63">
        <f>+SUM(C10:C12)</f>
        <v>40.699999999999996</v>
      </c>
      <c r="D14" s="63">
        <f t="shared" ref="D14:M14" si="0">+SUM(D10:D12)</f>
        <v>42.734999999999999</v>
      </c>
      <c r="E14" s="63">
        <f t="shared" si="0"/>
        <v>44.871750000000006</v>
      </c>
      <c r="F14" s="63">
        <f t="shared" si="0"/>
        <v>47.11533750000001</v>
      </c>
      <c r="G14" s="63">
        <f t="shared" si="0"/>
        <v>49.471104375000003</v>
      </c>
      <c r="H14" s="63">
        <f t="shared" si="0"/>
        <v>51.944659593750004</v>
      </c>
      <c r="I14" s="63">
        <f t="shared" si="0"/>
        <v>54.541892573437515</v>
      </c>
      <c r="J14" s="63">
        <f t="shared" si="0"/>
        <v>57.268987202109386</v>
      </c>
      <c r="K14" s="63">
        <f t="shared" si="0"/>
        <v>60.13243656221487</v>
      </c>
      <c r="L14" s="63">
        <f t="shared" si="0"/>
        <v>63.139058390325609</v>
      </c>
      <c r="M14" s="63">
        <f t="shared" si="0"/>
        <v>66.296011309841887</v>
      </c>
    </row>
    <row r="15" spans="2:13" x14ac:dyDescent="0.2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2:13" ht="15.75" x14ac:dyDescent="0.25">
      <c r="B16" s="54" t="s">
        <v>46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2:13" x14ac:dyDescent="0.2"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2:13" x14ac:dyDescent="0.2">
      <c r="B18" s="55" t="str">
        <f>+'Cash Flow - Direct Method'!C19</f>
        <v>Purchases (Stock etc)</v>
      </c>
      <c r="C18" s="80">
        <v>25</v>
      </c>
      <c r="D18" s="80">
        <v>26.25</v>
      </c>
      <c r="E18" s="80">
        <v>27.5625</v>
      </c>
      <c r="F18" s="80">
        <v>28.940625000000001</v>
      </c>
      <c r="G18" s="80">
        <v>30.387656250000003</v>
      </c>
      <c r="H18" s="80">
        <v>31.907039062500004</v>
      </c>
      <c r="I18" s="80">
        <v>33.502391015625008</v>
      </c>
      <c r="J18" s="80">
        <v>35.177510566406262</v>
      </c>
      <c r="K18" s="80">
        <v>36.936386094726579</v>
      </c>
      <c r="L18" s="80">
        <v>38.783205399462908</v>
      </c>
      <c r="M18" s="80">
        <v>40.722365669436051</v>
      </c>
    </row>
    <row r="19" spans="2:13" x14ac:dyDescent="0.2">
      <c r="B19" s="55" t="str">
        <f>+'Cash Flow - Direct Method'!C20</f>
        <v>Wages (incl. benefits and taxes)</v>
      </c>
      <c r="C19" s="80">
        <v>3</v>
      </c>
      <c r="D19" s="80">
        <v>3.1500000000000004</v>
      </c>
      <c r="E19" s="80">
        <v>3.3075000000000006</v>
      </c>
      <c r="F19" s="80">
        <v>3.4728750000000006</v>
      </c>
      <c r="G19" s="80">
        <v>3.6465187500000007</v>
      </c>
      <c r="H19" s="80">
        <v>3.8288446875000011</v>
      </c>
      <c r="I19" s="80">
        <v>4.0202869218750017</v>
      </c>
      <c r="J19" s="80">
        <v>4.2213012679687516</v>
      </c>
      <c r="K19" s="80">
        <v>4.4323663313671897</v>
      </c>
      <c r="L19" s="80">
        <v>4.6539846479355491</v>
      </c>
      <c r="M19" s="80">
        <v>4.8866838803323267</v>
      </c>
    </row>
    <row r="20" spans="2:13" x14ac:dyDescent="0.2">
      <c r="B20" s="55" t="str">
        <f>+'Cash Flow - Direct Method'!C21</f>
        <v>Rent</v>
      </c>
      <c r="C20" s="80">
        <v>2</v>
      </c>
      <c r="D20" s="80">
        <v>2.1</v>
      </c>
      <c r="E20" s="80">
        <v>2.2050000000000001</v>
      </c>
      <c r="F20" s="80">
        <v>2.3152500000000003</v>
      </c>
      <c r="G20" s="80">
        <v>2.4310125000000005</v>
      </c>
      <c r="H20" s="80">
        <v>2.5525631250000007</v>
      </c>
      <c r="I20" s="80">
        <v>2.6801912812500008</v>
      </c>
      <c r="J20" s="80">
        <v>2.8142008453125009</v>
      </c>
      <c r="K20" s="80">
        <v>2.954910887578126</v>
      </c>
      <c r="L20" s="80">
        <v>3.1026564319570324</v>
      </c>
      <c r="M20" s="80">
        <v>3.257789253554884</v>
      </c>
    </row>
    <row r="21" spans="2:13" x14ac:dyDescent="0.2">
      <c r="B21" s="55" t="str">
        <f>+'Cash Flow - Direct Method'!C22</f>
        <v>Utilities (electricity, gas, water)</v>
      </c>
      <c r="C21" s="80">
        <v>2</v>
      </c>
      <c r="D21" s="80">
        <v>2.1</v>
      </c>
      <c r="E21" s="80">
        <v>2.2050000000000001</v>
      </c>
      <c r="F21" s="80">
        <v>2.3152500000000003</v>
      </c>
      <c r="G21" s="80">
        <v>2.4310125000000005</v>
      </c>
      <c r="H21" s="80">
        <v>2.5525631250000007</v>
      </c>
      <c r="I21" s="80">
        <v>2.6801912812500008</v>
      </c>
      <c r="J21" s="80">
        <v>2.8142008453125009</v>
      </c>
      <c r="K21" s="80">
        <v>2.954910887578126</v>
      </c>
      <c r="L21" s="80">
        <v>3.1026564319570324</v>
      </c>
      <c r="M21" s="80">
        <v>3.257789253554884</v>
      </c>
    </row>
    <row r="22" spans="2:13" x14ac:dyDescent="0.2">
      <c r="B22" s="55" t="str">
        <f>+'Cash Flow - Direct Method'!C23</f>
        <v>Advertising &amp; marketing</v>
      </c>
      <c r="C22" s="80">
        <v>0.5</v>
      </c>
      <c r="D22" s="80">
        <v>0.52500000000000002</v>
      </c>
      <c r="E22" s="80">
        <v>0.55125000000000002</v>
      </c>
      <c r="F22" s="80">
        <v>0.57881250000000006</v>
      </c>
      <c r="G22" s="80">
        <v>0.60775312500000012</v>
      </c>
      <c r="H22" s="80">
        <v>0.63814078125000018</v>
      </c>
      <c r="I22" s="80">
        <v>0.67004782031250021</v>
      </c>
      <c r="J22" s="80">
        <v>0.70355021132812523</v>
      </c>
      <c r="K22" s="80">
        <v>0.73872772189453151</v>
      </c>
      <c r="L22" s="80">
        <v>0.77566410798925811</v>
      </c>
      <c r="M22" s="80">
        <v>0.81444731338872101</v>
      </c>
    </row>
    <row r="23" spans="2:13" x14ac:dyDescent="0.2">
      <c r="B23" s="55" t="str">
        <f>+'Cash Flow - Direct Method'!C24</f>
        <v>Repairs &amp; maintenance</v>
      </c>
      <c r="C23" s="80">
        <v>0.5</v>
      </c>
      <c r="D23" s="80">
        <v>0.52500000000000002</v>
      </c>
      <c r="E23" s="80">
        <v>0.55125000000000002</v>
      </c>
      <c r="F23" s="80">
        <v>0.57881250000000006</v>
      </c>
      <c r="G23" s="80">
        <v>0.60775312500000012</v>
      </c>
      <c r="H23" s="80">
        <v>0.63814078125000018</v>
      </c>
      <c r="I23" s="80">
        <v>0.67004782031250021</v>
      </c>
      <c r="J23" s="80">
        <v>0.70355021132812523</v>
      </c>
      <c r="K23" s="80">
        <v>0.73872772189453151</v>
      </c>
      <c r="L23" s="80">
        <v>0.77566410798925811</v>
      </c>
      <c r="M23" s="80">
        <v>0.81444731338872101</v>
      </c>
    </row>
    <row r="24" spans="2:13" x14ac:dyDescent="0.2">
      <c r="B24" s="55" t="str">
        <f>+'Cash Flow - Direct Method'!C25</f>
        <v>Bank fees &amp; charges</v>
      </c>
      <c r="C24" s="80">
        <v>0.2</v>
      </c>
      <c r="D24" s="80">
        <v>0.21000000000000002</v>
      </c>
      <c r="E24" s="80">
        <v>0.22050000000000003</v>
      </c>
      <c r="F24" s="80">
        <v>0.23152500000000004</v>
      </c>
      <c r="G24" s="80">
        <v>0.24310125000000005</v>
      </c>
      <c r="H24" s="80">
        <v>0.25525631250000008</v>
      </c>
      <c r="I24" s="80">
        <v>0.26801912812500012</v>
      </c>
      <c r="J24" s="80">
        <v>0.28142008453125011</v>
      </c>
      <c r="K24" s="80">
        <v>0.29549108875781266</v>
      </c>
      <c r="L24" s="80">
        <v>0.31026564319570332</v>
      </c>
      <c r="M24" s="80">
        <v>0.32577892535548852</v>
      </c>
    </row>
    <row r="25" spans="2:13" x14ac:dyDescent="0.2">
      <c r="B25" s="55" t="str">
        <f>+'Cash Flow - Direct Method'!C26</f>
        <v>Insurance</v>
      </c>
      <c r="C25" s="80">
        <v>0.2</v>
      </c>
      <c r="D25" s="80">
        <v>0.21000000000000002</v>
      </c>
      <c r="E25" s="80">
        <v>0.22050000000000003</v>
      </c>
      <c r="F25" s="80">
        <v>0.23152500000000004</v>
      </c>
      <c r="G25" s="80">
        <v>0.24310125000000005</v>
      </c>
      <c r="H25" s="80">
        <v>0.25525631250000008</v>
      </c>
      <c r="I25" s="80">
        <v>0.26801912812500012</v>
      </c>
      <c r="J25" s="80">
        <v>0.28142008453125011</v>
      </c>
      <c r="K25" s="80">
        <v>0.29549108875781266</v>
      </c>
      <c r="L25" s="80">
        <v>0.31026564319570332</v>
      </c>
      <c r="M25" s="80">
        <v>0.32577892535548852</v>
      </c>
    </row>
    <row r="26" spans="2:13" x14ac:dyDescent="0.2">
      <c r="B26" s="55" t="str">
        <f>+'Cash Flow - Direct Method'!C27</f>
        <v>Telephone</v>
      </c>
      <c r="C26" s="80">
        <v>0.2</v>
      </c>
      <c r="D26" s="80">
        <v>0.21000000000000002</v>
      </c>
      <c r="E26" s="80">
        <v>0.22050000000000003</v>
      </c>
      <c r="F26" s="80">
        <v>0.23152500000000004</v>
      </c>
      <c r="G26" s="80">
        <v>0.24310125000000005</v>
      </c>
      <c r="H26" s="80">
        <v>0.25525631250000008</v>
      </c>
      <c r="I26" s="80">
        <v>0.26801912812500012</v>
      </c>
      <c r="J26" s="80">
        <v>0.28142008453125011</v>
      </c>
      <c r="K26" s="80">
        <v>0.29549108875781266</v>
      </c>
      <c r="L26" s="80">
        <v>0.31026564319570332</v>
      </c>
      <c r="M26" s="80">
        <v>0.32577892535548852</v>
      </c>
    </row>
    <row r="27" spans="2:13" x14ac:dyDescent="0.2">
      <c r="B27" s="55" t="str">
        <f>+'Cash Flow - Direct Method'!C28</f>
        <v>Postage</v>
      </c>
      <c r="C27" s="80">
        <v>0.2</v>
      </c>
      <c r="D27" s="80">
        <v>0.21000000000000002</v>
      </c>
      <c r="E27" s="80">
        <v>0.22050000000000003</v>
      </c>
      <c r="F27" s="80">
        <v>0.23152500000000004</v>
      </c>
      <c r="G27" s="80">
        <v>0.24310125000000005</v>
      </c>
      <c r="H27" s="80">
        <v>0.25525631250000008</v>
      </c>
      <c r="I27" s="80">
        <v>0.26801912812500012</v>
      </c>
      <c r="J27" s="80">
        <v>0.28142008453125011</v>
      </c>
      <c r="K27" s="80">
        <v>0.29549108875781266</v>
      </c>
      <c r="L27" s="80">
        <v>0.31026564319570332</v>
      </c>
      <c r="M27" s="80">
        <v>0.32577892535548852</v>
      </c>
    </row>
    <row r="28" spans="2:13" x14ac:dyDescent="0.2">
      <c r="B28" s="55" t="str">
        <f>+'Cash Flow - Direct Method'!C29</f>
        <v>Office suppliers</v>
      </c>
      <c r="C28" s="80">
        <v>0.2</v>
      </c>
      <c r="D28" s="80">
        <v>0.21000000000000002</v>
      </c>
      <c r="E28" s="80">
        <v>0.22050000000000003</v>
      </c>
      <c r="F28" s="80">
        <v>0.23152500000000004</v>
      </c>
      <c r="G28" s="80">
        <v>0.24310125000000005</v>
      </c>
      <c r="H28" s="80">
        <v>0.25525631250000008</v>
      </c>
      <c r="I28" s="80">
        <v>0.26801912812500012</v>
      </c>
      <c r="J28" s="80">
        <v>0.28142008453125011</v>
      </c>
      <c r="K28" s="80">
        <v>0.29549108875781266</v>
      </c>
      <c r="L28" s="80">
        <v>0.31026564319570332</v>
      </c>
      <c r="M28" s="80">
        <v>0.32577892535548852</v>
      </c>
    </row>
    <row r="29" spans="2:13" x14ac:dyDescent="0.2">
      <c r="B29" s="55" t="str">
        <f>+'Cash Flow - Direct Method'!C30</f>
        <v>Loan payments</v>
      </c>
      <c r="C29" s="80">
        <v>1</v>
      </c>
      <c r="D29" s="80">
        <v>1.05</v>
      </c>
      <c r="E29" s="80">
        <v>1.1025</v>
      </c>
      <c r="F29" s="80">
        <v>1.1576250000000001</v>
      </c>
      <c r="G29" s="80">
        <v>1.2155062500000002</v>
      </c>
      <c r="H29" s="80">
        <v>1.2762815625000004</v>
      </c>
      <c r="I29" s="80">
        <v>1.3400956406250004</v>
      </c>
      <c r="J29" s="80">
        <v>1.4071004226562505</v>
      </c>
      <c r="K29" s="80">
        <v>1.477455443789063</v>
      </c>
      <c r="L29" s="80">
        <v>1.5513282159785162</v>
      </c>
      <c r="M29" s="80">
        <v>1.628894626777442</v>
      </c>
    </row>
    <row r="30" spans="2:13" x14ac:dyDescent="0.2">
      <c r="B30" s="55" t="str">
        <f>+'Cash Flow - Direct Method'!C31</f>
        <v>Motor vehicle expenses</v>
      </c>
      <c r="C30" s="80">
        <v>0.1</v>
      </c>
      <c r="D30" s="80">
        <v>0.10500000000000001</v>
      </c>
      <c r="E30" s="80">
        <v>0.11025000000000001</v>
      </c>
      <c r="F30" s="80">
        <v>0.11576250000000002</v>
      </c>
      <c r="G30" s="80">
        <v>0.12155062500000002</v>
      </c>
      <c r="H30" s="80">
        <v>0.12762815625000004</v>
      </c>
      <c r="I30" s="80">
        <v>0.13400956406250006</v>
      </c>
      <c r="J30" s="80">
        <v>0.14071004226562506</v>
      </c>
      <c r="K30" s="80">
        <v>0.14774554437890633</v>
      </c>
      <c r="L30" s="80">
        <v>0.15513282159785166</v>
      </c>
      <c r="M30" s="80">
        <v>0.16288946267774426</v>
      </c>
    </row>
    <row r="31" spans="2:13" x14ac:dyDescent="0.2">
      <c r="B31" s="55" t="str">
        <f>+'Cash Flow - Direct Method'!C32</f>
        <v>Stationery &amp; printing</v>
      </c>
      <c r="C31" s="80">
        <v>0.1</v>
      </c>
      <c r="D31" s="80">
        <v>0.10500000000000001</v>
      </c>
      <c r="E31" s="80">
        <v>0.11025000000000001</v>
      </c>
      <c r="F31" s="80">
        <v>0.11576250000000002</v>
      </c>
      <c r="G31" s="80">
        <v>0.12155062500000002</v>
      </c>
      <c r="H31" s="80">
        <v>0.12762815625000004</v>
      </c>
      <c r="I31" s="80">
        <v>0.13400956406250006</v>
      </c>
      <c r="J31" s="80">
        <v>0.14071004226562506</v>
      </c>
      <c r="K31" s="80">
        <v>0.14774554437890633</v>
      </c>
      <c r="L31" s="80">
        <v>0.15513282159785166</v>
      </c>
      <c r="M31" s="80">
        <v>0.16288946267774426</v>
      </c>
    </row>
    <row r="32" spans="2:13" x14ac:dyDescent="0.2">
      <c r="B32" s="55" t="str">
        <f>+'Cash Flow - Direct Method'!C33</f>
        <v>Licensing</v>
      </c>
      <c r="C32" s="80">
        <v>0.2</v>
      </c>
      <c r="D32" s="80">
        <v>0.21000000000000002</v>
      </c>
      <c r="E32" s="80">
        <v>0.22050000000000003</v>
      </c>
      <c r="F32" s="80">
        <v>0.23152500000000004</v>
      </c>
      <c r="G32" s="80">
        <v>0.24310125000000005</v>
      </c>
      <c r="H32" s="80">
        <v>0.25525631250000008</v>
      </c>
      <c r="I32" s="80">
        <v>0.26801912812500012</v>
      </c>
      <c r="J32" s="80">
        <v>0.28142008453125011</v>
      </c>
      <c r="K32" s="80">
        <v>0.29549108875781266</v>
      </c>
      <c r="L32" s="80">
        <v>0.31026564319570332</v>
      </c>
      <c r="M32" s="80">
        <v>0.32577892535548852</v>
      </c>
    </row>
    <row r="33" spans="2:13" x14ac:dyDescent="0.2">
      <c r="B33" s="55" t="str">
        <f>+'Cash Flow - Direct Method'!C34</f>
        <v>Bank charges</v>
      </c>
      <c r="C33" s="80">
        <v>0.2</v>
      </c>
      <c r="D33" s="80">
        <v>0.21000000000000002</v>
      </c>
      <c r="E33" s="80">
        <v>0.22050000000000003</v>
      </c>
      <c r="F33" s="80">
        <v>0.23152500000000004</v>
      </c>
      <c r="G33" s="80">
        <v>0.24310125000000005</v>
      </c>
      <c r="H33" s="80">
        <v>0.25525631250000008</v>
      </c>
      <c r="I33" s="80">
        <v>0.26801912812500012</v>
      </c>
      <c r="J33" s="80">
        <v>0.28142008453125011</v>
      </c>
      <c r="K33" s="80">
        <v>0.29549108875781266</v>
      </c>
      <c r="L33" s="80">
        <v>0.31026564319570332</v>
      </c>
      <c r="M33" s="80">
        <v>0.32577892535548852</v>
      </c>
    </row>
    <row r="34" spans="2:13" x14ac:dyDescent="0.2">
      <c r="B34" s="55" t="str">
        <f>+'Cash Flow - Direct Method'!C36</f>
        <v>Accountant fees</v>
      </c>
      <c r="C34" s="80">
        <v>0.2</v>
      </c>
      <c r="D34" s="80">
        <v>0.21000000000000002</v>
      </c>
      <c r="E34" s="80">
        <v>0.22050000000000003</v>
      </c>
      <c r="F34" s="80">
        <v>0.23152500000000004</v>
      </c>
      <c r="G34" s="80">
        <v>0.24310125000000005</v>
      </c>
      <c r="H34" s="80">
        <v>0.25525631250000008</v>
      </c>
      <c r="I34" s="80">
        <v>0.26801912812500012</v>
      </c>
      <c r="J34" s="80">
        <v>0.28142008453125011</v>
      </c>
      <c r="K34" s="80">
        <v>0.29549108875781266</v>
      </c>
      <c r="L34" s="80">
        <v>0.31026564319570332</v>
      </c>
      <c r="M34" s="80">
        <v>0.32577892535548852</v>
      </c>
    </row>
    <row r="35" spans="2:13" x14ac:dyDescent="0.2">
      <c r="B35" s="55" t="str">
        <f>+'Cash Flow - Direct Method'!C37</f>
        <v>Other</v>
      </c>
      <c r="C35" s="80">
        <v>0.5</v>
      </c>
      <c r="D35" s="80">
        <v>0.52500000000000002</v>
      </c>
      <c r="E35" s="80">
        <v>0.55125000000000002</v>
      </c>
      <c r="F35" s="80">
        <v>0.57881250000000006</v>
      </c>
      <c r="G35" s="80">
        <v>0.60775312500000012</v>
      </c>
      <c r="H35" s="80">
        <v>0.63814078125000018</v>
      </c>
      <c r="I35" s="80">
        <v>0.67004782031250021</v>
      </c>
      <c r="J35" s="80">
        <v>0.70355021132812523</v>
      </c>
      <c r="K35" s="80">
        <v>0.73872772189453151</v>
      </c>
      <c r="L35" s="80">
        <v>0.77566410798925811</v>
      </c>
      <c r="M35" s="80">
        <v>0.81444731338872101</v>
      </c>
    </row>
    <row r="36" spans="2:13" x14ac:dyDescent="0.2"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</row>
    <row r="37" spans="2:13" ht="15.75" x14ac:dyDescent="0.25">
      <c r="B37" s="59" t="s">
        <v>47</v>
      </c>
      <c r="C37" s="60">
        <f t="shared" ref="C37:M37" si="1">+SUM(C18:C35)</f>
        <v>36.300000000000026</v>
      </c>
      <c r="D37" s="60">
        <f t="shared" si="1"/>
        <v>38.114999999999995</v>
      </c>
      <c r="E37" s="60">
        <f t="shared" si="1"/>
        <v>40.020750000000021</v>
      </c>
      <c r="F37" s="60">
        <f t="shared" si="1"/>
        <v>42.021787499999981</v>
      </c>
      <c r="G37" s="60">
        <f t="shared" si="1"/>
        <v>44.122876875000024</v>
      </c>
      <c r="H37" s="60">
        <f t="shared" si="1"/>
        <v>46.329020718750023</v>
      </c>
      <c r="I37" s="60">
        <f t="shared" si="1"/>
        <v>48.645471754687492</v>
      </c>
      <c r="J37" s="60">
        <f t="shared" si="1"/>
        <v>51.077745342421878</v>
      </c>
      <c r="K37" s="60">
        <f t="shared" si="1"/>
        <v>53.631632609543004</v>
      </c>
      <c r="L37" s="60">
        <f t="shared" si="1"/>
        <v>56.313214240020159</v>
      </c>
      <c r="M37" s="60">
        <f t="shared" si="1"/>
        <v>59.128874952021128</v>
      </c>
    </row>
    <row r="38" spans="2:13" x14ac:dyDescent="0.2"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spans="2:13" ht="47.25" x14ac:dyDescent="0.25">
      <c r="B39" s="81" t="s">
        <v>48</v>
      </c>
      <c r="C39" s="63">
        <f t="shared" ref="C39:M39" si="2">+C14-C37</f>
        <v>4.3999999999999702</v>
      </c>
      <c r="D39" s="63">
        <f t="shared" si="2"/>
        <v>4.6200000000000045</v>
      </c>
      <c r="E39" s="63">
        <f t="shared" si="2"/>
        <v>4.8509999999999849</v>
      </c>
      <c r="F39" s="63">
        <f t="shared" si="2"/>
        <v>5.0935500000000289</v>
      </c>
      <c r="G39" s="63">
        <f t="shared" si="2"/>
        <v>5.3482274999999788</v>
      </c>
      <c r="H39" s="63">
        <f t="shared" si="2"/>
        <v>5.6156388749999806</v>
      </c>
      <c r="I39" s="63">
        <f t="shared" si="2"/>
        <v>5.8964208187500233</v>
      </c>
      <c r="J39" s="63">
        <f t="shared" si="2"/>
        <v>6.1912418596875085</v>
      </c>
      <c r="K39" s="63">
        <f t="shared" si="2"/>
        <v>6.5008039526718662</v>
      </c>
      <c r="L39" s="63">
        <f t="shared" si="2"/>
        <v>6.8258441503054499</v>
      </c>
      <c r="M39" s="63">
        <f t="shared" si="2"/>
        <v>7.167136357820759</v>
      </c>
    </row>
    <row r="40" spans="2:13" x14ac:dyDescent="0.2"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2:13" x14ac:dyDescent="0.2">
      <c r="B41" s="55" t="str">
        <f>+'Cash Flow - Direct Method'!C53</f>
        <v>Interest paid</v>
      </c>
      <c r="C41" s="80">
        <v>0.2</v>
      </c>
      <c r="D41" s="80">
        <v>0.21000000000000002</v>
      </c>
      <c r="E41" s="80">
        <v>0.22050000000000003</v>
      </c>
      <c r="F41" s="80">
        <v>0.23152500000000004</v>
      </c>
      <c r="G41" s="80">
        <v>0.24310125000000005</v>
      </c>
      <c r="H41" s="80">
        <v>0.25525631250000008</v>
      </c>
      <c r="I41" s="80">
        <v>0.26801912812500012</v>
      </c>
      <c r="J41" s="80">
        <v>0.28142008453125011</v>
      </c>
      <c r="K41" s="80">
        <v>0.29549108875781266</v>
      </c>
      <c r="L41" s="80">
        <v>0.31026564319570332</v>
      </c>
      <c r="M41" s="80">
        <v>0.32577892535548852</v>
      </c>
    </row>
    <row r="42" spans="2:13" x14ac:dyDescent="0.2">
      <c r="B42" s="55" t="s">
        <v>49</v>
      </c>
      <c r="C42" s="82">
        <v>0.5</v>
      </c>
      <c r="D42" s="82">
        <v>0.5</v>
      </c>
      <c r="E42" s="82">
        <v>0.5</v>
      </c>
      <c r="F42" s="82">
        <v>0.5</v>
      </c>
      <c r="G42" s="82">
        <v>0.5</v>
      </c>
      <c r="H42" s="82">
        <v>0.5</v>
      </c>
      <c r="I42" s="82">
        <v>0.5</v>
      </c>
      <c r="J42" s="82">
        <v>0.5</v>
      </c>
      <c r="K42" s="82">
        <v>0.5</v>
      </c>
      <c r="L42" s="82">
        <v>0.5</v>
      </c>
      <c r="M42" s="82">
        <v>0.5</v>
      </c>
    </row>
    <row r="43" spans="2:13" x14ac:dyDescent="0.2">
      <c r="B43" s="55" t="s">
        <v>50</v>
      </c>
      <c r="C43" s="82">
        <v>0.5</v>
      </c>
      <c r="D43" s="82">
        <v>0.5</v>
      </c>
      <c r="E43" s="82">
        <v>0.5</v>
      </c>
      <c r="F43" s="82">
        <v>0.5</v>
      </c>
      <c r="G43" s="82">
        <v>0.5</v>
      </c>
      <c r="H43" s="82">
        <v>0.5</v>
      </c>
      <c r="I43" s="82">
        <v>0.5</v>
      </c>
      <c r="J43" s="82">
        <v>0.5</v>
      </c>
      <c r="K43" s="82">
        <v>0.5</v>
      </c>
      <c r="L43" s="82">
        <v>0.5</v>
      </c>
      <c r="M43" s="82">
        <v>0.5</v>
      </c>
    </row>
    <row r="44" spans="2:13" x14ac:dyDescent="0.2"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2:13" ht="15.75" x14ac:dyDescent="0.25">
      <c r="B45" s="62" t="s">
        <v>51</v>
      </c>
      <c r="C45" s="63">
        <f>+C39-SUM(C41:C43)</f>
        <v>3.19999999999997</v>
      </c>
      <c r="D45" s="63">
        <f t="shared" ref="D45:M45" si="3">+D39-SUM(D41:D43)</f>
        <v>3.4100000000000046</v>
      </c>
      <c r="E45" s="63">
        <f t="shared" si="3"/>
        <v>3.630499999999985</v>
      </c>
      <c r="F45" s="63">
        <f t="shared" si="3"/>
        <v>3.8620250000000289</v>
      </c>
      <c r="G45" s="63">
        <f t="shared" si="3"/>
        <v>4.1051262499999783</v>
      </c>
      <c r="H45" s="63">
        <f t="shared" si="3"/>
        <v>4.3603825624999804</v>
      </c>
      <c r="I45" s="63">
        <f t="shared" si="3"/>
        <v>4.6284016906250232</v>
      </c>
      <c r="J45" s="63">
        <f t="shared" si="3"/>
        <v>4.9098217751562583</v>
      </c>
      <c r="K45" s="63">
        <f t="shared" si="3"/>
        <v>5.2053128639140533</v>
      </c>
      <c r="L45" s="63">
        <f t="shared" si="3"/>
        <v>5.5155785071097467</v>
      </c>
      <c r="M45" s="63">
        <f t="shared" si="3"/>
        <v>5.8413574324652702</v>
      </c>
    </row>
    <row r="46" spans="2:13" x14ac:dyDescent="0.2"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2:13" x14ac:dyDescent="0.2">
      <c r="B47" s="55" t="str">
        <f>+'Cash Flow - Direct Method'!C35</f>
        <v>Tax payments</v>
      </c>
      <c r="C47" s="80">
        <f>+'Cash Flow - Direct Method'!D35</f>
        <v>1</v>
      </c>
      <c r="D47" s="80">
        <f>+'Cash Flow - Direct Method'!E35</f>
        <v>1.05</v>
      </c>
      <c r="E47" s="80">
        <f>+'Cash Flow - Direct Method'!F35</f>
        <v>1.1025</v>
      </c>
      <c r="F47" s="80">
        <f>+'Cash Flow - Direct Method'!G35</f>
        <v>1.1576250000000001</v>
      </c>
      <c r="G47" s="80">
        <f>+'Cash Flow - Direct Method'!H35</f>
        <v>1.2155062500000002</v>
      </c>
      <c r="H47" s="80">
        <f>+'Cash Flow - Direct Method'!I35</f>
        <v>1.2762815625000004</v>
      </c>
      <c r="I47" s="80">
        <f>+'Cash Flow - Direct Method'!J35</f>
        <v>1.3400956406250004</v>
      </c>
      <c r="J47" s="80">
        <f>+'Cash Flow - Direct Method'!K35</f>
        <v>1.4071004226562505</v>
      </c>
      <c r="K47" s="80">
        <f>+'Cash Flow - Direct Method'!L35</f>
        <v>1.477455443789063</v>
      </c>
      <c r="L47" s="80">
        <f>+'Cash Flow - Direct Method'!M35</f>
        <v>1.5513282159785162</v>
      </c>
      <c r="M47" s="80">
        <f>+'Cash Flow - Direct Method'!N35</f>
        <v>1.628894626777442</v>
      </c>
    </row>
    <row r="48" spans="2:13" x14ac:dyDescent="0.2"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</row>
    <row r="49" spans="2:13" ht="16.5" thickBot="1" x14ac:dyDescent="0.3">
      <c r="B49" s="78" t="s">
        <v>52</v>
      </c>
      <c r="C49" s="83">
        <f>+C45-C47</f>
        <v>2.19999999999997</v>
      </c>
      <c r="D49" s="83">
        <f t="shared" ref="D49:M49" si="4">+D45-D47</f>
        <v>2.3600000000000048</v>
      </c>
      <c r="E49" s="83">
        <f t="shared" si="4"/>
        <v>2.5279999999999849</v>
      </c>
      <c r="F49" s="83">
        <f t="shared" si="4"/>
        <v>2.704400000000029</v>
      </c>
      <c r="G49" s="83">
        <f t="shared" si="4"/>
        <v>2.8896199999999781</v>
      </c>
      <c r="H49" s="83">
        <f t="shared" si="4"/>
        <v>3.08410099999998</v>
      </c>
      <c r="I49" s="83">
        <f t="shared" si="4"/>
        <v>3.2883060500000227</v>
      </c>
      <c r="J49" s="83">
        <f t="shared" si="4"/>
        <v>3.502721352500008</v>
      </c>
      <c r="K49" s="83">
        <f t="shared" si="4"/>
        <v>3.7278574201249901</v>
      </c>
      <c r="L49" s="83">
        <f t="shared" si="4"/>
        <v>3.9642502911312305</v>
      </c>
      <c r="M49" s="70">
        <f t="shared" si="4"/>
        <v>4.2124628056878279</v>
      </c>
    </row>
    <row r="50" spans="2:13" ht="15.75" thickTop="1" x14ac:dyDescent="0.2"/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 Forecasting Example</vt:lpstr>
      <vt:lpstr>Cash Flow - Direct Method</vt:lpstr>
      <vt:lpstr>Cash Flow Indirect Method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2025-02-28T18:04:55Z</dcterms:modified>
</cp:coreProperties>
</file>