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59722C83-BB39-4D0C-8F04-F9F444F4B9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CF" sheetId="1" r:id="rId1"/>
    <sheet name="WACC" sheetId="2" r:id="rId2"/>
    <sheet name="Terminal Value" sheetId="3" r:id="rId3"/>
    <sheet name="Discounting" sheetId="4" r:id="rId4"/>
    <sheet name="EV to Equity Value" sheetId="5" r:id="rId5"/>
    <sheet name="DCF Ful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hkXNOltox9YMHCTh0RRGzBAsJ9og=="/>
    </ext>
  </extLst>
</workbook>
</file>

<file path=xl/calcChain.xml><?xml version="1.0" encoding="utf-8"?>
<calcChain xmlns="http://schemas.openxmlformats.org/spreadsheetml/2006/main">
  <c r="C48" i="6" l="1"/>
  <c r="C45" i="6"/>
  <c r="C38" i="6"/>
  <c r="H37" i="6"/>
  <c r="E36" i="6"/>
  <c r="F36" i="6"/>
  <c r="G36" i="6"/>
  <c r="H36" i="6"/>
  <c r="D36" i="6"/>
  <c r="E35" i="6"/>
  <c r="F35" i="6"/>
  <c r="G35" i="6"/>
  <c r="H35" i="6"/>
  <c r="D35" i="6"/>
  <c r="H32" i="6"/>
  <c r="H31" i="6"/>
  <c r="H30" i="6"/>
  <c r="H29" i="6"/>
  <c r="C26" i="6"/>
  <c r="C23" i="6"/>
  <c r="C25" i="6"/>
  <c r="C24" i="6"/>
  <c r="E20" i="6"/>
  <c r="F20" i="6"/>
  <c r="G20" i="6"/>
  <c r="H20" i="6"/>
  <c r="D20" i="6"/>
  <c r="E16" i="6"/>
  <c r="F16" i="6"/>
  <c r="G16" i="6"/>
  <c r="H16" i="6"/>
  <c r="D16" i="6"/>
  <c r="C14" i="1"/>
  <c r="C13" i="5"/>
  <c r="C10" i="5"/>
  <c r="C15" i="4"/>
  <c r="H13" i="4"/>
  <c r="E12" i="4"/>
  <c r="F12" i="4"/>
  <c r="G12" i="4"/>
  <c r="H12" i="4"/>
  <c r="D12" i="4"/>
  <c r="E10" i="4"/>
  <c r="F10" i="4"/>
  <c r="G10" i="4"/>
  <c r="H10" i="4"/>
  <c r="D10" i="4"/>
  <c r="H15" i="3"/>
  <c r="H14" i="3"/>
  <c r="H13" i="3"/>
  <c r="C15" i="2"/>
  <c r="C14" i="2"/>
  <c r="C13" i="2"/>
  <c r="C11" i="2"/>
  <c r="C18" i="1"/>
  <c r="C17" i="1"/>
  <c r="C16" i="1"/>
  <c r="C15" i="1"/>
  <c r="C13" i="1"/>
</calcChain>
</file>

<file path=xl/sharedStrings.xml><?xml version="1.0" encoding="utf-8"?>
<sst xmlns="http://schemas.openxmlformats.org/spreadsheetml/2006/main" count="127" uniqueCount="87">
  <si>
    <t>Calculate the FCF</t>
  </si>
  <si>
    <t>Assumptions</t>
  </si>
  <si>
    <t>EBIT</t>
  </si>
  <si>
    <t>Tax Rate %</t>
  </si>
  <si>
    <t>Depreciation</t>
  </si>
  <si>
    <t>Amortization</t>
  </si>
  <si>
    <t>CapEx</t>
  </si>
  <si>
    <t>Non-cash Working Capital (inc) / dec</t>
  </si>
  <si>
    <t>Free Cash Flow</t>
  </si>
  <si>
    <t>Tax</t>
  </si>
  <si>
    <t>D&amp;A</t>
  </si>
  <si>
    <t>WACC Calculation</t>
  </si>
  <si>
    <t>Equity value</t>
  </si>
  <si>
    <t>Debt value</t>
  </si>
  <si>
    <t>Cost of Debt</t>
  </si>
  <si>
    <t>Tax rate</t>
  </si>
  <si>
    <t>10y Treasury</t>
  </si>
  <si>
    <t>Beta</t>
  </si>
  <si>
    <t>Market Return</t>
  </si>
  <si>
    <t>Cost of Equity</t>
  </si>
  <si>
    <t>E / D +E</t>
  </si>
  <si>
    <t>D / D+E</t>
  </si>
  <si>
    <t>WACC</t>
  </si>
  <si>
    <t>Terminal Value Calculation</t>
  </si>
  <si>
    <t>Growth rate</t>
  </si>
  <si>
    <t>EV/EBITDA Multiple</t>
  </si>
  <si>
    <t>Period</t>
  </si>
  <si>
    <t>EBITDA</t>
  </si>
  <si>
    <t>FCF</t>
  </si>
  <si>
    <t>Perpertuity Growth TV</t>
  </si>
  <si>
    <t>EV/ EBITDA TV</t>
  </si>
  <si>
    <t>Average</t>
  </si>
  <si>
    <t>Discounting Cash Flows</t>
  </si>
  <si>
    <t>Assumption</t>
  </si>
  <si>
    <t>Terminal Value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</si>
  <si>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</si>
  <si>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</si>
  <si>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</si>
  <si>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</si>
  <si>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</si>
  <si>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</si>
  <si>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</si>
  <si>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 term debt</t>
  </si>
  <si>
    <t>Long term debt</t>
  </si>
  <si>
    <t>Equity Value</t>
  </si>
  <si>
    <t>Shares Outstanding</t>
  </si>
  <si>
    <t>Share Price</t>
  </si>
  <si>
    <t>Discounted Cash Flow Full</t>
  </si>
  <si>
    <t>Assumptions pt1</t>
  </si>
  <si>
    <t>Assumptions pt2</t>
  </si>
  <si>
    <t>Tax Rate</t>
  </si>
  <si>
    <t>Free Cash Flows</t>
  </si>
  <si>
    <t>Non-cash Work. Capital (inc) / dec</t>
  </si>
  <si>
    <t>D/D+E</t>
  </si>
  <si>
    <t>E/D+E</t>
  </si>
  <si>
    <t>Exit Multiple (EV/EBITDA)</t>
  </si>
  <si>
    <t>Perpetuity Growth</t>
  </si>
  <si>
    <t>Discounting</t>
  </si>
  <si>
    <t>Discount Factor</t>
  </si>
  <si>
    <t>Short term Debt</t>
  </si>
  <si>
    <t>Long term Debt</t>
  </si>
  <si>
    <t>Implied Share Price</t>
  </si>
  <si>
    <t>Cash flow available to both debt and equity holders after the business pays for everything it needs to continue operating</t>
  </si>
  <si>
    <t>= EBIT*(1-tax rate)</t>
  </si>
  <si>
    <t>- Capital Expenditures</t>
  </si>
  <si>
    <t>+ Depreciation and Amortization</t>
  </si>
  <si>
    <t>- Increase in Non-cash Working Capital</t>
  </si>
  <si>
    <t>Non cash Working Capital</t>
  </si>
  <si>
    <t>= Current Assets</t>
  </si>
  <si>
    <t>- Cash</t>
  </si>
  <si>
    <t>- Current Liabilities</t>
  </si>
  <si>
    <t>Risk-free Rate -&gt; 10Y Treasury (safest)</t>
  </si>
  <si>
    <t>Beta -&gt; Stock's volatility relative to the market</t>
  </si>
  <si>
    <t>Weighted Average Cost Of Capital</t>
  </si>
  <si>
    <t>E -&gt; Equity</t>
  </si>
  <si>
    <t>D -&gt; Debt</t>
  </si>
  <si>
    <t>Re -&gt; Cost of Equity (CAPM)</t>
  </si>
  <si>
    <t>Rd -&gt; Cost of Debt</t>
  </si>
  <si>
    <t>Capital Asset Pricing Model (CAPM)</t>
  </si>
  <si>
    <t>Terminal Value -&gt; Value of the Business after the forecasted period</t>
  </si>
  <si>
    <t>Perpetuity Growth -&gt; assumes that business will grow at a steady state</t>
  </si>
  <si>
    <t>Growth rate (g) -&gt; very important (usually based on GDP growth of the country)</t>
  </si>
  <si>
    <t xml:space="preserve">Exit Multiple </t>
  </si>
  <si>
    <t>Trading Multiple -&gt; calculated using other similar companies</t>
  </si>
  <si>
    <t>= Enterprise Value</t>
  </si>
  <si>
    <t>- Debt</t>
  </si>
  <si>
    <t>+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</si>
</sst>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\(#,##0\)"/>
    <numFmt numFmtId="165" formatCode="0.0%"/>
    <numFmt numFmtId="166" formatCode="0.00\x"/>
    <numFmt numFmtId="167" formatCode="0.0"/>
    <numFmt numFmtId="168" formatCode="#,##0.00;\(#,##0.00\)"/>
  </numFmts>
  <fonts count="9" x14ac:knownFonts="1">
    <font>
      <sz val="12"/>
      <color theme="1"/>
      <name val="Arial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sz val="12"/>
      <color rgb="FF0432FF"/>
      <name val="Calibri"/>
      <family val="2"/>
    </font>
    <font>
      <b/>
      <i/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4" fillId="0" borderId="3" xfId="0" applyFont="1" applyBorder="1"/>
    <xf numFmtId="0" fontId="4" fillId="0" borderId="0" xfId="0" applyFont="1"/>
    <xf numFmtId="164" fontId="5" fillId="0" borderId="0" xfId="0" applyNumberFormat="1" applyFont="1"/>
    <xf numFmtId="164" fontId="4" fillId="0" borderId="0" xfId="0" applyNumberFormat="1" applyFont="1"/>
    <xf numFmtId="9" fontId="5" fillId="0" borderId="0" xfId="0" applyNumberFormat="1" applyFont="1"/>
    <xf numFmtId="0" fontId="6" fillId="3" borderId="4" xfId="0" applyFont="1" applyFill="1" applyBorder="1"/>
    <xf numFmtId="164" fontId="6" fillId="3" borderId="4" xfId="0" applyNumberFormat="1" applyFont="1" applyFill="1" applyBorder="1"/>
    <xf numFmtId="0" fontId="4" fillId="0" borderId="0" xfId="0" applyFont="1" applyAlignment="1">
      <alignment horizontal="left"/>
    </xf>
    <xf numFmtId="0" fontId="2" fillId="0" borderId="5" xfId="0" applyFont="1" applyBorder="1"/>
    <xf numFmtId="164" fontId="2" fillId="3" borderId="6" xfId="0" applyNumberFormat="1" applyFont="1" applyFill="1" applyBorder="1"/>
    <xf numFmtId="0" fontId="1" fillId="0" borderId="0" xfId="0" applyFont="1"/>
    <xf numFmtId="0" fontId="5" fillId="0" borderId="0" xfId="0" applyFont="1"/>
    <xf numFmtId="0" fontId="4" fillId="0" borderId="5" xfId="0" applyFont="1" applyBorder="1"/>
    <xf numFmtId="9" fontId="4" fillId="0" borderId="5" xfId="0" applyNumberFormat="1" applyFont="1" applyBorder="1"/>
    <xf numFmtId="9" fontId="4" fillId="0" borderId="0" xfId="0" applyNumberFormat="1" applyFont="1"/>
    <xf numFmtId="165" fontId="2" fillId="3" borderId="6" xfId="0" applyNumberFormat="1" applyFont="1" applyFill="1" applyBorder="1"/>
    <xf numFmtId="10" fontId="5" fillId="0" borderId="0" xfId="0" applyNumberFormat="1" applyFont="1"/>
    <xf numFmtId="166" fontId="5" fillId="0" borderId="0" xfId="0" applyNumberFormat="1" applyFont="1"/>
    <xf numFmtId="0" fontId="7" fillId="3" borderId="4" xfId="0" applyFont="1" applyFill="1" applyBorder="1"/>
    <xf numFmtId="0" fontId="4" fillId="0" borderId="0" xfId="0" applyFont="1" applyAlignment="1">
      <alignment horizontal="right"/>
    </xf>
    <xf numFmtId="167" fontId="4" fillId="3" borderId="4" xfId="0" applyNumberFormat="1" applyFont="1" applyFill="1" applyBorder="1"/>
    <xf numFmtId="0" fontId="4" fillId="0" borderId="3" xfId="0" applyFont="1" applyBorder="1" applyAlignment="1">
      <alignment horizontal="right"/>
    </xf>
    <xf numFmtId="167" fontId="4" fillId="3" borderId="8" xfId="0" applyNumberFormat="1" applyFont="1" applyFill="1" applyBorder="1"/>
    <xf numFmtId="2" fontId="4" fillId="0" borderId="5" xfId="0" applyNumberFormat="1" applyFont="1" applyBorder="1"/>
    <xf numFmtId="167" fontId="4" fillId="0" borderId="5" xfId="0" applyNumberFormat="1" applyFont="1" applyBorder="1"/>
    <xf numFmtId="0" fontId="2" fillId="0" borderId="0" xfId="0" applyFont="1"/>
    <xf numFmtId="167" fontId="2" fillId="3" borderId="4" xfId="0" applyNumberFormat="1" applyFont="1" applyFill="1" applyBorder="1"/>
    <xf numFmtId="0" fontId="2" fillId="3" borderId="6" xfId="0" applyFont="1" applyFill="1" applyBorder="1"/>
    <xf numFmtId="2" fontId="2" fillId="3" borderId="6" xfId="0" applyNumberFormat="1" applyFont="1" applyFill="1" applyBorder="1"/>
    <xf numFmtId="0" fontId="4" fillId="4" borderId="4" xfId="0" applyFont="1" applyFill="1" applyBorder="1"/>
    <xf numFmtId="0" fontId="2" fillId="4" borderId="4" xfId="0" applyFont="1" applyFill="1" applyBorder="1" applyAlignment="1">
      <alignment horizontal="center"/>
    </xf>
    <xf numFmtId="165" fontId="5" fillId="0" borderId="0" xfId="0" applyNumberFormat="1" applyFont="1"/>
    <xf numFmtId="167" fontId="5" fillId="0" borderId="0" xfId="0" applyNumberFormat="1" applyFont="1"/>
    <xf numFmtId="0" fontId="8" fillId="0" borderId="0" xfId="0" applyFont="1"/>
    <xf numFmtId="0" fontId="7" fillId="3" borderId="4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  <xf numFmtId="164" fontId="4" fillId="5" borderId="4" xfId="0" applyNumberFormat="1" applyFont="1" applyFill="1" applyBorder="1"/>
    <xf numFmtId="0" fontId="2" fillId="0" borderId="5" xfId="0" applyFont="1" applyBorder="1" applyAlignment="1">
      <alignment horizontal="left"/>
    </xf>
    <xf numFmtId="164" fontId="2" fillId="0" borderId="5" xfId="0" applyNumberFormat="1" applyFont="1" applyBorder="1"/>
    <xf numFmtId="164" fontId="2" fillId="5" borderId="6" xfId="0" applyNumberFormat="1" applyFont="1" applyFill="1" applyBorder="1"/>
    <xf numFmtId="164" fontId="4" fillId="3" borderId="4" xfId="0" applyNumberFormat="1" applyFont="1" applyFill="1" applyBorder="1"/>
    <xf numFmtId="10" fontId="4" fillId="5" borderId="4" xfId="0" applyNumberFormat="1" applyFont="1" applyFill="1" applyBorder="1"/>
    <xf numFmtId="10" fontId="2" fillId="5" borderId="6" xfId="0" applyNumberFormat="1" applyFont="1" applyFill="1" applyBorder="1"/>
    <xf numFmtId="0" fontId="6" fillId="3" borderId="4" xfId="0" applyFont="1" applyFill="1" applyBorder="1" applyAlignment="1">
      <alignment horizontal="left"/>
    </xf>
    <xf numFmtId="168" fontId="4" fillId="5" borderId="4" xfId="0" applyNumberFormat="1" applyFont="1" applyFill="1" applyBorder="1"/>
    <xf numFmtId="168" fontId="2" fillId="5" borderId="6" xfId="0" applyNumberFormat="1" applyFont="1" applyFill="1" applyBorder="1"/>
    <xf numFmtId="49" fontId="1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3" fillId="0" borderId="2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891681</xdr:colOff>
      <xdr:row>9</xdr:row>
      <xdr:rowOff>10395</xdr:rowOff>
    </xdr:from>
    <xdr:ext cx="5229225" cy="90487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27899" y="1727856"/>
          <a:ext cx="5229225" cy="9048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25630</xdr:colOff>
      <xdr:row>2</xdr:row>
      <xdr:rowOff>8834</xdr:rowOff>
    </xdr:from>
    <xdr:ext cx="4371975" cy="6000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302832" y="390492"/>
          <a:ext cx="4371975" cy="600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111508</xdr:colOff>
      <xdr:row>17</xdr:row>
      <xdr:rowOff>2590</xdr:rowOff>
    </xdr:from>
    <xdr:ext cx="3400425" cy="9048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8246" y="3236136"/>
          <a:ext cx="3400425" cy="9048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893054</xdr:colOff>
      <xdr:row>13</xdr:row>
      <xdr:rowOff>9323</xdr:rowOff>
    </xdr:from>
    <xdr:ext cx="4010025" cy="74295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3054" y="2486273"/>
          <a:ext cx="4010025" cy="7429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171450</xdr:colOff>
      <xdr:row>19</xdr:row>
      <xdr:rowOff>171450</xdr:rowOff>
    </xdr:from>
    <xdr:ext cx="5572125" cy="9239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742950</xdr:colOff>
      <xdr:row>14</xdr:row>
      <xdr:rowOff>152400</xdr:rowOff>
    </xdr:from>
    <xdr:ext cx="3962400" cy="914400"/>
    <xdr:pic>
      <xdr:nvPicPr>
        <xdr:cNvPr id="3" name="image6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000"/>
  <sheetViews>
    <sheetView showGridLines="0" tabSelected="1" topLeftCell="A14" zoomScale="131" workbookViewId="0">
      <selection activeCell="B14" sqref="B14"/>
    </sheetView>
  </sheetViews>
  <sheetFormatPr defaultColWidth="11.33203125" defaultRowHeight="15" customHeight="1" x14ac:dyDescent="0.2"/>
  <cols>
    <col min="1" max="1" width="10.5546875" customWidth="1"/>
    <col min="2" max="2" width="31.6640625" customWidth="1"/>
    <col min="3" max="4" width="10.5546875" customWidth="1"/>
    <col min="5" max="5" width="19.5546875" customWidth="1"/>
    <col min="6" max="26" width="10.5546875" customWidth="1"/>
  </cols>
  <sheetData>
    <row r="1" spans="2:18" ht="15.75" customHeight="1" x14ac:dyDescent="0.25">
      <c r="I1" s="1"/>
      <c r="J1" s="1"/>
      <c r="K1" s="1"/>
      <c r="L1" s="1"/>
      <c r="M1" s="1"/>
      <c r="N1" s="1"/>
      <c r="O1" s="1"/>
      <c r="P1" s="1"/>
      <c r="Q1" s="1"/>
      <c r="R1" s="1"/>
    </row>
    <row r="2" spans="2:18" ht="15.75" customHeight="1" x14ac:dyDescent="0.25">
      <c r="B2" s="50" t="s">
        <v>0</v>
      </c>
      <c r="C2" s="51"/>
      <c r="E2" s="3" t="s">
        <v>62</v>
      </c>
    </row>
    <row r="3" spans="2:18" ht="15.75" customHeight="1" x14ac:dyDescent="0.2"/>
    <row r="4" spans="2:18" ht="15.75" customHeight="1" x14ac:dyDescent="0.25">
      <c r="B4" s="2" t="s">
        <v>1</v>
      </c>
      <c r="C4" s="2"/>
    </row>
    <row r="5" spans="2:18" ht="15.75" customHeight="1" x14ac:dyDescent="0.25">
      <c r="B5" s="3" t="s">
        <v>2</v>
      </c>
      <c r="C5" s="4">
        <v>150</v>
      </c>
      <c r="D5" s="5"/>
    </row>
    <row r="6" spans="2:18" ht="15.75" customHeight="1" x14ac:dyDescent="0.25">
      <c r="B6" s="3" t="s">
        <v>3</v>
      </c>
      <c r="C6" s="6">
        <v>0.25</v>
      </c>
      <c r="D6" s="5"/>
    </row>
    <row r="7" spans="2:18" ht="15.75" customHeight="1" x14ac:dyDescent="0.25">
      <c r="B7" s="3" t="s">
        <v>4</v>
      </c>
      <c r="C7" s="4">
        <v>15</v>
      </c>
      <c r="D7" s="5"/>
      <c r="E7" s="21" t="s">
        <v>8</v>
      </c>
      <c r="F7" s="3" t="s">
        <v>63</v>
      </c>
    </row>
    <row r="8" spans="2:18" ht="15.75" customHeight="1" x14ac:dyDescent="0.25">
      <c r="B8" s="3" t="s">
        <v>5</v>
      </c>
      <c r="C8" s="4">
        <v>20</v>
      </c>
      <c r="D8" s="5"/>
      <c r="E8" s="3"/>
      <c r="F8" s="3" t="s">
        <v>65</v>
      </c>
    </row>
    <row r="9" spans="2:18" ht="15.75" customHeight="1" x14ac:dyDescent="0.25">
      <c r="B9" s="3" t="s">
        <v>6</v>
      </c>
      <c r="C9" s="4">
        <v>50</v>
      </c>
      <c r="D9" s="5"/>
      <c r="E9" s="3"/>
      <c r="F9" s="3" t="s">
        <v>64</v>
      </c>
    </row>
    <row r="10" spans="2:18" ht="15.75" customHeight="1" x14ac:dyDescent="0.25">
      <c r="B10" s="3" t="s">
        <v>7</v>
      </c>
      <c r="C10" s="4">
        <v>-12</v>
      </c>
      <c r="D10" s="5"/>
      <c r="E10" s="3"/>
      <c r="F10" s="3" t="s">
        <v>66</v>
      </c>
    </row>
    <row r="11" spans="2:18" ht="15.75" customHeight="1" x14ac:dyDescent="0.25">
      <c r="B11" s="3"/>
      <c r="C11" s="4"/>
      <c r="D11" s="5"/>
    </row>
    <row r="12" spans="2:18" ht="15.75" customHeight="1" x14ac:dyDescent="0.25">
      <c r="B12" s="7" t="s">
        <v>8</v>
      </c>
      <c r="C12" s="8"/>
      <c r="D12" s="5"/>
    </row>
    <row r="13" spans="2:18" ht="15.75" customHeight="1" x14ac:dyDescent="0.25">
      <c r="B13" s="9" t="s">
        <v>2</v>
      </c>
      <c r="C13" s="5">
        <f>C5</f>
        <v>150</v>
      </c>
      <c r="D13" s="5"/>
      <c r="E13" s="21" t="s">
        <v>67</v>
      </c>
      <c r="F13" s="49" t="s">
        <v>68</v>
      </c>
    </row>
    <row r="14" spans="2:18" ht="15.75" customHeight="1" x14ac:dyDescent="0.25">
      <c r="B14" s="9" t="s">
        <v>9</v>
      </c>
      <c r="C14" s="5">
        <f>C5*-C6</f>
        <v>-37.5</v>
      </c>
      <c r="D14" s="5"/>
      <c r="E14" s="3"/>
      <c r="F14" s="49" t="s">
        <v>69</v>
      </c>
    </row>
    <row r="15" spans="2:18" ht="15.75" customHeight="1" x14ac:dyDescent="0.25">
      <c r="B15" s="9" t="s">
        <v>10</v>
      </c>
      <c r="C15" s="5">
        <f>C7+C8</f>
        <v>35</v>
      </c>
      <c r="D15" s="5"/>
      <c r="E15" s="3"/>
      <c r="F15" s="49" t="s">
        <v>70</v>
      </c>
    </row>
    <row r="16" spans="2:18" ht="15.75" customHeight="1" x14ac:dyDescent="0.25">
      <c r="B16" s="9" t="s">
        <v>6</v>
      </c>
      <c r="C16" s="5">
        <f>-C9</f>
        <v>-50</v>
      </c>
      <c r="D16" s="5"/>
    </row>
    <row r="17" spans="2:4" ht="15.75" customHeight="1" x14ac:dyDescent="0.25">
      <c r="B17" s="9" t="s">
        <v>7</v>
      </c>
      <c r="C17" s="5">
        <f>C10</f>
        <v>-12</v>
      </c>
      <c r="D17" s="5"/>
    </row>
    <row r="18" spans="2:4" ht="15.75" customHeight="1" x14ac:dyDescent="0.25">
      <c r="B18" s="10" t="s">
        <v>8</v>
      </c>
      <c r="C18" s="11">
        <f>SUM(C13:C17)</f>
        <v>85.5</v>
      </c>
      <c r="D18" s="5"/>
    </row>
    <row r="19" spans="2:4" ht="15.75" customHeight="1" x14ac:dyDescent="0.25">
      <c r="C19" s="5"/>
      <c r="D19" s="5"/>
    </row>
    <row r="20" spans="2:4" ht="15.75" customHeight="1" x14ac:dyDescent="0.25">
      <c r="C20" s="5"/>
      <c r="D20" s="5"/>
    </row>
    <row r="21" spans="2:4" ht="15.75" customHeight="1" x14ac:dyDescent="0.25">
      <c r="C21" s="5"/>
      <c r="D21" s="5"/>
    </row>
    <row r="22" spans="2:4" ht="15.75" customHeight="1" x14ac:dyDescent="0.25">
      <c r="C22" s="5"/>
      <c r="D22" s="5"/>
    </row>
    <row r="23" spans="2:4" ht="15.75" customHeight="1" x14ac:dyDescent="0.25">
      <c r="C23" s="5"/>
      <c r="D23" s="5"/>
    </row>
    <row r="24" spans="2:4" ht="15.75" customHeight="1" x14ac:dyDescent="0.25">
      <c r="C24" s="5"/>
      <c r="D24" s="5"/>
    </row>
    <row r="25" spans="2:4" ht="15.75" customHeight="1" x14ac:dyDescent="0.25">
      <c r="C25" s="5"/>
      <c r="D25" s="5"/>
    </row>
    <row r="26" spans="2:4" ht="15.75" customHeight="1" x14ac:dyDescent="0.25">
      <c r="C26" s="5"/>
      <c r="D26" s="5"/>
    </row>
    <row r="27" spans="2:4" ht="15.75" customHeight="1" x14ac:dyDescent="0.25">
      <c r="C27" s="5"/>
      <c r="D27" s="5"/>
    </row>
    <row r="28" spans="2:4" ht="15.75" customHeight="1" x14ac:dyDescent="0.25">
      <c r="C28" s="5"/>
      <c r="D28" s="5"/>
    </row>
    <row r="29" spans="2:4" ht="15.75" customHeight="1" x14ac:dyDescent="0.25">
      <c r="C29" s="5"/>
      <c r="D29" s="5"/>
    </row>
    <row r="30" spans="2:4" ht="15.75" customHeight="1" x14ac:dyDescent="0.2"/>
    <row r="31" spans="2:4" ht="15.75" customHeight="1" x14ac:dyDescent="0.2"/>
    <row r="32" spans="2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C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showGridLines="0" zoomScale="193" workbookViewId="0">
      <selection activeCell="C15" sqref="C15"/>
    </sheetView>
  </sheetViews>
  <sheetFormatPr defaultColWidth="11.33203125" defaultRowHeight="15" customHeight="1" x14ac:dyDescent="0.2"/>
  <cols>
    <col min="1" max="1" width="10.5546875" customWidth="1"/>
    <col min="2" max="2" width="15.6640625" customWidth="1"/>
    <col min="3" max="3" width="11.33203125" customWidth="1"/>
    <col min="4" max="26" width="10.5546875" customWidth="1"/>
  </cols>
  <sheetData>
    <row r="1" spans="2:5" ht="15.75" customHeight="1" x14ac:dyDescent="0.2"/>
    <row r="2" spans="2:5" ht="15.75" customHeight="1" x14ac:dyDescent="0.25">
      <c r="B2" s="50" t="s">
        <v>11</v>
      </c>
      <c r="C2" s="51"/>
      <c r="E2" s="12" t="s">
        <v>78</v>
      </c>
    </row>
    <row r="3" spans="2:5" ht="15.75" customHeight="1" x14ac:dyDescent="0.25">
      <c r="E3" s="12"/>
    </row>
    <row r="4" spans="2:5" ht="15.75" customHeight="1" x14ac:dyDescent="0.25">
      <c r="B4" s="12" t="s">
        <v>12</v>
      </c>
      <c r="C4" s="13">
        <v>175</v>
      </c>
      <c r="E4" s="12"/>
    </row>
    <row r="5" spans="2:5" ht="15.75" customHeight="1" x14ac:dyDescent="0.25">
      <c r="B5" s="12" t="s">
        <v>13</v>
      </c>
      <c r="C5" s="13">
        <v>150</v>
      </c>
      <c r="E5" s="12"/>
    </row>
    <row r="6" spans="2:5" ht="15.75" customHeight="1" x14ac:dyDescent="0.25">
      <c r="B6" s="12" t="s">
        <v>14</v>
      </c>
      <c r="C6" s="6">
        <v>0.05</v>
      </c>
      <c r="E6" s="12" t="s">
        <v>71</v>
      </c>
    </row>
    <row r="7" spans="2:5" ht="15.75" customHeight="1" x14ac:dyDescent="0.25">
      <c r="B7" s="12" t="s">
        <v>15</v>
      </c>
      <c r="C7" s="6">
        <v>0.3</v>
      </c>
      <c r="E7" s="12" t="s">
        <v>72</v>
      </c>
    </row>
    <row r="8" spans="2:5" ht="15.75" customHeight="1" x14ac:dyDescent="0.25">
      <c r="B8" s="12" t="s">
        <v>16</v>
      </c>
      <c r="C8" s="6">
        <v>0.02</v>
      </c>
      <c r="E8" s="12"/>
    </row>
    <row r="9" spans="2:5" ht="15.75" customHeight="1" x14ac:dyDescent="0.25">
      <c r="B9" s="12" t="s">
        <v>17</v>
      </c>
      <c r="C9" s="13">
        <v>1.3</v>
      </c>
      <c r="E9" s="12" t="s">
        <v>73</v>
      </c>
    </row>
    <row r="10" spans="2:5" ht="15.75" customHeight="1" x14ac:dyDescent="0.25">
      <c r="B10" s="12" t="s">
        <v>18</v>
      </c>
      <c r="C10" s="6">
        <v>0.08</v>
      </c>
      <c r="E10" s="12"/>
    </row>
    <row r="11" spans="2:5" ht="15.75" customHeight="1" x14ac:dyDescent="0.25">
      <c r="B11" s="14" t="s">
        <v>19</v>
      </c>
      <c r="C11" s="15">
        <f>C8+C9*(C10-C8)</f>
        <v>9.8000000000000004E-2</v>
      </c>
      <c r="E11" s="12"/>
    </row>
    <row r="12" spans="2:5" ht="15.75" customHeight="1" x14ac:dyDescent="0.25">
      <c r="E12" s="12"/>
    </row>
    <row r="13" spans="2:5" ht="15.75" customHeight="1" x14ac:dyDescent="0.25">
      <c r="B13" s="12" t="s">
        <v>20</v>
      </c>
      <c r="C13" s="16">
        <f>C4/SUM(C4:C5)</f>
        <v>0.53846153846153844</v>
      </c>
      <c r="E13" s="12"/>
    </row>
    <row r="14" spans="2:5" ht="15.75" customHeight="1" x14ac:dyDescent="0.25">
      <c r="B14" s="12" t="s">
        <v>21</v>
      </c>
      <c r="C14" s="16">
        <f>C5/SUM(C4:C5)</f>
        <v>0.46153846153846156</v>
      </c>
      <c r="E14" s="12"/>
    </row>
    <row r="15" spans="2:5" ht="15.75" customHeight="1" x14ac:dyDescent="0.25">
      <c r="B15" s="10" t="s">
        <v>22</v>
      </c>
      <c r="C15" s="17">
        <f>C13*C11+C14*C6*(1-C7)</f>
        <v>6.892307692307692E-2</v>
      </c>
      <c r="E15" s="12" t="s">
        <v>74</v>
      </c>
    </row>
    <row r="16" spans="2:5" ht="15.75" customHeight="1" x14ac:dyDescent="0.25">
      <c r="E16" s="12" t="s">
        <v>75</v>
      </c>
    </row>
    <row r="17" spans="5:5" ht="15.75" customHeight="1" x14ac:dyDescent="0.25">
      <c r="E17" s="12" t="s">
        <v>76</v>
      </c>
    </row>
    <row r="18" spans="5:5" ht="15.75" customHeight="1" x14ac:dyDescent="0.25">
      <c r="E18" s="12" t="s">
        <v>77</v>
      </c>
    </row>
    <row r="19" spans="5:5" ht="15.75" customHeight="1" x14ac:dyDescent="0.2"/>
    <row r="20" spans="5:5" ht="15.75" customHeight="1" x14ac:dyDescent="0.2"/>
    <row r="21" spans="5:5" ht="15.75" customHeight="1" x14ac:dyDescent="0.2"/>
    <row r="22" spans="5:5" ht="15.75" customHeight="1" x14ac:dyDescent="0.2"/>
    <row r="23" spans="5:5" ht="15.75" customHeight="1" x14ac:dyDescent="0.2"/>
    <row r="24" spans="5:5" ht="15.75" customHeight="1" x14ac:dyDescent="0.2"/>
    <row r="25" spans="5:5" ht="15.75" customHeight="1" x14ac:dyDescent="0.2"/>
    <row r="26" spans="5:5" ht="15.75" customHeight="1" x14ac:dyDescent="0.2"/>
    <row r="27" spans="5:5" ht="15.75" customHeight="1" x14ac:dyDescent="0.2"/>
    <row r="28" spans="5:5" ht="15.75" customHeight="1" x14ac:dyDescent="0.2"/>
    <row r="29" spans="5:5" ht="15.75" customHeight="1" x14ac:dyDescent="0.2"/>
    <row r="30" spans="5:5" ht="15.75" customHeight="1" x14ac:dyDescent="0.2"/>
    <row r="31" spans="5:5" ht="15.75" customHeight="1" x14ac:dyDescent="0.2"/>
    <row r="32" spans="5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C2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00"/>
  <sheetViews>
    <sheetView showGridLines="0" zoomScale="141" workbookViewId="0">
      <selection activeCell="H13" sqref="H13"/>
    </sheetView>
  </sheetViews>
  <sheetFormatPr defaultColWidth="11.33203125" defaultRowHeight="15" customHeight="1" x14ac:dyDescent="0.2"/>
  <cols>
    <col min="1" max="1" width="10.5546875" customWidth="1"/>
    <col min="2" max="2" width="23.44140625" customWidth="1"/>
    <col min="3" max="6" width="10.5546875" customWidth="1"/>
    <col min="7" max="7" width="11.6640625" customWidth="1"/>
    <col min="8" max="26" width="10.5546875" customWidth="1"/>
  </cols>
  <sheetData>
    <row r="1" spans="2:8" ht="15.75" customHeight="1" x14ac:dyDescent="0.2"/>
    <row r="2" spans="2:8" ht="16.5" customHeight="1" x14ac:dyDescent="0.2">
      <c r="B2" s="52" t="s">
        <v>23</v>
      </c>
      <c r="C2" s="53"/>
      <c r="D2" s="53"/>
      <c r="E2" s="53"/>
      <c r="F2" s="53"/>
      <c r="G2" s="53"/>
      <c r="H2" s="51"/>
    </row>
    <row r="3" spans="2:8" ht="15.75" customHeight="1" x14ac:dyDescent="0.2"/>
    <row r="4" spans="2:8" ht="15.75" customHeight="1" x14ac:dyDescent="0.25">
      <c r="B4" s="2" t="s">
        <v>1</v>
      </c>
      <c r="C4" s="2"/>
    </row>
    <row r="5" spans="2:8" ht="15.75" customHeight="1" x14ac:dyDescent="0.25">
      <c r="B5" s="3" t="s">
        <v>22</v>
      </c>
      <c r="C5" s="6">
        <v>0.1</v>
      </c>
    </row>
    <row r="6" spans="2:8" ht="15.75" customHeight="1" x14ac:dyDescent="0.25">
      <c r="B6" s="3" t="s">
        <v>24</v>
      </c>
      <c r="C6" s="18">
        <v>2.5000000000000001E-2</v>
      </c>
    </row>
    <row r="7" spans="2:8" ht="15.75" customHeight="1" x14ac:dyDescent="0.25">
      <c r="B7" s="3" t="s">
        <v>25</v>
      </c>
      <c r="C7" s="19">
        <v>7</v>
      </c>
    </row>
    <row r="8" spans="2:8" ht="15.75" customHeight="1" x14ac:dyDescent="0.2"/>
    <row r="9" spans="2:8" ht="15.75" customHeight="1" x14ac:dyDescent="0.25">
      <c r="B9" s="20" t="s">
        <v>26</v>
      </c>
      <c r="C9" s="20">
        <v>0</v>
      </c>
      <c r="D9" s="20">
        <v>1</v>
      </c>
      <c r="E9" s="20">
        <v>2</v>
      </c>
      <c r="F9" s="20">
        <v>3</v>
      </c>
      <c r="G9" s="20">
        <v>4</v>
      </c>
      <c r="H9" s="20">
        <v>5</v>
      </c>
    </row>
    <row r="10" spans="2:8" ht="15.75" customHeight="1" x14ac:dyDescent="0.25">
      <c r="B10" s="12" t="s">
        <v>27</v>
      </c>
      <c r="D10" s="13">
        <v>100</v>
      </c>
      <c r="E10" s="13">
        <v>125</v>
      </c>
      <c r="F10" s="13">
        <v>135</v>
      </c>
      <c r="G10" s="13">
        <v>140</v>
      </c>
      <c r="H10" s="13">
        <v>142</v>
      </c>
    </row>
    <row r="11" spans="2:8" ht="15.75" customHeight="1" x14ac:dyDescent="0.25">
      <c r="B11" s="12" t="s">
        <v>28</v>
      </c>
      <c r="D11" s="13">
        <v>50</v>
      </c>
      <c r="E11" s="13">
        <v>60</v>
      </c>
      <c r="F11" s="13">
        <v>65</v>
      </c>
      <c r="G11" s="13">
        <v>70</v>
      </c>
      <c r="H11" s="13">
        <v>72</v>
      </c>
    </row>
    <row r="12" spans="2:8" ht="15.75" customHeight="1" x14ac:dyDescent="0.2"/>
    <row r="13" spans="2:8" ht="15.75" customHeight="1" x14ac:dyDescent="0.25">
      <c r="G13" s="21" t="s">
        <v>29</v>
      </c>
      <c r="H13" s="22">
        <f>H11*(1+C6)/(C5-C6)</f>
        <v>983.99999999999977</v>
      </c>
    </row>
    <row r="14" spans="2:8" ht="15.75" customHeight="1" x14ac:dyDescent="0.25">
      <c r="F14" s="2"/>
      <c r="G14" s="23" t="s">
        <v>30</v>
      </c>
      <c r="H14" s="24">
        <f>H10*C7</f>
        <v>994</v>
      </c>
    </row>
    <row r="15" spans="2:8" ht="15.75" customHeight="1" x14ac:dyDescent="0.25">
      <c r="G15" s="21" t="s">
        <v>31</v>
      </c>
      <c r="H15" s="22">
        <f>AVERAGE(H13:H14)</f>
        <v>988.99999999999989</v>
      </c>
    </row>
    <row r="16" spans="2:8" ht="15.75" customHeight="1" x14ac:dyDescent="0.25">
      <c r="B16" s="3"/>
      <c r="C16" s="3"/>
      <c r="D16" s="3"/>
      <c r="E16" s="3" t="s">
        <v>82</v>
      </c>
    </row>
    <row r="17" spans="2:5" ht="15.75" customHeight="1" x14ac:dyDescent="0.25">
      <c r="B17" s="3"/>
      <c r="C17" s="3"/>
      <c r="D17" s="3"/>
      <c r="E17" s="3" t="s">
        <v>83</v>
      </c>
    </row>
    <row r="18" spans="2:5" ht="15.75" customHeight="1" x14ac:dyDescent="0.25">
      <c r="B18" s="3"/>
      <c r="C18" s="3"/>
      <c r="D18" s="3"/>
      <c r="E18" s="3"/>
    </row>
    <row r="19" spans="2:5" ht="15.75" customHeight="1" x14ac:dyDescent="0.25">
      <c r="B19" s="3"/>
      <c r="C19" s="3"/>
      <c r="D19" s="3"/>
      <c r="E19" s="3" t="s">
        <v>80</v>
      </c>
    </row>
    <row r="20" spans="2:5" ht="15.75" customHeight="1" x14ac:dyDescent="0.25">
      <c r="B20" s="3"/>
      <c r="C20" s="3"/>
      <c r="D20" s="3"/>
      <c r="E20" s="3" t="s">
        <v>81</v>
      </c>
    </row>
    <row r="21" spans="2:5" ht="15.75" customHeight="1" x14ac:dyDescent="0.25">
      <c r="B21" s="3"/>
      <c r="C21" s="3"/>
      <c r="D21" s="3"/>
      <c r="E21" s="3"/>
    </row>
    <row r="22" spans="2:5" ht="15.75" customHeight="1" x14ac:dyDescent="0.25">
      <c r="B22" s="3"/>
      <c r="C22" s="3"/>
      <c r="D22" s="3"/>
      <c r="E22" s="3"/>
    </row>
    <row r="23" spans="2:5" ht="15.75" customHeight="1" x14ac:dyDescent="0.25">
      <c r="B23" s="3"/>
      <c r="C23" s="3"/>
      <c r="D23" s="3"/>
      <c r="E23" s="3"/>
    </row>
    <row r="24" spans="2:5" ht="15.75" customHeight="1" x14ac:dyDescent="0.25">
      <c r="B24" s="3" t="s">
        <v>79</v>
      </c>
      <c r="C24" s="3"/>
      <c r="D24" s="3"/>
      <c r="E24" s="3"/>
    </row>
    <row r="25" spans="2:5" ht="15.75" customHeight="1" x14ac:dyDescent="0.2"/>
    <row r="26" spans="2:5" ht="15.75" customHeight="1" x14ac:dyDescent="0.2"/>
    <row r="27" spans="2:5" ht="15.75" customHeight="1" x14ac:dyDescent="0.2"/>
    <row r="28" spans="2:5" ht="15.75" customHeight="1" x14ac:dyDescent="0.2"/>
    <row r="29" spans="2:5" ht="15.75" customHeight="1" x14ac:dyDescent="0.2"/>
    <row r="30" spans="2:5" ht="15.75" customHeight="1" x14ac:dyDescent="0.2"/>
    <row r="31" spans="2:5" ht="15.75" customHeight="1" x14ac:dyDescent="0.2"/>
    <row r="32" spans="2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H2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000"/>
  <sheetViews>
    <sheetView showGridLines="0" zoomScale="72" zoomScaleNormal="105" workbookViewId="0">
      <selection activeCell="F1" sqref="F1"/>
    </sheetView>
  </sheetViews>
  <sheetFormatPr defaultColWidth="11.33203125" defaultRowHeight="15" customHeight="1" x14ac:dyDescent="0.2"/>
  <cols>
    <col min="1" max="1" width="10.5546875" customWidth="1"/>
    <col min="2" max="2" width="14.6640625" customWidth="1"/>
    <col min="3" max="26" width="10.5546875" customWidth="1"/>
  </cols>
  <sheetData>
    <row r="1" spans="2:8" ht="15.75" customHeight="1" x14ac:dyDescent="0.2"/>
    <row r="2" spans="2:8" ht="15.75" customHeight="1" x14ac:dyDescent="0.25">
      <c r="B2" s="50" t="s">
        <v>32</v>
      </c>
      <c r="C2" s="53"/>
      <c r="D2" s="53"/>
      <c r="E2" s="53"/>
      <c r="F2" s="53"/>
      <c r="G2" s="53"/>
      <c r="H2" s="51"/>
    </row>
    <row r="3" spans="2:8" ht="15.75" customHeight="1" x14ac:dyDescent="0.2"/>
    <row r="4" spans="2:8" ht="15.75" customHeight="1" x14ac:dyDescent="0.25">
      <c r="B4" s="2" t="s">
        <v>33</v>
      </c>
      <c r="C4" s="2"/>
    </row>
    <row r="5" spans="2:8" ht="15.75" customHeight="1" x14ac:dyDescent="0.25">
      <c r="B5" s="3" t="s">
        <v>22</v>
      </c>
      <c r="C5" s="6">
        <v>7.4999999999999997E-2</v>
      </c>
    </row>
    <row r="6" spans="2:8" ht="15.75" customHeight="1" x14ac:dyDescent="0.2"/>
    <row r="7" spans="2:8" ht="15.75" customHeight="1" x14ac:dyDescent="0.25">
      <c r="B7" s="20" t="s">
        <v>26</v>
      </c>
      <c r="C7" s="20">
        <v>0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</row>
    <row r="8" spans="2:8" ht="15.75" customHeight="1" x14ac:dyDescent="0.25">
      <c r="B8" s="12" t="s">
        <v>28</v>
      </c>
      <c r="D8" s="13">
        <v>100</v>
      </c>
      <c r="E8" s="13">
        <v>100</v>
      </c>
      <c r="F8" s="13">
        <v>100</v>
      </c>
      <c r="G8" s="13">
        <v>100</v>
      </c>
      <c r="H8" s="13">
        <v>100</v>
      </c>
    </row>
    <row r="9" spans="2:8" ht="15.75" customHeight="1" x14ac:dyDescent="0.25">
      <c r="B9" s="12" t="s">
        <v>34</v>
      </c>
      <c r="D9" s="13"/>
      <c r="E9" s="13"/>
      <c r="F9" s="13"/>
      <c r="G9" s="13"/>
      <c r="H9" s="13">
        <v>800</v>
      </c>
    </row>
    <row r="10" spans="2:8" ht="15.75" customHeight="1" x14ac:dyDescent="0.25">
      <c r="B10" s="14" t="s">
        <v>35</v>
      </c>
      <c r="C10" s="14"/>
      <c r="D10" s="25">
        <f>1/(1+$C$5)^D7</f>
        <v>0.93023255813953487</v>
      </c>
      <c r="E10" s="25">
        <f t="shared" ref="E10:H10" si="0">1/(1+$C$5)^E7</f>
        <v>0.86533261222282321</v>
      </c>
      <c r="F10" s="25">
        <f t="shared" si="0"/>
        <v>0.80496056950960304</v>
      </c>
      <c r="G10" s="25">
        <f t="shared" si="0"/>
        <v>0.7488005297763749</v>
      </c>
      <c r="H10" s="25">
        <f t="shared" si="0"/>
        <v>0.69655863235011617</v>
      </c>
    </row>
    <row r="11" spans="2:8" ht="15.75" customHeight="1" x14ac:dyDescent="0.2"/>
    <row r="12" spans="2:8" ht="15.75" customHeight="1" x14ac:dyDescent="0.25">
      <c r="B12" s="14" t="s">
        <v>36</v>
      </c>
      <c r="C12" s="14"/>
      <c r="D12" s="26">
        <f>D10*D8</f>
        <v>93.023255813953483</v>
      </c>
      <c r="E12" s="26">
        <f t="shared" ref="E12:H12" si="1">E10*E8</f>
        <v>86.53326122228232</v>
      </c>
      <c r="F12" s="26">
        <f t="shared" si="1"/>
        <v>80.496056950960309</v>
      </c>
      <c r="G12" s="26">
        <f t="shared" si="1"/>
        <v>74.88005297763749</v>
      </c>
      <c r="H12" s="26">
        <f t="shared" si="1"/>
        <v>69.655863235011623</v>
      </c>
    </row>
    <row r="13" spans="2:8" ht="15.75" customHeight="1" x14ac:dyDescent="0.25">
      <c r="B13" s="14" t="s">
        <v>37</v>
      </c>
      <c r="C13" s="14"/>
      <c r="D13" s="26"/>
      <c r="E13" s="26"/>
      <c r="F13" s="26"/>
      <c r="G13" s="26"/>
      <c r="H13" s="26">
        <f>H9*H10</f>
        <v>557.24690588009298</v>
      </c>
    </row>
    <row r="14" spans="2:8" ht="15.75" customHeight="1" x14ac:dyDescent="0.25">
      <c r="B14" s="2"/>
      <c r="C14" s="2"/>
    </row>
    <row r="15" spans="2:8" ht="15.75" customHeight="1" x14ac:dyDescent="0.25">
      <c r="B15" s="27" t="s">
        <v>38</v>
      </c>
      <c r="C15" s="28">
        <f>SUM(D12:H13)</f>
        <v>961.83539607993816</v>
      </c>
    </row>
    <row r="16" spans="2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H2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1000"/>
  <sheetViews>
    <sheetView showGridLines="0" zoomScale="166" workbookViewId="0">
      <selection activeCell="C14" sqref="C14"/>
    </sheetView>
  </sheetViews>
  <sheetFormatPr defaultColWidth="11.33203125" defaultRowHeight="15" customHeight="1" x14ac:dyDescent="0.2"/>
  <cols>
    <col min="1" max="1" width="10.5546875" customWidth="1"/>
    <col min="2" max="2" width="28" customWidth="1"/>
    <col min="3" max="26" width="10.5546875" customWidth="1"/>
  </cols>
  <sheetData>
    <row r="1" spans="2:6" ht="15.75" customHeight="1" x14ac:dyDescent="0.2"/>
    <row r="2" spans="2:6" ht="15.75" customHeight="1" x14ac:dyDescent="0.2"/>
    <row r="3" spans="2:6" ht="15.75" customHeight="1" x14ac:dyDescent="0.25">
      <c r="B3" s="50" t="s">
        <v>39</v>
      </c>
      <c r="C3" s="51"/>
    </row>
    <row r="4" spans="2:6" ht="15.75" customHeight="1" x14ac:dyDescent="0.2"/>
    <row r="5" spans="2:6" ht="15.75" customHeight="1" x14ac:dyDescent="0.25">
      <c r="B5" s="12" t="s">
        <v>38</v>
      </c>
      <c r="C5" s="13">
        <v>2500</v>
      </c>
      <c r="E5" s="12" t="s">
        <v>44</v>
      </c>
      <c r="F5" s="12" t="s">
        <v>84</v>
      </c>
    </row>
    <row r="6" spans="2:6" ht="15.75" customHeight="1" x14ac:dyDescent="0.25">
      <c r="B6" s="12" t="s">
        <v>40</v>
      </c>
      <c r="C6" s="13">
        <v>50</v>
      </c>
      <c r="E6" s="12"/>
      <c r="F6" s="12" t="s">
        <v>85</v>
      </c>
    </row>
    <row r="7" spans="2:6" ht="15.75" customHeight="1" x14ac:dyDescent="0.25">
      <c r="B7" s="12" t="s">
        <v>41</v>
      </c>
      <c r="C7" s="13">
        <v>250</v>
      </c>
      <c r="E7" s="12"/>
      <c r="F7" s="12" t="s">
        <v>86</v>
      </c>
    </row>
    <row r="8" spans="2:6" ht="15.75" customHeight="1" x14ac:dyDescent="0.25">
      <c r="B8" s="12" t="s">
        <v>42</v>
      </c>
      <c r="C8" s="13">
        <v>350</v>
      </c>
    </row>
    <row r="9" spans="2:6" ht="15.75" customHeight="1" x14ac:dyDescent="0.25">
      <c r="B9" s="12" t="s">
        <v>43</v>
      </c>
      <c r="C9" s="13">
        <v>1200</v>
      </c>
    </row>
    <row r="10" spans="2:6" ht="15.75" customHeight="1" x14ac:dyDescent="0.25">
      <c r="B10" s="10" t="s">
        <v>44</v>
      </c>
      <c r="C10" s="29">
        <f>C5+SUM(C6:C7)-SUM(C8:C9)</f>
        <v>1250</v>
      </c>
    </row>
    <row r="11" spans="2:6" ht="15.75" customHeight="1" x14ac:dyDescent="0.2"/>
    <row r="12" spans="2:6" ht="15.75" customHeight="1" x14ac:dyDescent="0.25">
      <c r="B12" s="12" t="s">
        <v>45</v>
      </c>
      <c r="C12" s="13">
        <v>150</v>
      </c>
    </row>
    <row r="13" spans="2:6" ht="15.75" customHeight="1" x14ac:dyDescent="0.25">
      <c r="B13" s="10" t="s">
        <v>46</v>
      </c>
      <c r="C13" s="30">
        <f>C10/C12</f>
        <v>8.3333333333333339</v>
      </c>
    </row>
    <row r="14" spans="2:6" ht="15.75" customHeight="1" x14ac:dyDescent="0.2"/>
    <row r="15" spans="2:6" ht="15.75" customHeight="1" x14ac:dyDescent="0.2"/>
    <row r="16" spans="2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C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showGridLines="0" topLeftCell="A40" zoomScale="132" workbookViewId="0">
      <selection activeCell="B57" sqref="B57"/>
    </sheetView>
  </sheetViews>
  <sheetFormatPr defaultColWidth="11.33203125" defaultRowHeight="15" customHeight="1" x14ac:dyDescent="0.2"/>
  <cols>
    <col min="1" max="1" width="6.6640625" customWidth="1"/>
    <col min="2" max="2" width="31.109375" customWidth="1"/>
    <col min="3" max="4" width="10.5546875" customWidth="1"/>
    <col min="5" max="5" width="13.109375" customWidth="1"/>
    <col min="6" max="26" width="10.5546875" customWidth="1"/>
  </cols>
  <sheetData>
    <row r="1" spans="1:11" ht="15.75" customHeight="1" x14ac:dyDescent="0.2"/>
    <row r="2" spans="1:11" ht="15.75" customHeight="1" x14ac:dyDescent="0.25">
      <c r="B2" s="50" t="s">
        <v>47</v>
      </c>
      <c r="C2" s="53"/>
      <c r="D2" s="53"/>
      <c r="E2" s="53"/>
      <c r="F2" s="53"/>
      <c r="G2" s="53"/>
      <c r="H2" s="51"/>
    </row>
    <row r="3" spans="1:11" ht="15.75" customHeight="1" x14ac:dyDescent="0.25">
      <c r="A3" s="31"/>
      <c r="B3" s="32"/>
      <c r="C3" s="32"/>
      <c r="D3" s="32"/>
      <c r="E3" s="32"/>
      <c r="F3" s="32"/>
      <c r="G3" s="32"/>
      <c r="H3" s="32"/>
      <c r="I3" s="31"/>
    </row>
    <row r="4" spans="1:11" ht="15.75" customHeight="1" x14ac:dyDescent="0.25">
      <c r="B4" s="2" t="s">
        <v>48</v>
      </c>
      <c r="C4" s="2"/>
      <c r="E4" s="2" t="s">
        <v>49</v>
      </c>
      <c r="F4" s="2"/>
    </row>
    <row r="5" spans="1:11" ht="15.75" customHeight="1" x14ac:dyDescent="0.25">
      <c r="B5" s="3" t="s">
        <v>24</v>
      </c>
      <c r="C5" s="33">
        <v>1.7000000000000001E-2</v>
      </c>
      <c r="E5" s="3" t="s">
        <v>17</v>
      </c>
      <c r="F5" s="34">
        <v>1.3</v>
      </c>
    </row>
    <row r="6" spans="1:11" ht="15.75" customHeight="1" x14ac:dyDescent="0.25">
      <c r="B6" s="3" t="s">
        <v>25</v>
      </c>
      <c r="C6" s="19">
        <v>7</v>
      </c>
      <c r="E6" s="3" t="s">
        <v>18</v>
      </c>
      <c r="F6" s="6">
        <v>0.1</v>
      </c>
    </row>
    <row r="7" spans="1:11" ht="15.75" customHeight="1" x14ac:dyDescent="0.25">
      <c r="B7" s="3" t="s">
        <v>14</v>
      </c>
      <c r="C7" s="6">
        <v>0.05</v>
      </c>
      <c r="E7" s="35" t="s">
        <v>12</v>
      </c>
      <c r="F7" s="4">
        <v>17500</v>
      </c>
    </row>
    <row r="8" spans="1:11" ht="15.75" customHeight="1" x14ac:dyDescent="0.25">
      <c r="B8" s="3" t="s">
        <v>50</v>
      </c>
      <c r="C8" s="6">
        <v>0.25</v>
      </c>
      <c r="E8" s="35" t="s">
        <v>13</v>
      </c>
      <c r="F8" s="4">
        <v>15000</v>
      </c>
      <c r="J8" s="35"/>
      <c r="K8" s="13"/>
    </row>
    <row r="9" spans="1:11" ht="15.75" customHeight="1" x14ac:dyDescent="0.25">
      <c r="B9" s="3" t="s">
        <v>16</v>
      </c>
      <c r="C9" s="33">
        <v>1.4999999999999999E-2</v>
      </c>
      <c r="E9" s="3"/>
      <c r="F9" s="3"/>
      <c r="J9" s="35"/>
      <c r="K9" s="13"/>
    </row>
    <row r="10" spans="1:11" ht="15.75" customHeight="1" x14ac:dyDescent="0.25">
      <c r="C10" s="33"/>
      <c r="J10" s="35"/>
      <c r="K10" s="13"/>
    </row>
    <row r="11" spans="1:11" ht="15.75" customHeight="1" x14ac:dyDescent="0.25">
      <c r="J11" s="35"/>
      <c r="K11" s="13"/>
    </row>
    <row r="12" spans="1:11" ht="15.75" customHeight="1" x14ac:dyDescent="0.25">
      <c r="A12" s="9"/>
      <c r="B12" s="36" t="s">
        <v>26</v>
      </c>
      <c r="C12" s="20">
        <v>0</v>
      </c>
      <c r="D12" s="20">
        <v>1</v>
      </c>
      <c r="E12" s="20">
        <v>2</v>
      </c>
      <c r="F12" s="20">
        <v>3</v>
      </c>
      <c r="G12" s="20">
        <v>4</v>
      </c>
      <c r="H12" s="20">
        <v>5</v>
      </c>
      <c r="J12" s="35"/>
      <c r="K12" s="13"/>
    </row>
    <row r="13" spans="1:11" ht="15.75" customHeight="1" x14ac:dyDescent="0.25">
      <c r="A13" s="9"/>
      <c r="B13" s="37"/>
      <c r="C13" s="38"/>
      <c r="D13" s="38"/>
      <c r="E13" s="38"/>
      <c r="F13" s="38"/>
      <c r="G13" s="38"/>
      <c r="H13" s="38"/>
      <c r="I13" s="3"/>
      <c r="J13" s="35"/>
      <c r="K13" s="13"/>
    </row>
    <row r="14" spans="1:11" ht="15.75" customHeight="1" x14ac:dyDescent="0.25">
      <c r="B14" s="7" t="s">
        <v>51</v>
      </c>
      <c r="J14" s="35"/>
      <c r="K14" s="6"/>
    </row>
    <row r="15" spans="1:11" ht="15.75" customHeight="1" x14ac:dyDescent="0.25">
      <c r="B15" s="9" t="s">
        <v>2</v>
      </c>
      <c r="C15" s="5"/>
      <c r="D15" s="4">
        <v>5000</v>
      </c>
      <c r="E15" s="4">
        <v>5200</v>
      </c>
      <c r="F15" s="4">
        <v>5400</v>
      </c>
      <c r="G15" s="4">
        <v>5500</v>
      </c>
      <c r="H15" s="4">
        <v>5500</v>
      </c>
    </row>
    <row r="16" spans="1:11" ht="15.75" customHeight="1" x14ac:dyDescent="0.25">
      <c r="B16" s="9" t="s">
        <v>9</v>
      </c>
      <c r="C16" s="5"/>
      <c r="D16" s="39">
        <f>D15*-$C$8</f>
        <v>-1250</v>
      </c>
      <c r="E16" s="39">
        <f t="shared" ref="E16:H16" si="0">E15*-$C$8</f>
        <v>-1300</v>
      </c>
      <c r="F16" s="39">
        <f t="shared" si="0"/>
        <v>-1350</v>
      </c>
      <c r="G16" s="39">
        <f t="shared" si="0"/>
        <v>-1375</v>
      </c>
      <c r="H16" s="39">
        <f t="shared" si="0"/>
        <v>-1375</v>
      </c>
    </row>
    <row r="17" spans="2:8" ht="15.75" customHeight="1" x14ac:dyDescent="0.25">
      <c r="B17" s="9" t="s">
        <v>10</v>
      </c>
      <c r="C17" s="5"/>
      <c r="D17" s="4">
        <v>325</v>
      </c>
      <c r="E17" s="4">
        <v>330</v>
      </c>
      <c r="F17" s="4">
        <v>330</v>
      </c>
      <c r="G17" s="4">
        <v>320</v>
      </c>
      <c r="H17" s="4">
        <v>320</v>
      </c>
    </row>
    <row r="18" spans="2:8" ht="15.75" customHeight="1" x14ac:dyDescent="0.25">
      <c r="B18" s="9" t="s">
        <v>6</v>
      </c>
      <c r="C18" s="5"/>
      <c r="D18" s="4">
        <v>-1550</v>
      </c>
      <c r="E18" s="4">
        <v>-1550</v>
      </c>
      <c r="F18" s="4">
        <v>-1500</v>
      </c>
      <c r="G18" s="4">
        <v>-1500</v>
      </c>
      <c r="H18" s="4">
        <v>-1500</v>
      </c>
    </row>
    <row r="19" spans="2:8" ht="15.75" customHeight="1" x14ac:dyDescent="0.25">
      <c r="B19" s="9" t="s">
        <v>52</v>
      </c>
      <c r="C19" s="5"/>
      <c r="D19" s="4">
        <v>-180</v>
      </c>
      <c r="E19" s="4">
        <v>-170</v>
      </c>
      <c r="F19" s="4">
        <v>-160</v>
      </c>
      <c r="G19" s="4">
        <v>-150</v>
      </c>
      <c r="H19" s="4">
        <v>-145</v>
      </c>
    </row>
    <row r="20" spans="2:8" ht="15.75" customHeight="1" x14ac:dyDescent="0.25">
      <c r="B20" s="40" t="s">
        <v>28</v>
      </c>
      <c r="C20" s="41"/>
      <c r="D20" s="42">
        <f>SUM(D15:D19)</f>
        <v>2345</v>
      </c>
      <c r="E20" s="42">
        <f t="shared" ref="E20:H20" si="1">SUM(E15:E19)</f>
        <v>2510</v>
      </c>
      <c r="F20" s="42">
        <f t="shared" si="1"/>
        <v>2720</v>
      </c>
      <c r="G20" s="42">
        <f t="shared" si="1"/>
        <v>2795</v>
      </c>
      <c r="H20" s="42">
        <f t="shared" si="1"/>
        <v>2800</v>
      </c>
    </row>
    <row r="21" spans="2:8" ht="15.75" customHeight="1" x14ac:dyDescent="0.25">
      <c r="C21" s="5"/>
      <c r="D21" s="5"/>
      <c r="E21" s="5"/>
      <c r="F21" s="5"/>
      <c r="G21" s="5"/>
      <c r="H21" s="5"/>
    </row>
    <row r="22" spans="2:8" ht="15.75" customHeight="1" x14ac:dyDescent="0.25">
      <c r="B22" s="7" t="s">
        <v>22</v>
      </c>
      <c r="C22" s="43"/>
      <c r="D22" s="5"/>
      <c r="E22" s="5"/>
      <c r="F22" s="5"/>
      <c r="G22" s="5"/>
      <c r="H22" s="5"/>
    </row>
    <row r="23" spans="2:8" ht="15.75" customHeight="1" x14ac:dyDescent="0.25">
      <c r="B23" s="9" t="s">
        <v>19</v>
      </c>
      <c r="C23" s="44">
        <f>C9+F5*(F6-C9)</f>
        <v>0.1255</v>
      </c>
      <c r="D23" s="5"/>
      <c r="E23" s="5"/>
      <c r="F23" s="5"/>
      <c r="G23" s="5"/>
      <c r="H23" s="5"/>
    </row>
    <row r="24" spans="2:8" ht="15.75" customHeight="1" x14ac:dyDescent="0.25">
      <c r="B24" s="9" t="s">
        <v>53</v>
      </c>
      <c r="C24" s="44">
        <f>F8/SUM(F7:F8)</f>
        <v>0.46153846153846156</v>
      </c>
      <c r="D24" s="5"/>
      <c r="E24" s="5"/>
      <c r="F24" s="5"/>
      <c r="G24" s="5"/>
      <c r="H24" s="5"/>
    </row>
    <row r="25" spans="2:8" ht="15.75" customHeight="1" x14ac:dyDescent="0.25">
      <c r="B25" s="9" t="s">
        <v>54</v>
      </c>
      <c r="C25" s="44">
        <f>F7/SUM(F7:F8)</f>
        <v>0.53846153846153844</v>
      </c>
      <c r="D25" s="5"/>
      <c r="E25" s="5"/>
      <c r="F25" s="5"/>
      <c r="G25" s="5"/>
      <c r="H25" s="5"/>
    </row>
    <row r="26" spans="2:8" ht="15.75" customHeight="1" x14ac:dyDescent="0.25">
      <c r="B26" s="40" t="s">
        <v>22</v>
      </c>
      <c r="C26" s="45">
        <f>C25*C23+C24*C7*(1-C8)</f>
        <v>8.4884615384615392E-2</v>
      </c>
      <c r="D26" s="5"/>
      <c r="E26" s="5"/>
      <c r="F26" s="5"/>
      <c r="G26" s="5"/>
      <c r="H26" s="5"/>
    </row>
    <row r="27" spans="2:8" ht="15.75" customHeight="1" x14ac:dyDescent="0.25">
      <c r="C27" s="5"/>
      <c r="D27" s="5"/>
      <c r="E27" s="5"/>
      <c r="F27" s="5"/>
      <c r="G27" s="5"/>
      <c r="H27" s="5"/>
    </row>
    <row r="28" spans="2:8" ht="15.75" customHeight="1" x14ac:dyDescent="0.25">
      <c r="B28" s="7" t="s">
        <v>34</v>
      </c>
      <c r="C28" s="43"/>
      <c r="D28" s="43"/>
      <c r="E28" s="43"/>
      <c r="F28" s="43"/>
      <c r="G28" s="43"/>
      <c r="H28" s="43"/>
    </row>
    <row r="29" spans="2:8" ht="15.75" customHeight="1" x14ac:dyDescent="0.25">
      <c r="B29" s="9" t="s">
        <v>27</v>
      </c>
      <c r="C29" s="5"/>
      <c r="D29" s="5"/>
      <c r="E29" s="5"/>
      <c r="F29" s="5"/>
      <c r="G29" s="5"/>
      <c r="H29" s="39">
        <f>H15+H17</f>
        <v>5820</v>
      </c>
    </row>
    <row r="30" spans="2:8" ht="15.75" customHeight="1" x14ac:dyDescent="0.25">
      <c r="B30" s="9" t="s">
        <v>55</v>
      </c>
      <c r="C30" s="5"/>
      <c r="D30" s="5"/>
      <c r="E30" s="5"/>
      <c r="F30" s="5"/>
      <c r="G30" s="5"/>
      <c r="H30" s="39">
        <f>H29*C6</f>
        <v>40740</v>
      </c>
    </row>
    <row r="31" spans="2:8" ht="15.75" customHeight="1" x14ac:dyDescent="0.25">
      <c r="B31" s="9" t="s">
        <v>56</v>
      </c>
      <c r="C31" s="5"/>
      <c r="D31" s="5"/>
      <c r="E31" s="5"/>
      <c r="F31" s="5"/>
      <c r="G31" s="5"/>
      <c r="H31" s="39">
        <f>H20*(1+C5)/(C26-C5)</f>
        <v>41947.648725212457</v>
      </c>
    </row>
    <row r="32" spans="2:8" ht="15.75" customHeight="1" x14ac:dyDescent="0.25">
      <c r="B32" s="40" t="s">
        <v>31</v>
      </c>
      <c r="C32" s="41"/>
      <c r="D32" s="41"/>
      <c r="E32" s="41"/>
      <c r="F32" s="41"/>
      <c r="G32" s="41"/>
      <c r="H32" s="42">
        <f>AVERAGE(H30,H31)</f>
        <v>41343.824362606232</v>
      </c>
    </row>
    <row r="33" spans="2:8" ht="15.75" customHeight="1" x14ac:dyDescent="0.25">
      <c r="C33" s="5"/>
      <c r="D33" s="5"/>
      <c r="E33" s="5"/>
      <c r="F33" s="5"/>
      <c r="G33" s="5"/>
      <c r="H33" s="5"/>
    </row>
    <row r="34" spans="2:8" ht="15.75" customHeight="1" x14ac:dyDescent="0.25">
      <c r="B34" s="46" t="s">
        <v>57</v>
      </c>
      <c r="C34" s="43"/>
      <c r="D34" s="43"/>
      <c r="E34" s="43"/>
      <c r="F34" s="43"/>
      <c r="G34" s="43"/>
      <c r="H34" s="43"/>
    </row>
    <row r="35" spans="2:8" ht="15.75" customHeight="1" x14ac:dyDescent="0.25">
      <c r="B35" s="9" t="s">
        <v>58</v>
      </c>
      <c r="C35" s="5"/>
      <c r="D35" s="47">
        <f>1/(1+$C$26)^D12</f>
        <v>0.92175701067110993</v>
      </c>
      <c r="E35" s="47">
        <f t="shared" ref="E35:H35" si="2">1/(1+$C$26)^E12</f>
        <v>0.84963598672134066</v>
      </c>
      <c r="F35" s="47">
        <f t="shared" si="2"/>
        <v>0.78315792727886191</v>
      </c>
      <c r="G35" s="47">
        <f t="shared" si="2"/>
        <v>0.72188130993194621</v>
      </c>
      <c r="H35" s="47">
        <f t="shared" si="2"/>
        <v>0.66539915830221574</v>
      </c>
    </row>
    <row r="36" spans="2:8" ht="15.75" customHeight="1" x14ac:dyDescent="0.25">
      <c r="B36" s="9" t="s">
        <v>36</v>
      </c>
      <c r="C36" s="5"/>
      <c r="D36" s="39">
        <f>D20*D35</f>
        <v>2161.520190023753</v>
      </c>
      <c r="E36" s="39">
        <f t="shared" ref="E36:H36" si="3">E20*E35</f>
        <v>2132.5863266705651</v>
      </c>
      <c r="F36" s="39">
        <f t="shared" si="3"/>
        <v>2130.1895621985045</v>
      </c>
      <c r="G36" s="39">
        <f t="shared" si="3"/>
        <v>2017.6582612597897</v>
      </c>
      <c r="H36" s="39">
        <f t="shared" si="3"/>
        <v>1863.1176432462041</v>
      </c>
    </row>
    <row r="37" spans="2:8" ht="15.75" customHeight="1" x14ac:dyDescent="0.25">
      <c r="B37" s="9" t="s">
        <v>37</v>
      </c>
      <c r="C37" s="5"/>
      <c r="D37" s="5"/>
      <c r="E37" s="5"/>
      <c r="F37" s="5"/>
      <c r="G37" s="5"/>
      <c r="H37" s="39">
        <f>H32*H35</f>
        <v>27510.145931872827</v>
      </c>
    </row>
    <row r="38" spans="2:8" ht="15.75" customHeight="1" x14ac:dyDescent="0.25">
      <c r="B38" s="40" t="s">
        <v>38</v>
      </c>
      <c r="C38" s="42">
        <f>SUM(D36:H37)</f>
        <v>37815.217915271642</v>
      </c>
      <c r="D38" s="5"/>
      <c r="E38" s="5"/>
      <c r="F38" s="5"/>
      <c r="G38" s="5"/>
      <c r="H38" s="5"/>
    </row>
    <row r="39" spans="2:8" ht="15.75" customHeight="1" x14ac:dyDescent="0.25">
      <c r="D39" s="5"/>
      <c r="E39" s="5"/>
      <c r="F39" s="5"/>
      <c r="G39" s="5"/>
      <c r="H39" s="5"/>
    </row>
    <row r="40" spans="2:8" ht="15.75" customHeight="1" x14ac:dyDescent="0.25">
      <c r="B40" s="7" t="s">
        <v>39</v>
      </c>
      <c r="C40" s="43"/>
      <c r="D40" s="5"/>
      <c r="E40" s="5"/>
      <c r="F40" s="5"/>
      <c r="G40" s="5"/>
      <c r="H40" s="5"/>
    </row>
    <row r="41" spans="2:8" ht="15.75" customHeight="1" x14ac:dyDescent="0.25">
      <c r="B41" s="9" t="s">
        <v>40</v>
      </c>
      <c r="C41" s="4">
        <v>500</v>
      </c>
      <c r="D41" s="5"/>
      <c r="E41" s="5"/>
      <c r="F41" s="5"/>
      <c r="G41" s="5"/>
      <c r="H41" s="5"/>
    </row>
    <row r="42" spans="2:8" ht="15.75" customHeight="1" x14ac:dyDescent="0.25">
      <c r="B42" s="9" t="s">
        <v>41</v>
      </c>
      <c r="C42" s="4">
        <v>4500</v>
      </c>
      <c r="D42" s="5"/>
      <c r="E42" s="5"/>
      <c r="F42" s="5"/>
      <c r="G42" s="5"/>
      <c r="H42" s="5"/>
    </row>
    <row r="43" spans="2:8" ht="15.75" customHeight="1" x14ac:dyDescent="0.25">
      <c r="B43" s="9" t="s">
        <v>59</v>
      </c>
      <c r="C43" s="4">
        <v>3650</v>
      </c>
      <c r="D43" s="5"/>
      <c r="E43" s="5"/>
      <c r="F43" s="5"/>
      <c r="G43" s="5"/>
      <c r="H43" s="5"/>
    </row>
    <row r="44" spans="2:8" ht="15.75" customHeight="1" x14ac:dyDescent="0.25">
      <c r="B44" s="9" t="s">
        <v>60</v>
      </c>
      <c r="C44" s="4">
        <v>16540</v>
      </c>
      <c r="D44" s="5"/>
      <c r="E44" s="5"/>
      <c r="F44" s="5"/>
      <c r="G44" s="5"/>
      <c r="H44" s="5"/>
    </row>
    <row r="45" spans="2:8" ht="15.75" customHeight="1" x14ac:dyDescent="0.25">
      <c r="B45" s="40" t="s">
        <v>44</v>
      </c>
      <c r="C45" s="42">
        <f>C38+SUM(C41:C42)-SUM(C43:C44)</f>
        <v>22625.217915271642</v>
      </c>
      <c r="D45" s="5"/>
      <c r="E45" s="5"/>
      <c r="F45" s="5"/>
      <c r="G45" s="5"/>
      <c r="H45" s="5"/>
    </row>
    <row r="46" spans="2:8" ht="15.75" customHeight="1" x14ac:dyDescent="0.25">
      <c r="C46" s="5"/>
      <c r="D46" s="5"/>
      <c r="E46" s="5"/>
      <c r="F46" s="5"/>
      <c r="G46" s="5"/>
      <c r="H46" s="5"/>
    </row>
    <row r="47" spans="2:8" ht="15.75" customHeight="1" x14ac:dyDescent="0.25">
      <c r="B47" s="9" t="s">
        <v>45</v>
      </c>
      <c r="C47" s="4">
        <v>1000</v>
      </c>
      <c r="D47" s="5"/>
      <c r="E47" s="5"/>
      <c r="F47" s="5"/>
      <c r="G47" s="5"/>
      <c r="H47" s="5"/>
    </row>
    <row r="48" spans="2:8" ht="15.75" customHeight="1" x14ac:dyDescent="0.25">
      <c r="B48" s="40" t="s">
        <v>61</v>
      </c>
      <c r="C48" s="48">
        <f>C45/C47</f>
        <v>22.625217915271641</v>
      </c>
      <c r="D48" s="5"/>
      <c r="E48" s="5"/>
      <c r="F48" s="5"/>
      <c r="G48" s="5"/>
      <c r="H48" s="5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H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FCF</vt:lpstr>
      <vt:lpstr>WACC</vt:lpstr>
      <vt:lpstr>Terminal Value</vt:lpstr>
      <vt:lpstr>Discounting</vt:lpstr>
      <vt:lpstr>EV to Equity Value</vt:lpstr>
      <vt:lpstr>DCF 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Reno Apriliyandi</cp:lastModifiedBy>
  <dcterms:created xsi:type="dcterms:W3CDTF">2021-10-04T07:58:36Z</dcterms:created>
  <dcterms:modified xsi:type="dcterms:W3CDTF">2025-02-28T18:15:04Z</dcterms:modified>
</cp:coreProperties>
</file>