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ak\Desktop\木而公路2023-10-12\木而公路\木而公路模板表\达州RX1项目生产组\桥梁\"/>
    </mc:Choice>
  </mc:AlternateContent>
  <xr:revisionPtr revIDLastSave="0" documentId="13_ncr:1_{115C3FF9-2FC7-4499-8A34-7F0F729C9A37}" xr6:coauthVersionLast="47" xr6:coauthVersionMax="47" xr10:uidLastSave="{00000000-0000-0000-0000-000000000000}"/>
  <bookViews>
    <workbookView xWindow="-120" yWindow="-120" windowWidth="29040" windowHeight="15990" tabRatio="891" xr2:uid="{00000000-000D-0000-FFFF-FFFF00000000}"/>
  </bookViews>
  <sheets>
    <sheet name="数据库" sheetId="30" r:id="rId1"/>
    <sheet name="导线成果表" sheetId="43" r:id="rId2"/>
    <sheet name="参数表" sheetId="1" r:id="rId3"/>
    <sheet name="钢筋隐蔽工程" sheetId="34" r:id="rId4"/>
    <sheet name="钢筋检表" sheetId="6" r:id="rId5"/>
    <sheet name="钢筋安装记录表" sheetId="35" r:id="rId6"/>
    <sheet name="钢筋安装记录表续表" sheetId="39" r:id="rId7"/>
    <sheet name="成桩隐蔽工程" sheetId="40" r:id="rId8"/>
    <sheet name="钻孔桩检表" sheetId="8" r:id="rId9"/>
    <sheet name="钻孔记录" sheetId="33" r:id="rId10"/>
    <sheet name="灌注前记录" sheetId="9" r:id="rId11"/>
    <sheet name="砼浇筑" sheetId="20" r:id="rId12"/>
    <sheet name="水下灌注记录" sheetId="13" r:id="rId13"/>
    <sheet name="砼施工记录" sheetId="21" r:id="rId14"/>
    <sheet name="监抽钢筋检表" sheetId="24" r:id="rId15"/>
    <sheet name="监抽钢筋安装记录表" sheetId="36" r:id="rId16"/>
    <sheet name="监抽钻孔桩检表" sheetId="37" r:id="rId17"/>
    <sheet name="钢筋顶水准" sheetId="41" r:id="rId18"/>
    <sheet name="孔底水准" sheetId="44" r:id="rId19"/>
    <sheet name="桩顶水准" sheetId="45" r:id="rId20"/>
    <sheet name="成孔平面" sheetId="42" r:id="rId21"/>
    <sheet name="钢筋安装记录表-备用" sheetId="46" state="hidden" r:id="rId22"/>
    <sheet name="申请批复单" sheetId="32" state="hidden" r:id="rId23"/>
    <sheet name="冲孔" sheetId="15" state="hidden" r:id="rId24"/>
  </sheets>
  <definedNames>
    <definedName name="_xlnm.Print_Area" localSheetId="2">参数表!$A$1:$F$37</definedName>
    <definedName name="_xlnm.Print_Area" localSheetId="23">冲孔!$A$1:$U$64</definedName>
    <definedName name="_xlnm.Print_Area" localSheetId="4">钢筋检表!$A$1:$U$28</definedName>
    <definedName name="_xlnm.Print_Area" localSheetId="10">灌注前记录!$A$1:$N$23</definedName>
    <definedName name="_xlnm.Print_Area" localSheetId="14">监抽钢筋检表!$A$1:$U$27</definedName>
    <definedName name="_xlnm.Print_Area" localSheetId="16">监抽钻孔桩检表!$A$1:$L$29</definedName>
    <definedName name="_xlnm.Print_Area" localSheetId="22">申请批复单!$A$1:$D$26</definedName>
    <definedName name="_xlnm.Print_Area" localSheetId="12">水下灌注记录!$A$1:$T$37</definedName>
    <definedName name="_xlnm.Print_Area" localSheetId="8">钻孔桩检表!$A$1:$L$29</definedName>
    <definedName name="_xlnm.Print_Titles" localSheetId="9">钻孔记录!$1:$12</definedName>
  </definedNames>
  <calcPr calcId="181029" calcMode="manual"/>
</workbook>
</file>

<file path=xl/calcChain.xml><?xml version="1.0" encoding="utf-8"?>
<calcChain xmlns="http://schemas.openxmlformats.org/spreadsheetml/2006/main">
  <c r="I2" i="1" l="1"/>
  <c r="V58" i="15" l="1"/>
  <c r="V59" i="15" s="1"/>
  <c r="V60" i="15" s="1"/>
  <c r="V61" i="15" s="1"/>
  <c r="V62" i="15" s="1"/>
  <c r="V63" i="15" s="1"/>
  <c r="V64" i="15" s="1"/>
  <c r="V51" i="15"/>
  <c r="V52" i="15" s="1"/>
  <c r="V53" i="15" s="1"/>
  <c r="V54" i="15" s="1"/>
  <c r="V55" i="15" s="1"/>
  <c r="V56" i="15" s="1"/>
  <c r="V50" i="15"/>
  <c r="V44" i="15"/>
  <c r="V45" i="15" s="1"/>
  <c r="V46" i="15" s="1"/>
  <c r="V47" i="15" s="1"/>
  <c r="V48" i="15" s="1"/>
  <c r="V42" i="15"/>
  <c r="V43" i="15" s="1"/>
  <c r="V35" i="15"/>
  <c r="V36" i="15" s="1"/>
  <c r="V37" i="15" s="1"/>
  <c r="V38" i="15" s="1"/>
  <c r="V39" i="15" s="1"/>
  <c r="V40" i="15" s="1"/>
  <c r="V34" i="15"/>
  <c r="V26" i="15"/>
  <c r="V27" i="15" s="1"/>
  <c r="V28" i="15" s="1"/>
  <c r="V29" i="15" s="1"/>
  <c r="V30" i="15" s="1"/>
  <c r="V31" i="15" s="1"/>
  <c r="V32" i="15" s="1"/>
  <c r="V18" i="15"/>
  <c r="V19" i="15" s="1"/>
  <c r="V20" i="15" s="1"/>
  <c r="V21" i="15" s="1"/>
  <c r="V22" i="15" s="1"/>
  <c r="V23" i="15" s="1"/>
  <c r="V24" i="15" s="1"/>
  <c r="AD17" i="15"/>
  <c r="AD25" i="15" s="1"/>
  <c r="AD33" i="15" s="1"/>
  <c r="AD41" i="15" s="1"/>
  <c r="AD49" i="15" s="1"/>
  <c r="AD57" i="15" s="1"/>
  <c r="X15" i="15"/>
  <c r="X13" i="15"/>
  <c r="Z11" i="15"/>
  <c r="V10" i="15"/>
  <c r="V11" i="15" s="1"/>
  <c r="V12" i="15" s="1"/>
  <c r="V13" i="15" s="1"/>
  <c r="V14" i="15" s="1"/>
  <c r="V15" i="15" s="1"/>
  <c r="V16" i="15" s="1"/>
  <c r="U9" i="15"/>
  <c r="T9" i="15"/>
  <c r="S9" i="15"/>
  <c r="K9" i="15"/>
  <c r="A9" i="15"/>
  <c r="X5" i="15"/>
  <c r="O5" i="15"/>
  <c r="Z12" i="15" s="1"/>
  <c r="H5" i="15"/>
  <c r="Q9" i="15" s="1"/>
  <c r="C4" i="15"/>
  <c r="H3" i="15"/>
  <c r="X14" i="15" s="1"/>
  <c r="C3" i="15"/>
  <c r="X11" i="15" s="1"/>
  <c r="U2" i="15"/>
  <c r="AC9" i="15" s="1"/>
  <c r="S2" i="15"/>
  <c r="AB9" i="15" s="1"/>
  <c r="Q2" i="15"/>
  <c r="AA9" i="15" s="1"/>
  <c r="H2" i="15"/>
  <c r="X10" i="15" s="1"/>
  <c r="C2" i="15"/>
  <c r="X9" i="15" s="1"/>
  <c r="C9" i="32"/>
  <c r="C8" i="32"/>
  <c r="C7" i="32"/>
  <c r="C6" i="32"/>
  <c r="D51" i="46"/>
  <c r="E51" i="46" s="1"/>
  <c r="J44" i="46"/>
  <c r="K44" i="46" s="1"/>
  <c r="D32" i="46"/>
  <c r="E32" i="46" s="1"/>
  <c r="D9" i="46"/>
  <c r="E9" i="46" s="1"/>
  <c r="O4" i="46"/>
  <c r="A4" i="46"/>
  <c r="O3" i="46"/>
  <c r="A3" i="46"/>
  <c r="A1" i="46"/>
  <c r="A5" i="42"/>
  <c r="A5" i="45"/>
  <c r="A5" i="44"/>
  <c r="A5" i="41"/>
  <c r="E9" i="36"/>
  <c r="D9" i="36"/>
  <c r="E19" i="13"/>
  <c r="L18" i="13"/>
  <c r="N18" i="13" s="1"/>
  <c r="P10" i="13"/>
  <c r="H14" i="33"/>
  <c r="S14" i="33" s="1"/>
  <c r="T13" i="33"/>
  <c r="K13" i="33"/>
  <c r="M13" i="33" s="1"/>
  <c r="G13" i="33"/>
  <c r="D32" i="39"/>
  <c r="D9" i="39"/>
  <c r="D51" i="35"/>
  <c r="E51" i="35" s="1"/>
  <c r="J44" i="35"/>
  <c r="K44" i="35" s="1"/>
  <c r="D32" i="35"/>
  <c r="D9" i="35"/>
  <c r="E22" i="1"/>
  <c r="B9" i="15" s="1"/>
  <c r="J5" i="1"/>
  <c r="J4" i="1"/>
  <c r="J3" i="1"/>
  <c r="K14" i="33" l="1"/>
  <c r="J6" i="1"/>
  <c r="X16" i="15"/>
  <c r="B19" i="13"/>
  <c r="C19" i="13" s="1"/>
  <c r="E23" i="1"/>
  <c r="E9" i="35"/>
  <c r="F9" i="35" s="1"/>
  <c r="G9" i="35" s="1"/>
  <c r="E32" i="35"/>
  <c r="E9" i="39"/>
  <c r="E32" i="39"/>
  <c r="F32" i="39"/>
  <c r="F32" i="35"/>
  <c r="H15" i="33"/>
  <c r="Q14" i="33"/>
  <c r="M14" i="33"/>
  <c r="J14" i="33"/>
  <c r="G14" i="33"/>
  <c r="O14" i="33"/>
  <c r="U4" i="15"/>
  <c r="Z13" i="15" s="1"/>
  <c r="X12" i="15"/>
  <c r="P9" i="15"/>
  <c r="L9" i="15" s="1"/>
  <c r="N9" i="15"/>
  <c r="L44" i="35"/>
  <c r="F51" i="35"/>
  <c r="F9" i="36"/>
  <c r="F9" i="46"/>
  <c r="F32" i="46"/>
  <c r="L44" i="46"/>
  <c r="F51" i="46"/>
  <c r="U5" i="15"/>
  <c r="Z14" i="15" s="1"/>
  <c r="H19" i="13" l="1"/>
  <c r="E20" i="13"/>
  <c r="B20" i="13" s="1"/>
  <c r="C20" i="13" s="1"/>
  <c r="G19" i="13"/>
  <c r="G32" i="39"/>
  <c r="H32" i="39" s="1"/>
  <c r="I32" i="39" s="1"/>
  <c r="F9" i="39"/>
  <c r="G9" i="39" s="1"/>
  <c r="M44" i="46"/>
  <c r="G9" i="46"/>
  <c r="M44" i="35"/>
  <c r="N44" i="35" s="1"/>
  <c r="G51" i="46"/>
  <c r="N44" i="46"/>
  <c r="H9" i="46"/>
  <c r="I9" i="46"/>
  <c r="J19" i="13"/>
  <c r="G51" i="35"/>
  <c r="G32" i="46"/>
  <c r="S15" i="33"/>
  <c r="O15" i="33"/>
  <c r="K15" i="33"/>
  <c r="M15" i="33"/>
  <c r="G15" i="33"/>
  <c r="H16" i="33"/>
  <c r="Q15" i="33"/>
  <c r="J15" i="33"/>
  <c r="G9" i="36"/>
  <c r="G32" i="35"/>
  <c r="H32" i="35" s="1"/>
  <c r="H9" i="35"/>
  <c r="I9" i="35" s="1"/>
  <c r="E24" i="1"/>
  <c r="H9" i="39" l="1"/>
  <c r="I9" i="39" s="1"/>
  <c r="J9" i="39" s="1"/>
  <c r="E21" i="13"/>
  <c r="G20" i="13"/>
  <c r="J32" i="39"/>
  <c r="H17" i="33"/>
  <c r="Q16" i="33"/>
  <c r="M16" i="33"/>
  <c r="J16" i="33"/>
  <c r="G16" i="33"/>
  <c r="S16" i="33"/>
  <c r="K16" i="33"/>
  <c r="O16" i="33"/>
  <c r="L19" i="13"/>
  <c r="N19" i="13" s="1"/>
  <c r="H20" i="13" s="1"/>
  <c r="J20" i="13" s="1"/>
  <c r="H9" i="36"/>
  <c r="I9" i="36" s="1"/>
  <c r="H51" i="46"/>
  <c r="C8" i="20"/>
  <c r="E25" i="1"/>
  <c r="S3" i="15"/>
  <c r="AB10" i="15" s="1"/>
  <c r="U3" i="15"/>
  <c r="AC10" i="15" s="1"/>
  <c r="Q3" i="15"/>
  <c r="AA10" i="15" s="1"/>
  <c r="A14" i="33"/>
  <c r="A15" i="33" s="1"/>
  <c r="A16" i="33" s="1"/>
  <c r="D9" i="15"/>
  <c r="I32" i="35"/>
  <c r="J32" i="35" s="1"/>
  <c r="H51" i="35"/>
  <c r="H32" i="46"/>
  <c r="O44" i="35"/>
  <c r="O44" i="46"/>
  <c r="J9" i="46"/>
  <c r="J9" i="35"/>
  <c r="L20" i="13" l="1"/>
  <c r="N20" i="13" s="1"/>
  <c r="K9" i="39"/>
  <c r="J9" i="36"/>
  <c r="K9" i="36" s="1"/>
  <c r="K32" i="39"/>
  <c r="L32" i="39" s="1"/>
  <c r="B21" i="13"/>
  <c r="C21" i="13" s="1"/>
  <c r="K9" i="46"/>
  <c r="L9" i="46" s="1"/>
  <c r="P44" i="35"/>
  <c r="Q44" i="35" s="1"/>
  <c r="R44" i="35" s="1"/>
  <c r="K9" i="35"/>
  <c r="I32" i="46"/>
  <c r="P44" i="46"/>
  <c r="J32" i="46"/>
  <c r="K32" i="35"/>
  <c r="L9" i="39"/>
  <c r="B10" i="15"/>
  <c r="E9" i="15"/>
  <c r="D10" i="15"/>
  <c r="A10" i="15"/>
  <c r="I51" i="46"/>
  <c r="J51" i="46" s="1"/>
  <c r="S17" i="33"/>
  <c r="O17" i="33"/>
  <c r="K17" i="33"/>
  <c r="H18" i="33"/>
  <c r="Q17" i="33"/>
  <c r="J17" i="33"/>
  <c r="M17" i="33"/>
  <c r="G17" i="33"/>
  <c r="A17" i="33"/>
  <c r="I51" i="35"/>
  <c r="L9" i="36" l="1"/>
  <c r="J51" i="35"/>
  <c r="Q44" i="46"/>
  <c r="L9" i="35"/>
  <c r="K51" i="46"/>
  <c r="M9" i="36"/>
  <c r="S44" i="35"/>
  <c r="T44" i="35" s="1"/>
  <c r="U44" i="35" s="1"/>
  <c r="V44" i="35" s="1"/>
  <c r="W44" i="35" s="1"/>
  <c r="M9" i="46"/>
  <c r="M9" i="39"/>
  <c r="N9" i="39"/>
  <c r="H19" i="33"/>
  <c r="Q18" i="33"/>
  <c r="M18" i="33"/>
  <c r="J18" i="33"/>
  <c r="G18" i="33"/>
  <c r="A18" i="33"/>
  <c r="O18" i="33"/>
  <c r="S18" i="33"/>
  <c r="K18" i="33"/>
  <c r="K51" i="35"/>
  <c r="B11" i="15"/>
  <c r="T10" i="15"/>
  <c r="Q10" i="15"/>
  <c r="K10" i="15"/>
  <c r="H10" i="15"/>
  <c r="E10" i="15"/>
  <c r="A11" i="15"/>
  <c r="U10" i="15"/>
  <c r="I10" i="15"/>
  <c r="D11" i="15"/>
  <c r="L10" i="15"/>
  <c r="S10" i="15"/>
  <c r="G10" i="15"/>
  <c r="M32" i="39"/>
  <c r="L32" i="35"/>
  <c r="N9" i="46"/>
  <c r="H21" i="13"/>
  <c r="E22" i="13"/>
  <c r="G21" i="13"/>
  <c r="M32" i="35"/>
  <c r="N32" i="35" s="1"/>
  <c r="O32" i="35" s="1"/>
  <c r="K32" i="46"/>
  <c r="O9" i="46"/>
  <c r="L32" i="46" l="1"/>
  <c r="B22" i="13"/>
  <c r="C22" i="13" s="1"/>
  <c r="B12" i="15"/>
  <c r="T11" i="15"/>
  <c r="Q11" i="15"/>
  <c r="K11" i="15"/>
  <c r="H11" i="15"/>
  <c r="E11" i="15"/>
  <c r="A12" i="15"/>
  <c r="S11" i="15"/>
  <c r="L11" i="15"/>
  <c r="G11" i="15"/>
  <c r="D12" i="15"/>
  <c r="U11" i="15"/>
  <c r="I11" i="15"/>
  <c r="N10" i="15"/>
  <c r="P10" i="15"/>
  <c r="S19" i="33"/>
  <c r="O19" i="33"/>
  <c r="K19" i="33"/>
  <c r="M19" i="33"/>
  <c r="G19" i="33"/>
  <c r="A19" i="33"/>
  <c r="H20" i="33"/>
  <c r="Q19" i="33"/>
  <c r="J19" i="33"/>
  <c r="P9" i="46"/>
  <c r="Q9" i="46" s="1"/>
  <c r="N9" i="36"/>
  <c r="M9" i="35"/>
  <c r="N9" i="35" s="1"/>
  <c r="O9" i="35" s="1"/>
  <c r="P32" i="35"/>
  <c r="Q32" i="35" s="1"/>
  <c r="J21" i="13"/>
  <c r="M32" i="46"/>
  <c r="N32" i="46" s="1"/>
  <c r="O32" i="46" s="1"/>
  <c r="P32" i="46" s="1"/>
  <c r="N32" i="39"/>
  <c r="O9" i="39"/>
  <c r="R44" i="46"/>
  <c r="S44" i="46" s="1"/>
  <c r="L51" i="46"/>
  <c r="L51" i="35"/>
  <c r="M51" i="35" s="1"/>
  <c r="R9" i="46" l="1"/>
  <c r="S9" i="46" s="1"/>
  <c r="P9" i="35"/>
  <c r="Q9" i="35" s="1"/>
  <c r="R9" i="35" s="1"/>
  <c r="Q32" i="46"/>
  <c r="R32" i="46" s="1"/>
  <c r="S32" i="46" s="1"/>
  <c r="T32" i="46" s="1"/>
  <c r="U32" i="46" s="1"/>
  <c r="V32" i="46" s="1"/>
  <c r="W32" i="46" s="1"/>
  <c r="M51" i="46"/>
  <c r="N51" i="46" s="1"/>
  <c r="O32" i="39"/>
  <c r="L21" i="13"/>
  <c r="N21" i="13" s="1"/>
  <c r="H22" i="13" s="1"/>
  <c r="N11" i="15"/>
  <c r="P11" i="15"/>
  <c r="N51" i="35"/>
  <c r="T44" i="46"/>
  <c r="U44" i="46" s="1"/>
  <c r="V44" i="46" s="1"/>
  <c r="W44" i="46" s="1"/>
  <c r="P9" i="39"/>
  <c r="Q9" i="39" s="1"/>
  <c r="R9" i="39" s="1"/>
  <c r="S9" i="35"/>
  <c r="T9" i="35" s="1"/>
  <c r="U9" i="35" s="1"/>
  <c r="V9" i="35" s="1"/>
  <c r="W9" i="35" s="1"/>
  <c r="O9" i="36"/>
  <c r="H21" i="33"/>
  <c r="Q20" i="33"/>
  <c r="M20" i="33"/>
  <c r="J20" i="33"/>
  <c r="G20" i="33"/>
  <c r="A20" i="33"/>
  <c r="S20" i="33"/>
  <c r="K20" i="33"/>
  <c r="O20" i="33"/>
  <c r="B13" i="15"/>
  <c r="T12" i="15"/>
  <c r="Q12" i="15"/>
  <c r="K12" i="15"/>
  <c r="H12" i="15"/>
  <c r="E12" i="15"/>
  <c r="D13" i="15"/>
  <c r="S12" i="15"/>
  <c r="L12" i="15"/>
  <c r="G12" i="15"/>
  <c r="A13" i="15"/>
  <c r="U12" i="15"/>
  <c r="I12" i="15"/>
  <c r="R32" i="35"/>
  <c r="S32" i="35" s="1"/>
  <c r="T32" i="35" s="1"/>
  <c r="U32" i="35" s="1"/>
  <c r="V32" i="35" s="1"/>
  <c r="W32" i="35" s="1"/>
  <c r="E23" i="13"/>
  <c r="G22" i="13"/>
  <c r="J22" i="13" l="1"/>
  <c r="T9" i="46"/>
  <c r="U9" i="46" s="1"/>
  <c r="V9" i="46" s="1"/>
  <c r="W9" i="46" s="1"/>
  <c r="P32" i="39"/>
  <c r="D33" i="35"/>
  <c r="E33" i="35" s="1"/>
  <c r="S9" i="39"/>
  <c r="T9" i="39" s="1"/>
  <c r="U9" i="39" s="1"/>
  <c r="V9" i="39" s="1"/>
  <c r="W9" i="39" s="1"/>
  <c r="D10" i="35"/>
  <c r="L22" i="13"/>
  <c r="N22" i="13" s="1"/>
  <c r="S21" i="33"/>
  <c r="O21" i="33"/>
  <c r="K21" i="33"/>
  <c r="H22" i="33"/>
  <c r="Q21" i="33"/>
  <c r="J21" i="33"/>
  <c r="M21" i="33"/>
  <c r="G21" i="33"/>
  <c r="A21" i="33"/>
  <c r="D33" i="46"/>
  <c r="D10" i="46"/>
  <c r="D14" i="15"/>
  <c r="A14" i="15"/>
  <c r="U13" i="15"/>
  <c r="S13" i="15"/>
  <c r="L13" i="15"/>
  <c r="I13" i="15"/>
  <c r="G13" i="15"/>
  <c r="Q13" i="15"/>
  <c r="K13" i="15"/>
  <c r="E13" i="15"/>
  <c r="B14" i="15"/>
  <c r="T13" i="15"/>
  <c r="H13" i="15"/>
  <c r="P9" i="36"/>
  <c r="Q9" i="36" s="1"/>
  <c r="R9" i="36" s="1"/>
  <c r="S9" i="36" s="1"/>
  <c r="T9" i="36" s="1"/>
  <c r="U9" i="36" s="1"/>
  <c r="O51" i="35"/>
  <c r="P51" i="35" s="1"/>
  <c r="Q51" i="35" s="1"/>
  <c r="R51" i="35" s="1"/>
  <c r="B23" i="13"/>
  <c r="N12" i="15"/>
  <c r="P12" i="15"/>
  <c r="O51" i="46"/>
  <c r="E33" i="46"/>
  <c r="F33" i="46" s="1"/>
  <c r="S51" i="35" l="1"/>
  <c r="T51" i="35" s="1"/>
  <c r="U51" i="35" s="1"/>
  <c r="V51" i="35" s="1"/>
  <c r="W51" i="35" s="1"/>
  <c r="V9" i="36"/>
  <c r="W9" i="36" s="1"/>
  <c r="Q32" i="39"/>
  <c r="R32" i="39" s="1"/>
  <c r="P51" i="46"/>
  <c r="Q51" i="46" s="1"/>
  <c r="R51" i="46" s="1"/>
  <c r="S51" i="46" s="1"/>
  <c r="T51" i="46" s="1"/>
  <c r="U51" i="46" s="1"/>
  <c r="V51" i="46" s="1"/>
  <c r="W51" i="46" s="1"/>
  <c r="C23" i="13"/>
  <c r="P13" i="15"/>
  <c r="N13" i="15"/>
  <c r="D15" i="15"/>
  <c r="A15" i="15"/>
  <c r="U14" i="15"/>
  <c r="S14" i="15"/>
  <c r="L14" i="15"/>
  <c r="I14" i="15"/>
  <c r="G14" i="15"/>
  <c r="B15" i="15"/>
  <c r="Q14" i="15"/>
  <c r="K14" i="15"/>
  <c r="E14" i="15"/>
  <c r="T14" i="15"/>
  <c r="H14" i="15"/>
  <c r="E10" i="46"/>
  <c r="G33" i="46"/>
  <c r="H23" i="33"/>
  <c r="Q22" i="33"/>
  <c r="S22" i="33"/>
  <c r="M22" i="33"/>
  <c r="J22" i="33"/>
  <c r="G22" i="33"/>
  <c r="A22" i="33"/>
  <c r="O22" i="33"/>
  <c r="K22" i="33"/>
  <c r="E10" i="35"/>
  <c r="D10" i="39"/>
  <c r="E10" i="39" s="1"/>
  <c r="F33" i="35"/>
  <c r="H33" i="46"/>
  <c r="D10" i="36" l="1"/>
  <c r="E10" i="36" s="1"/>
  <c r="S32" i="39"/>
  <c r="T32" i="39" s="1"/>
  <c r="U32" i="39" s="1"/>
  <c r="V32" i="39" s="1"/>
  <c r="W32" i="39" s="1"/>
  <c r="D33" i="39" s="1"/>
  <c r="D52" i="35"/>
  <c r="I33" i="46"/>
  <c r="B16" i="15"/>
  <c r="U15" i="15"/>
  <c r="S15" i="15"/>
  <c r="L15" i="15"/>
  <c r="I15" i="15"/>
  <c r="G15" i="15"/>
  <c r="D16" i="15"/>
  <c r="T15" i="15"/>
  <c r="H15" i="15"/>
  <c r="Q15" i="15"/>
  <c r="E15" i="15"/>
  <c r="A16" i="15"/>
  <c r="K15" i="15"/>
  <c r="D52" i="46"/>
  <c r="E52" i="46" s="1"/>
  <c r="F10" i="35"/>
  <c r="G33" i="35"/>
  <c r="F10" i="39"/>
  <c r="G10" i="39"/>
  <c r="S23" i="33"/>
  <c r="O23" i="33"/>
  <c r="K23" i="33"/>
  <c r="H24" i="33"/>
  <c r="Q23" i="33"/>
  <c r="J23" i="33"/>
  <c r="G23" i="33"/>
  <c r="M23" i="33"/>
  <c r="A23" i="33"/>
  <c r="F10" i="46"/>
  <c r="G10" i="46" s="1"/>
  <c r="P14" i="15"/>
  <c r="N14" i="15"/>
  <c r="H23" i="13"/>
  <c r="E24" i="13"/>
  <c r="G23" i="13"/>
  <c r="E52" i="35"/>
  <c r="F52" i="35" s="1"/>
  <c r="F10" i="36" l="1"/>
  <c r="G10" i="36" s="1"/>
  <c r="H10" i="36" s="1"/>
  <c r="E33" i="39"/>
  <c r="F33" i="39" s="1"/>
  <c r="G33" i="39" s="1"/>
  <c r="H33" i="39" s="1"/>
  <c r="G52" i="35"/>
  <c r="C24" i="13"/>
  <c r="B24" i="13"/>
  <c r="H10" i="39"/>
  <c r="J23" i="13"/>
  <c r="H25" i="33"/>
  <c r="Q24" i="33"/>
  <c r="M24" i="33"/>
  <c r="J24" i="33"/>
  <c r="G24" i="33"/>
  <c r="A24" i="33"/>
  <c r="O24" i="33"/>
  <c r="K24" i="33"/>
  <c r="S24" i="33"/>
  <c r="G10" i="35"/>
  <c r="I10" i="36"/>
  <c r="H52" i="35"/>
  <c r="F52" i="46"/>
  <c r="H10" i="35"/>
  <c r="I10" i="39"/>
  <c r="H10" i="46"/>
  <c r="I10" i="46" s="1"/>
  <c r="H33" i="35"/>
  <c r="I52" i="35"/>
  <c r="P15" i="15"/>
  <c r="N15" i="15"/>
  <c r="D17" i="15"/>
  <c r="A17" i="15"/>
  <c r="T16" i="15"/>
  <c r="Q16" i="15"/>
  <c r="K16" i="15"/>
  <c r="H16" i="15"/>
  <c r="E16" i="15"/>
  <c r="B17" i="15"/>
  <c r="U16" i="15"/>
  <c r="I16" i="15"/>
  <c r="S16" i="15"/>
  <c r="G16" i="15"/>
  <c r="L16" i="15"/>
  <c r="J33" i="46"/>
  <c r="I33" i="39" l="1"/>
  <c r="J33" i="39" s="1"/>
  <c r="K33" i="39" s="1"/>
  <c r="I33" i="35"/>
  <c r="J10" i="46"/>
  <c r="K10" i="46" s="1"/>
  <c r="L10" i="46" s="1"/>
  <c r="I10" i="35"/>
  <c r="J10" i="35" s="1"/>
  <c r="G52" i="46"/>
  <c r="J10" i="36"/>
  <c r="L23" i="13"/>
  <c r="N23" i="13" s="1"/>
  <c r="H24" i="13" s="1"/>
  <c r="K33" i="46"/>
  <c r="L33" i="46" s="1"/>
  <c r="M33" i="46" s="1"/>
  <c r="N16" i="15"/>
  <c r="P16" i="15"/>
  <c r="D18" i="15"/>
  <c r="A18" i="15"/>
  <c r="U17" i="15"/>
  <c r="S17" i="15"/>
  <c r="L17" i="15"/>
  <c r="I17" i="15"/>
  <c r="G17" i="15"/>
  <c r="B18" i="15"/>
  <c r="T17" i="15"/>
  <c r="H17" i="15"/>
  <c r="Q17" i="15"/>
  <c r="E17" i="15"/>
  <c r="K17" i="15"/>
  <c r="J52" i="35"/>
  <c r="J33" i="35"/>
  <c r="S25" i="33"/>
  <c r="O25" i="33"/>
  <c r="K25" i="33"/>
  <c r="M25" i="33"/>
  <c r="G25" i="33"/>
  <c r="A25" i="33"/>
  <c r="H26" i="33"/>
  <c r="Q25" i="33"/>
  <c r="J25" i="33"/>
  <c r="J10" i="39"/>
  <c r="K10" i="39" s="1"/>
  <c r="E25" i="13"/>
  <c r="G24" i="13"/>
  <c r="J24" i="13" l="1"/>
  <c r="N33" i="46"/>
  <c r="O33" i="46" s="1"/>
  <c r="P33" i="46" s="1"/>
  <c r="Q33" i="46" s="1"/>
  <c r="R33" i="46" s="1"/>
  <c r="S33" i="46" s="1"/>
  <c r="T33" i="46" s="1"/>
  <c r="U33" i="46" s="1"/>
  <c r="V33" i="46" s="1"/>
  <c r="W33" i="46" s="1"/>
  <c r="L24" i="13"/>
  <c r="N24" i="13" s="1"/>
  <c r="H27" i="33"/>
  <c r="Q26" i="33"/>
  <c r="M26" i="33"/>
  <c r="J26" i="33"/>
  <c r="G26" i="33"/>
  <c r="A26" i="33"/>
  <c r="S26" i="33"/>
  <c r="K26" i="33"/>
  <c r="O26" i="33"/>
  <c r="P17" i="15"/>
  <c r="N17" i="15"/>
  <c r="X23" i="15"/>
  <c r="X22" i="15"/>
  <c r="X21" i="15"/>
  <c r="X20" i="15"/>
  <c r="X19" i="15"/>
  <c r="AB18" i="15"/>
  <c r="X18" i="15"/>
  <c r="AC17" i="15"/>
  <c r="AA17" i="15"/>
  <c r="X24" i="15"/>
  <c r="Z21" i="15"/>
  <c r="Z19" i="15"/>
  <c r="AA18" i="15"/>
  <c r="AB17" i="15"/>
  <c r="Z20" i="15"/>
  <c r="Z22" i="15"/>
  <c r="AC18" i="15"/>
  <c r="X17" i="15"/>
  <c r="L33" i="39"/>
  <c r="K10" i="36"/>
  <c r="L10" i="36" s="1"/>
  <c r="L10" i="39"/>
  <c r="H52" i="46"/>
  <c r="I52" i="46" s="1"/>
  <c r="M10" i="39"/>
  <c r="N10" i="39" s="1"/>
  <c r="O10" i="39" s="1"/>
  <c r="P10" i="39" s="1"/>
  <c r="M10" i="46"/>
  <c r="N10" i="46" s="1"/>
  <c r="O10" i="46" s="1"/>
  <c r="P10" i="46" s="1"/>
  <c r="Q10" i="46" s="1"/>
  <c r="R10" i="46" s="1"/>
  <c r="S10" i="46" s="1"/>
  <c r="T10" i="46" s="1"/>
  <c r="U10" i="46" s="1"/>
  <c r="V10" i="46" s="1"/>
  <c r="W10" i="46" s="1"/>
  <c r="K10" i="35"/>
  <c r="B25" i="13"/>
  <c r="C25" i="13" s="1"/>
  <c r="D19" i="15"/>
  <c r="A19" i="15"/>
  <c r="U18" i="15"/>
  <c r="S18" i="15"/>
  <c r="L18" i="15"/>
  <c r="I18" i="15"/>
  <c r="G18" i="15"/>
  <c r="B19" i="15"/>
  <c r="T18" i="15"/>
  <c r="H18" i="15"/>
  <c r="K18" i="15"/>
  <c r="Q18" i="15"/>
  <c r="E18" i="15"/>
  <c r="K33" i="35"/>
  <c r="L33" i="35" s="1"/>
  <c r="M33" i="35" s="1"/>
  <c r="N33" i="35" s="1"/>
  <c r="O33" i="35" s="1"/>
  <c r="P33" i="35" s="1"/>
  <c r="Q33" i="35" s="1"/>
  <c r="R33" i="35" s="1"/>
  <c r="S33" i="35" s="1"/>
  <c r="T33" i="35" s="1"/>
  <c r="U33" i="35" s="1"/>
  <c r="K52" i="35"/>
  <c r="H25" i="13" l="1"/>
  <c r="E26" i="13"/>
  <c r="G25" i="13"/>
  <c r="D11" i="46"/>
  <c r="D34" i="46"/>
  <c r="E34" i="46" s="1"/>
  <c r="P18" i="15"/>
  <c r="N18" i="15"/>
  <c r="D20" i="15"/>
  <c r="A20" i="15"/>
  <c r="U19" i="15"/>
  <c r="S19" i="15"/>
  <c r="L19" i="15"/>
  <c r="I19" i="15"/>
  <c r="G19" i="15"/>
  <c r="T19" i="15"/>
  <c r="H19" i="15"/>
  <c r="B20" i="15"/>
  <c r="Q19" i="15"/>
  <c r="E19" i="15"/>
  <c r="K19" i="15"/>
  <c r="V33" i="35"/>
  <c r="W33" i="35" s="1"/>
  <c r="J52" i="46"/>
  <c r="M33" i="39"/>
  <c r="N33" i="39" s="1"/>
  <c r="O33" i="39" s="1"/>
  <c r="P33" i="39" s="1"/>
  <c r="Q33" i="39" s="1"/>
  <c r="R33" i="39" s="1"/>
  <c r="S33" i="39" s="1"/>
  <c r="T33" i="39" s="1"/>
  <c r="U33" i="39" s="1"/>
  <c r="V33" i="39" s="1"/>
  <c r="W33" i="39" s="1"/>
  <c r="S27" i="33"/>
  <c r="O27" i="33"/>
  <c r="K27" i="33"/>
  <c r="H28" i="33"/>
  <c r="Q27" i="33"/>
  <c r="J27" i="33"/>
  <c r="M27" i="33"/>
  <c r="A27" i="33"/>
  <c r="G27" i="33"/>
  <c r="L10" i="35"/>
  <c r="K52" i="46"/>
  <c r="L52" i="35"/>
  <c r="M52" i="35" s="1"/>
  <c r="N52" i="35" s="1"/>
  <c r="O52" i="35" s="1"/>
  <c r="P52" i="35" s="1"/>
  <c r="Q52" i="35" s="1"/>
  <c r="R52" i="35" s="1"/>
  <c r="S52" i="35" s="1"/>
  <c r="T52" i="35" s="1"/>
  <c r="U52" i="35" s="1"/>
  <c r="V52" i="35" s="1"/>
  <c r="W52" i="35" s="1"/>
  <c r="M10" i="36"/>
  <c r="N10" i="36" s="1"/>
  <c r="Q10" i="39"/>
  <c r="R10" i="39" s="1"/>
  <c r="S10" i="39" s="1"/>
  <c r="T10" i="39" s="1"/>
  <c r="U10" i="39" s="1"/>
  <c r="V10" i="39" s="1"/>
  <c r="W10" i="39" s="1"/>
  <c r="J25" i="13" l="1"/>
  <c r="D53" i="35"/>
  <c r="D11" i="39"/>
  <c r="E11" i="39" s="1"/>
  <c r="D34" i="39"/>
  <c r="L52" i="46"/>
  <c r="M52" i="46" s="1"/>
  <c r="P19" i="15"/>
  <c r="N19" i="15"/>
  <c r="D21" i="15"/>
  <c r="A21" i="15"/>
  <c r="U20" i="15"/>
  <c r="S20" i="15"/>
  <c r="L20" i="15"/>
  <c r="I20" i="15"/>
  <c r="G20" i="15"/>
  <c r="B21" i="15"/>
  <c r="Q20" i="15"/>
  <c r="K20" i="15"/>
  <c r="E20" i="15"/>
  <c r="T20" i="15"/>
  <c r="H20" i="15"/>
  <c r="O10" i="36"/>
  <c r="P10" i="36" s="1"/>
  <c r="Q10" i="36" s="1"/>
  <c r="R10" i="36" s="1"/>
  <c r="S10" i="36" s="1"/>
  <c r="T10" i="36" s="1"/>
  <c r="U10" i="36" s="1"/>
  <c r="V10" i="36" s="1"/>
  <c r="W10" i="36" s="1"/>
  <c r="M10" i="35"/>
  <c r="N10" i="35" s="1"/>
  <c r="O10" i="35" s="1"/>
  <c r="H29" i="33"/>
  <c r="Q28" i="33"/>
  <c r="M28" i="33"/>
  <c r="J28" i="33"/>
  <c r="G28" i="33"/>
  <c r="A28" i="33"/>
  <c r="O28" i="33"/>
  <c r="S28" i="33"/>
  <c r="K28" i="33"/>
  <c r="D34" i="35"/>
  <c r="F34" i="46"/>
  <c r="E11" i="46"/>
  <c r="B26" i="13"/>
  <c r="C26" i="13" s="1"/>
  <c r="L25" i="13"/>
  <c r="N25" i="13" s="1"/>
  <c r="P10" i="35" l="1"/>
  <c r="Q10" i="35" s="1"/>
  <c r="R10" i="35" s="1"/>
  <c r="S10" i="35" s="1"/>
  <c r="T10" i="35" s="1"/>
  <c r="U10" i="35" s="1"/>
  <c r="V10" i="35" s="1"/>
  <c r="W10" i="35" s="1"/>
  <c r="N52" i="46"/>
  <c r="O52" i="46" s="1"/>
  <c r="P52" i="46" s="1"/>
  <c r="Q52" i="46" s="1"/>
  <c r="R52" i="46" s="1"/>
  <c r="S52" i="46" s="1"/>
  <c r="T52" i="46" s="1"/>
  <c r="U52" i="46" s="1"/>
  <c r="V52" i="46" s="1"/>
  <c r="W52" i="46" s="1"/>
  <c r="F11" i="46"/>
  <c r="G11" i="46" s="1"/>
  <c r="E34" i="35"/>
  <c r="E27" i="13"/>
  <c r="G26" i="13"/>
  <c r="H26" i="13" s="1"/>
  <c r="J26" i="13" s="1"/>
  <c r="S29" i="33"/>
  <c r="O29" i="33"/>
  <c r="K29" i="33"/>
  <c r="M29" i="33"/>
  <c r="G29" i="33"/>
  <c r="A29" i="33"/>
  <c r="J29" i="33"/>
  <c r="H30" i="33"/>
  <c r="Q29" i="33"/>
  <c r="D22" i="15"/>
  <c r="A22" i="15"/>
  <c r="U21" i="15"/>
  <c r="S21" i="15"/>
  <c r="L21" i="15"/>
  <c r="I21" i="15"/>
  <c r="G21" i="15"/>
  <c r="T21" i="15"/>
  <c r="H21" i="15"/>
  <c r="K21" i="15"/>
  <c r="B22" i="15"/>
  <c r="Q21" i="15"/>
  <c r="E21" i="15"/>
  <c r="G34" i="46"/>
  <c r="H34" i="46" s="1"/>
  <c r="D11" i="35"/>
  <c r="D11" i="36"/>
  <c r="E11" i="36" s="1"/>
  <c r="P20" i="15"/>
  <c r="N20" i="15"/>
  <c r="E34" i="39"/>
  <c r="F11" i="39"/>
  <c r="E53" i="35"/>
  <c r="D53" i="46" l="1"/>
  <c r="E53" i="46" s="1"/>
  <c r="F53" i="35"/>
  <c r="G53" i="35" s="1"/>
  <c r="H53" i="35" s="1"/>
  <c r="G11" i="39"/>
  <c r="H11" i="39" s="1"/>
  <c r="F34" i="39"/>
  <c r="F11" i="36"/>
  <c r="E11" i="35"/>
  <c r="I34" i="46"/>
  <c r="P21" i="15"/>
  <c r="N21" i="15"/>
  <c r="B27" i="13"/>
  <c r="C27" i="13"/>
  <c r="F34" i="35"/>
  <c r="J34" i="46"/>
  <c r="D23" i="15"/>
  <c r="A23" i="15"/>
  <c r="U22" i="15"/>
  <c r="S22" i="15"/>
  <c r="L22" i="15"/>
  <c r="I22" i="15"/>
  <c r="G22" i="15"/>
  <c r="B23" i="15"/>
  <c r="Q22" i="15"/>
  <c r="K22" i="15"/>
  <c r="E22" i="15"/>
  <c r="T22" i="15"/>
  <c r="H22" i="15"/>
  <c r="H31" i="33"/>
  <c r="Q30" i="33"/>
  <c r="M30" i="33"/>
  <c r="J30" i="33"/>
  <c r="G30" i="33"/>
  <c r="A30" i="33"/>
  <c r="S30" i="33"/>
  <c r="K30" i="33"/>
  <c r="O30" i="33"/>
  <c r="N26" i="13"/>
  <c r="L26" i="13"/>
  <c r="H11" i="46"/>
  <c r="I11" i="46" s="1"/>
  <c r="G34" i="39"/>
  <c r="I11" i="39" l="1"/>
  <c r="J11" i="39" s="1"/>
  <c r="K11" i="39" s="1"/>
  <c r="I53" i="35"/>
  <c r="S31" i="33"/>
  <c r="O31" i="33"/>
  <c r="K31" i="33"/>
  <c r="H32" i="33"/>
  <c r="Q31" i="33"/>
  <c r="J31" i="33"/>
  <c r="G31" i="33"/>
  <c r="M31" i="33"/>
  <c r="A31" i="33"/>
  <c r="P22" i="15"/>
  <c r="N22" i="15"/>
  <c r="J11" i="46"/>
  <c r="K11" i="46" s="1"/>
  <c r="F11" i="35"/>
  <c r="H34" i="39"/>
  <c r="J53" i="35"/>
  <c r="F53" i="46"/>
  <c r="B24" i="15"/>
  <c r="U23" i="15"/>
  <c r="S23" i="15"/>
  <c r="L23" i="15"/>
  <c r="I23" i="15"/>
  <c r="G23" i="15"/>
  <c r="A24" i="15"/>
  <c r="T23" i="15"/>
  <c r="H23" i="15"/>
  <c r="D24" i="15"/>
  <c r="Q23" i="15"/>
  <c r="E23" i="15"/>
  <c r="K23" i="15"/>
  <c r="G34" i="35"/>
  <c r="H27" i="13"/>
  <c r="J27" i="13" s="1"/>
  <c r="E28" i="13"/>
  <c r="G27" i="13"/>
  <c r="A27" i="13"/>
  <c r="K34" i="46"/>
  <c r="G11" i="36"/>
  <c r="K53" i="35" l="1"/>
  <c r="L11" i="46"/>
  <c r="M11" i="46" s="1"/>
  <c r="N11" i="46" s="1"/>
  <c r="O11" i="46" s="1"/>
  <c r="P11" i="46" s="1"/>
  <c r="Q11" i="46" s="1"/>
  <c r="R11" i="46" s="1"/>
  <c r="S11" i="46" s="1"/>
  <c r="T11" i="46" s="1"/>
  <c r="U11" i="46" s="1"/>
  <c r="V11" i="46" s="1"/>
  <c r="W11" i="46" s="1"/>
  <c r="D25" i="15"/>
  <c r="A25" i="15"/>
  <c r="T24" i="15"/>
  <c r="Q24" i="15"/>
  <c r="K24" i="15"/>
  <c r="H24" i="15"/>
  <c r="E24" i="15"/>
  <c r="S24" i="15"/>
  <c r="L24" i="15"/>
  <c r="G24" i="15"/>
  <c r="B25" i="15"/>
  <c r="U24" i="15"/>
  <c r="I24" i="15"/>
  <c r="H11" i="36"/>
  <c r="L27" i="13"/>
  <c r="N27" i="13"/>
  <c r="H34" i="35"/>
  <c r="P23" i="15"/>
  <c r="N23" i="15"/>
  <c r="G53" i="46"/>
  <c r="I34" i="39"/>
  <c r="L34" i="46"/>
  <c r="M34" i="46" s="1"/>
  <c r="N34" i="46" s="1"/>
  <c r="O34" i="46" s="1"/>
  <c r="P34" i="46" s="1"/>
  <c r="Q34" i="46" s="1"/>
  <c r="R34" i="46" s="1"/>
  <c r="S34" i="46" s="1"/>
  <c r="T34" i="46" s="1"/>
  <c r="U34" i="46" s="1"/>
  <c r="V34" i="46" s="1"/>
  <c r="W34" i="46" s="1"/>
  <c r="H33" i="33"/>
  <c r="Q32" i="33"/>
  <c r="M32" i="33"/>
  <c r="J32" i="33"/>
  <c r="G32" i="33"/>
  <c r="A32" i="33"/>
  <c r="O32" i="33"/>
  <c r="K32" i="33"/>
  <c r="S32" i="33"/>
  <c r="L53" i="35"/>
  <c r="L11" i="39"/>
  <c r="H53" i="46"/>
  <c r="I53" i="46" s="1"/>
  <c r="C28" i="13"/>
  <c r="B28" i="13"/>
  <c r="G11" i="35"/>
  <c r="H11" i="35" s="1"/>
  <c r="D12" i="46" l="1"/>
  <c r="D35" i="46"/>
  <c r="E35" i="46"/>
  <c r="F35" i="46" s="1"/>
  <c r="I11" i="35"/>
  <c r="S33" i="33"/>
  <c r="O33" i="33"/>
  <c r="K33" i="33"/>
  <c r="M33" i="33"/>
  <c r="G33" i="33"/>
  <c r="A33" i="33"/>
  <c r="H34" i="33"/>
  <c r="Q33" i="33"/>
  <c r="J33" i="33"/>
  <c r="N24" i="15"/>
  <c r="P24" i="15"/>
  <c r="D26" i="15"/>
  <c r="A26" i="15"/>
  <c r="U25" i="15"/>
  <c r="S25" i="15"/>
  <c r="L25" i="15"/>
  <c r="I25" i="15"/>
  <c r="G25" i="15"/>
  <c r="Q25" i="15"/>
  <c r="K25" i="15"/>
  <c r="E25" i="15"/>
  <c r="B26" i="15"/>
  <c r="T25" i="15"/>
  <c r="H25" i="15"/>
  <c r="J53" i="46"/>
  <c r="J11" i="35"/>
  <c r="E29" i="13"/>
  <c r="G28" i="13"/>
  <c r="A28" i="13"/>
  <c r="H28" i="13"/>
  <c r="J28" i="13" s="1"/>
  <c r="M11" i="39"/>
  <c r="M53" i="35"/>
  <c r="K53" i="46"/>
  <c r="I34" i="35"/>
  <c r="I11" i="36"/>
  <c r="J11" i="36" s="1"/>
  <c r="J34" i="39"/>
  <c r="L53" i="46" l="1"/>
  <c r="T27" i="33"/>
  <c r="T29" i="33"/>
  <c r="T33" i="33"/>
  <c r="M53" i="46"/>
  <c r="N53" i="35"/>
  <c r="O53" i="35" s="1"/>
  <c r="P53" i="35" s="1"/>
  <c r="Q53" i="35" s="1"/>
  <c r="R53" i="35" s="1"/>
  <c r="S53" i="35" s="1"/>
  <c r="T53" i="35" s="1"/>
  <c r="U53" i="35" s="1"/>
  <c r="V53" i="35" s="1"/>
  <c r="W53" i="35" s="1"/>
  <c r="N11" i="39"/>
  <c r="O11" i="39" s="1"/>
  <c r="P11" i="39" s="1"/>
  <c r="B29" i="13"/>
  <c r="C29" i="13"/>
  <c r="X31" i="15"/>
  <c r="X30" i="15"/>
  <c r="X29" i="15"/>
  <c r="X28" i="15"/>
  <c r="X27" i="15"/>
  <c r="AB26" i="15"/>
  <c r="X26" i="15"/>
  <c r="AC25" i="15"/>
  <c r="AA25" i="15"/>
  <c r="Z30" i="15"/>
  <c r="Z28" i="15"/>
  <c r="AC26" i="15"/>
  <c r="X25" i="15"/>
  <c r="Z29" i="15"/>
  <c r="AA26" i="15"/>
  <c r="AB25" i="15"/>
  <c r="X32" i="15"/>
  <c r="Z27" i="15"/>
  <c r="Q34" i="33"/>
  <c r="M34" i="33"/>
  <c r="J34" i="33"/>
  <c r="G34" i="33"/>
  <c r="A34" i="33"/>
  <c r="S34" i="33"/>
  <c r="K34" i="33"/>
  <c r="O34" i="33"/>
  <c r="G35" i="46"/>
  <c r="E12" i="46"/>
  <c r="J34" i="35"/>
  <c r="P25" i="15"/>
  <c r="N25" i="15"/>
  <c r="D27" i="15"/>
  <c r="A27" i="15"/>
  <c r="U26" i="15"/>
  <c r="S26" i="15"/>
  <c r="L26" i="15"/>
  <c r="I26" i="15"/>
  <c r="G26" i="15"/>
  <c r="Q26" i="15"/>
  <c r="K26" i="15"/>
  <c r="E26" i="15"/>
  <c r="T26" i="15"/>
  <c r="H26" i="15"/>
  <c r="B27" i="15"/>
  <c r="K11" i="36"/>
  <c r="N28" i="13"/>
  <c r="L28" i="13"/>
  <c r="K34" i="39"/>
  <c r="K11" i="35"/>
  <c r="N53" i="46"/>
  <c r="O53" i="46" s="1"/>
  <c r="H35" i="46"/>
  <c r="F12" i="46"/>
  <c r="T21" i="33" l="1"/>
  <c r="T20" i="33"/>
  <c r="T22" i="33"/>
  <c r="T23" i="33"/>
  <c r="T25" i="33"/>
  <c r="T24" i="33"/>
  <c r="T26" i="33"/>
  <c r="T28" i="33"/>
  <c r="T34" i="33"/>
  <c r="T31" i="33"/>
  <c r="T32" i="33"/>
  <c r="T30" i="33"/>
  <c r="Q11" i="39"/>
  <c r="R11" i="39" s="1"/>
  <c r="S11" i="39" s="1"/>
  <c r="T11" i="39" s="1"/>
  <c r="U11" i="39" s="1"/>
  <c r="V11" i="39" s="1"/>
  <c r="W11" i="39" s="1"/>
  <c r="G12" i="46"/>
  <c r="H12" i="46" s="1"/>
  <c r="D12" i="39"/>
  <c r="D54" i="35"/>
  <c r="E54" i="35" s="1"/>
  <c r="L11" i="35"/>
  <c r="M11" i="35" s="1"/>
  <c r="N11" i="35" s="1"/>
  <c r="O11" i="35" s="1"/>
  <c r="P11" i="35" s="1"/>
  <c r="Q11" i="35" s="1"/>
  <c r="R11" i="35" s="1"/>
  <c r="S11" i="35" s="1"/>
  <c r="T11" i="35" s="1"/>
  <c r="U11" i="35" s="1"/>
  <c r="V11" i="35" s="1"/>
  <c r="W11" i="35" s="1"/>
  <c r="L34" i="39"/>
  <c r="M34" i="39" s="1"/>
  <c r="N34" i="39" s="1"/>
  <c r="O34" i="39" s="1"/>
  <c r="P34" i="39" s="1"/>
  <c r="Q34" i="39" s="1"/>
  <c r="R34" i="39" s="1"/>
  <c r="S34" i="39" s="1"/>
  <c r="T34" i="39" s="1"/>
  <c r="U34" i="39" s="1"/>
  <c r="V34" i="39" s="1"/>
  <c r="W34" i="39" s="1"/>
  <c r="L11" i="36"/>
  <c r="M11" i="36" s="1"/>
  <c r="N11" i="36" s="1"/>
  <c r="O11" i="36" s="1"/>
  <c r="P11" i="36" s="1"/>
  <c r="Q11" i="36" s="1"/>
  <c r="R11" i="36" s="1"/>
  <c r="S11" i="36" s="1"/>
  <c r="T11" i="36" s="1"/>
  <c r="U11" i="36" s="1"/>
  <c r="V11" i="36" s="1"/>
  <c r="W11" i="36" s="1"/>
  <c r="P26" i="15"/>
  <c r="N26" i="15"/>
  <c r="D28" i="15"/>
  <c r="A28" i="15"/>
  <c r="U27" i="15"/>
  <c r="S27" i="15"/>
  <c r="L27" i="15"/>
  <c r="I27" i="15"/>
  <c r="G27" i="15"/>
  <c r="B28" i="15"/>
  <c r="Q27" i="15"/>
  <c r="K27" i="15"/>
  <c r="E27" i="15"/>
  <c r="T27" i="15"/>
  <c r="H27" i="15"/>
  <c r="K34" i="35"/>
  <c r="L34" i="35" s="1"/>
  <c r="M34" i="35" s="1"/>
  <c r="N34" i="35" s="1"/>
  <c r="O34" i="35" s="1"/>
  <c r="P34" i="35" s="1"/>
  <c r="Q34" i="35" s="1"/>
  <c r="R34" i="35" s="1"/>
  <c r="S34" i="35" s="1"/>
  <c r="T34" i="35" s="1"/>
  <c r="U34" i="35" s="1"/>
  <c r="V34" i="35" s="1"/>
  <c r="W34" i="35" s="1"/>
  <c r="T15" i="33"/>
  <c r="T14" i="33"/>
  <c r="T16" i="33"/>
  <c r="T17" i="33"/>
  <c r="D13" i="33"/>
  <c r="T18" i="33"/>
  <c r="T19" i="33"/>
  <c r="H29" i="13"/>
  <c r="J29" i="13" s="1"/>
  <c r="E30" i="13"/>
  <c r="G29" i="13"/>
  <c r="A29" i="13"/>
  <c r="P53" i="46"/>
  <c r="Q53" i="46" s="1"/>
  <c r="R53" i="46" s="1"/>
  <c r="S53" i="46" s="1"/>
  <c r="T53" i="46" s="1"/>
  <c r="U53" i="46" s="1"/>
  <c r="V53" i="46" s="1"/>
  <c r="W53" i="46" s="1"/>
  <c r="I35" i="46"/>
  <c r="E12" i="39" l="1"/>
  <c r="D54" i="46"/>
  <c r="E54" i="46" s="1"/>
  <c r="D35" i="35"/>
  <c r="D12" i="36"/>
  <c r="D35" i="39"/>
  <c r="D12" i="35"/>
  <c r="C30" i="13"/>
  <c r="B30" i="13"/>
  <c r="B14" i="33"/>
  <c r="D14" i="33" s="1"/>
  <c r="E13" i="33"/>
  <c r="J35" i="46"/>
  <c r="K35" i="46" s="1"/>
  <c r="D29" i="15"/>
  <c r="A29" i="15"/>
  <c r="U28" i="15"/>
  <c r="S28" i="15"/>
  <c r="L28" i="15"/>
  <c r="I28" i="15"/>
  <c r="G28" i="15"/>
  <c r="T28" i="15"/>
  <c r="H28" i="15"/>
  <c r="B29" i="15"/>
  <c r="Q28" i="15"/>
  <c r="E28" i="15"/>
  <c r="K28" i="15"/>
  <c r="L29" i="13"/>
  <c r="N29" i="13"/>
  <c r="I12" i="46"/>
  <c r="P27" i="15"/>
  <c r="N27" i="15"/>
  <c r="F54" i="35"/>
  <c r="F12" i="39"/>
  <c r="P28" i="15" l="1"/>
  <c r="N28" i="15"/>
  <c r="D30" i="15"/>
  <c r="A30" i="15"/>
  <c r="U29" i="15"/>
  <c r="S29" i="15"/>
  <c r="L29" i="15"/>
  <c r="I29" i="15"/>
  <c r="G29" i="15"/>
  <c r="B30" i="15"/>
  <c r="Q29" i="15"/>
  <c r="K29" i="15"/>
  <c r="E29" i="15"/>
  <c r="T29" i="15"/>
  <c r="H29" i="15"/>
  <c r="E14" i="33"/>
  <c r="B15" i="33"/>
  <c r="D15" i="33" s="1"/>
  <c r="G54" i="35"/>
  <c r="J12" i="46"/>
  <c r="K12" i="46" s="1"/>
  <c r="L12" i="46" s="1"/>
  <c r="M12" i="46" s="1"/>
  <c r="G12" i="39"/>
  <c r="L35" i="46"/>
  <c r="M35" i="46" s="1"/>
  <c r="N35" i="46" s="1"/>
  <c r="E31" i="13"/>
  <c r="G30" i="13"/>
  <c r="A30" i="13"/>
  <c r="H30" i="13"/>
  <c r="J30" i="13" s="1"/>
  <c r="E12" i="35"/>
  <c r="E35" i="39"/>
  <c r="E12" i="36"/>
  <c r="E35" i="35"/>
  <c r="F54" i="46"/>
  <c r="F12" i="35" l="1"/>
  <c r="F35" i="35"/>
  <c r="G35" i="35" s="1"/>
  <c r="F12" i="36"/>
  <c r="F35" i="39"/>
  <c r="B31" i="13"/>
  <c r="C31" i="13"/>
  <c r="H12" i="39"/>
  <c r="N12" i="46"/>
  <c r="O12" i="46" s="1"/>
  <c r="P12" i="46" s="1"/>
  <c r="Q12" i="46" s="1"/>
  <c r="R12" i="46" s="1"/>
  <c r="S12" i="46" s="1"/>
  <c r="T12" i="46" s="1"/>
  <c r="U12" i="46" s="1"/>
  <c r="V12" i="46" s="1"/>
  <c r="W12" i="46" s="1"/>
  <c r="D31" i="15"/>
  <c r="A31" i="15"/>
  <c r="U30" i="15"/>
  <c r="S30" i="15"/>
  <c r="L30" i="15"/>
  <c r="I30" i="15"/>
  <c r="G30" i="15"/>
  <c r="T30" i="15"/>
  <c r="H30" i="15"/>
  <c r="K30" i="15"/>
  <c r="B31" i="15"/>
  <c r="Q30" i="15"/>
  <c r="E30" i="15"/>
  <c r="G12" i="35"/>
  <c r="N30" i="13"/>
  <c r="L30" i="13"/>
  <c r="O35" i="46"/>
  <c r="P35" i="46" s="1"/>
  <c r="Q35" i="46" s="1"/>
  <c r="R35" i="46" s="1"/>
  <c r="S35" i="46" s="1"/>
  <c r="T35" i="46" s="1"/>
  <c r="U35" i="46" s="1"/>
  <c r="V35" i="46" s="1"/>
  <c r="W35" i="46" s="1"/>
  <c r="H54" i="35"/>
  <c r="G54" i="46"/>
  <c r="E15" i="33"/>
  <c r="B16" i="33"/>
  <c r="D16" i="33" s="1"/>
  <c r="P29" i="15"/>
  <c r="N29" i="15"/>
  <c r="D36" i="46" l="1"/>
  <c r="D13" i="46"/>
  <c r="I54" i="35"/>
  <c r="B32" i="15"/>
  <c r="U31" i="15"/>
  <c r="S31" i="15"/>
  <c r="L31" i="15"/>
  <c r="I31" i="15"/>
  <c r="G31" i="15"/>
  <c r="D32" i="15"/>
  <c r="Q31" i="15"/>
  <c r="K31" i="15"/>
  <c r="E31" i="15"/>
  <c r="T31" i="15"/>
  <c r="H31" i="15"/>
  <c r="A32" i="15"/>
  <c r="J54" i="35"/>
  <c r="H31" i="13"/>
  <c r="J31" i="13" s="1"/>
  <c r="E32" i="13"/>
  <c r="G31" i="13"/>
  <c r="A31" i="13"/>
  <c r="G12" i="36"/>
  <c r="H35" i="35"/>
  <c r="I35" i="35" s="1"/>
  <c r="E16" i="33"/>
  <c r="B17" i="33"/>
  <c r="D17" i="33" s="1"/>
  <c r="H54" i="46"/>
  <c r="P30" i="15"/>
  <c r="N30" i="15"/>
  <c r="K54" i="35"/>
  <c r="I12" i="39"/>
  <c r="G35" i="39"/>
  <c r="H12" i="35"/>
  <c r="I54" i="46" l="1"/>
  <c r="J35" i="35"/>
  <c r="H35" i="39"/>
  <c r="I35" i="39" s="1"/>
  <c r="J12" i="39"/>
  <c r="K12" i="39" s="1"/>
  <c r="J54" i="46"/>
  <c r="K54" i="46" s="1"/>
  <c r="L31" i="13"/>
  <c r="N31" i="13"/>
  <c r="P31" i="15"/>
  <c r="N31" i="15"/>
  <c r="D33" i="15"/>
  <c r="A33" i="15"/>
  <c r="T32" i="15"/>
  <c r="Q32" i="15"/>
  <c r="K32" i="15"/>
  <c r="H32" i="15"/>
  <c r="E32" i="15"/>
  <c r="B33" i="15"/>
  <c r="U32" i="15"/>
  <c r="I32" i="15"/>
  <c r="S32" i="15"/>
  <c r="G32" i="15"/>
  <c r="L32" i="15"/>
  <c r="L54" i="35"/>
  <c r="M54" i="35" s="1"/>
  <c r="E13" i="46"/>
  <c r="E36" i="46"/>
  <c r="L12" i="39"/>
  <c r="M12" i="39" s="1"/>
  <c r="N12" i="39" s="1"/>
  <c r="O12" i="39" s="1"/>
  <c r="E17" i="33"/>
  <c r="B18" i="33"/>
  <c r="D18" i="33" s="1"/>
  <c r="H12" i="36"/>
  <c r="C32" i="13"/>
  <c r="B32" i="13"/>
  <c r="I12" i="35"/>
  <c r="J12" i="35" s="1"/>
  <c r="K12" i="35" s="1"/>
  <c r="L12" i="35" s="1"/>
  <c r="M12" i="35" s="1"/>
  <c r="N12" i="35" s="1"/>
  <c r="N54" i="35" l="1"/>
  <c r="O54" i="35" s="1"/>
  <c r="P54" i="35" s="1"/>
  <c r="Q54" i="35" s="1"/>
  <c r="R54" i="35" s="1"/>
  <c r="S54" i="35" s="1"/>
  <c r="T54" i="35" s="1"/>
  <c r="U54" i="35" s="1"/>
  <c r="V54" i="35" s="1"/>
  <c r="W54" i="35" s="1"/>
  <c r="J35" i="39"/>
  <c r="K35" i="39" s="1"/>
  <c r="L35" i="39" s="1"/>
  <c r="F13" i="46"/>
  <c r="L54" i="46"/>
  <c r="M54" i="46" s="1"/>
  <c r="N54" i="46" s="1"/>
  <c r="O54" i="46" s="1"/>
  <c r="P54" i="46" s="1"/>
  <c r="Q54" i="46" s="1"/>
  <c r="R54" i="46" s="1"/>
  <c r="S54" i="46" s="1"/>
  <c r="T54" i="46" s="1"/>
  <c r="U54" i="46" s="1"/>
  <c r="V54" i="46" s="1"/>
  <c r="W54" i="46" s="1"/>
  <c r="K35" i="35"/>
  <c r="E18" i="33"/>
  <c r="B19" i="33"/>
  <c r="E33" i="13"/>
  <c r="G32" i="13"/>
  <c r="A32" i="13"/>
  <c r="H32" i="13"/>
  <c r="J32" i="13" s="1"/>
  <c r="I12" i="36"/>
  <c r="P12" i="39"/>
  <c r="Q12" i="39" s="1"/>
  <c r="R12" i="39" s="1"/>
  <c r="S12" i="39" s="1"/>
  <c r="T12" i="39" s="1"/>
  <c r="U12" i="39" s="1"/>
  <c r="V12" i="39" s="1"/>
  <c r="W12" i="39" s="1"/>
  <c r="F36" i="46"/>
  <c r="N32" i="15"/>
  <c r="P32" i="15"/>
  <c r="D34" i="15"/>
  <c r="A34" i="15"/>
  <c r="U33" i="15"/>
  <c r="S33" i="15"/>
  <c r="L33" i="15"/>
  <c r="I33" i="15"/>
  <c r="G33" i="15"/>
  <c r="B34" i="15"/>
  <c r="T33" i="15"/>
  <c r="H33" i="15"/>
  <c r="Q33" i="15"/>
  <c r="E33" i="15"/>
  <c r="K33" i="15"/>
  <c r="O12" i="35"/>
  <c r="P12" i="35" s="1"/>
  <c r="Q12" i="35" s="1"/>
  <c r="R12" i="35" s="1"/>
  <c r="S12" i="35" s="1"/>
  <c r="T12" i="35" s="1"/>
  <c r="U12" i="35" s="1"/>
  <c r="V12" i="35" s="1"/>
  <c r="W12" i="35" s="1"/>
  <c r="D19" i="33" l="1"/>
  <c r="B20" i="33" s="1"/>
  <c r="D20" i="33" s="1"/>
  <c r="D55" i="46"/>
  <c r="E55" i="46" s="1"/>
  <c r="D55" i="35"/>
  <c r="D13" i="35"/>
  <c r="X39" i="15"/>
  <c r="X38" i="15"/>
  <c r="X37" i="15"/>
  <c r="X36" i="15"/>
  <c r="X35" i="15"/>
  <c r="AB34" i="15"/>
  <c r="X34" i="15"/>
  <c r="AC33" i="15"/>
  <c r="AA33" i="15"/>
  <c r="X40" i="15"/>
  <c r="Z37" i="15"/>
  <c r="Z35" i="15"/>
  <c r="AA34" i="15"/>
  <c r="AB33" i="15"/>
  <c r="Z36" i="15"/>
  <c r="Z38" i="15"/>
  <c r="AC34" i="15"/>
  <c r="X33" i="15"/>
  <c r="D35" i="15"/>
  <c r="A35" i="15"/>
  <c r="U34" i="15"/>
  <c r="S34" i="15"/>
  <c r="L34" i="15"/>
  <c r="I34" i="15"/>
  <c r="G34" i="15"/>
  <c r="B35" i="15"/>
  <c r="T34" i="15"/>
  <c r="H34" i="15"/>
  <c r="K34" i="15"/>
  <c r="Q34" i="15"/>
  <c r="E34" i="15"/>
  <c r="N32" i="13"/>
  <c r="L32" i="13"/>
  <c r="M35" i="39"/>
  <c r="N35" i="39" s="1"/>
  <c r="O35" i="39" s="1"/>
  <c r="P35" i="39" s="1"/>
  <c r="Q35" i="39" s="1"/>
  <c r="R35" i="39" s="1"/>
  <c r="S35" i="39" s="1"/>
  <c r="T35" i="39" s="1"/>
  <c r="U35" i="39" s="1"/>
  <c r="V35" i="39" s="1"/>
  <c r="W35" i="39" s="1"/>
  <c r="G13" i="46"/>
  <c r="P33" i="15"/>
  <c r="N33" i="15"/>
  <c r="G36" i="46"/>
  <c r="H36" i="46" s="1"/>
  <c r="D13" i="39"/>
  <c r="J12" i="36"/>
  <c r="K12" i="36" s="1"/>
  <c r="L12" i="36" s="1"/>
  <c r="M12" i="36" s="1"/>
  <c r="B33" i="13"/>
  <c r="C33" i="13"/>
  <c r="L35" i="35"/>
  <c r="E20" i="33" l="1"/>
  <c r="B21" i="33"/>
  <c r="D21" i="33" s="1"/>
  <c r="M35" i="35"/>
  <c r="N35" i="35" s="1"/>
  <c r="O35" i="35" s="1"/>
  <c r="E19" i="33"/>
  <c r="F55" i="46"/>
  <c r="D36" i="39"/>
  <c r="H33" i="13"/>
  <c r="J33" i="13" s="1"/>
  <c r="A33" i="13"/>
  <c r="E34" i="13"/>
  <c r="G33" i="13"/>
  <c r="G55" i="46"/>
  <c r="H55" i="46" s="1"/>
  <c r="N12" i="36"/>
  <c r="O12" i="36" s="1"/>
  <c r="P12" i="36" s="1"/>
  <c r="Q12" i="36" s="1"/>
  <c r="R12" i="36" s="1"/>
  <c r="S12" i="36" s="1"/>
  <c r="T12" i="36" s="1"/>
  <c r="U12" i="36" s="1"/>
  <c r="V12" i="36" s="1"/>
  <c r="W12" i="36" s="1"/>
  <c r="E13" i="39"/>
  <c r="I36" i="46"/>
  <c r="H13" i="46"/>
  <c r="P34" i="15"/>
  <c r="N34" i="15"/>
  <c r="D36" i="15"/>
  <c r="A36" i="15"/>
  <c r="U35" i="15"/>
  <c r="S35" i="15"/>
  <c r="L35" i="15"/>
  <c r="I35" i="15"/>
  <c r="G35" i="15"/>
  <c r="T35" i="15"/>
  <c r="H35" i="15"/>
  <c r="B36" i="15"/>
  <c r="Q35" i="15"/>
  <c r="E35" i="15"/>
  <c r="K35" i="15"/>
  <c r="E13" i="35"/>
  <c r="E55" i="35"/>
  <c r="P35" i="35" l="1"/>
  <c r="Q35" i="35" s="1"/>
  <c r="R35" i="35" s="1"/>
  <c r="S35" i="35" s="1"/>
  <c r="T35" i="35" s="1"/>
  <c r="U35" i="35" s="1"/>
  <c r="V35" i="35" s="1"/>
  <c r="W35" i="35" s="1"/>
  <c r="E21" i="33"/>
  <c r="B22" i="33"/>
  <c r="D22" i="33" s="1"/>
  <c r="I55" i="46"/>
  <c r="D36" i="35"/>
  <c r="E36" i="35" s="1"/>
  <c r="F36" i="35" s="1"/>
  <c r="F55" i="35"/>
  <c r="G55" i="35" s="1"/>
  <c r="P35" i="15"/>
  <c r="N35" i="15"/>
  <c r="D37" i="15"/>
  <c r="A37" i="15"/>
  <c r="U36" i="15"/>
  <c r="S36" i="15"/>
  <c r="L36" i="15"/>
  <c r="I36" i="15"/>
  <c r="G36" i="15"/>
  <c r="B37" i="15"/>
  <c r="Q36" i="15"/>
  <c r="K36" i="15"/>
  <c r="E36" i="15"/>
  <c r="T36" i="15"/>
  <c r="H36" i="15"/>
  <c r="D13" i="36"/>
  <c r="E13" i="36" s="1"/>
  <c r="F13" i="36" s="1"/>
  <c r="F13" i="35"/>
  <c r="G13" i="35" s="1"/>
  <c r="I13" i="46"/>
  <c r="J13" i="46" s="1"/>
  <c r="K36" i="46"/>
  <c r="J36" i="46"/>
  <c r="F13" i="39"/>
  <c r="G13" i="39" s="1"/>
  <c r="C34" i="13"/>
  <c r="B34" i="13"/>
  <c r="L33" i="13"/>
  <c r="N33" i="13"/>
  <c r="E36" i="39"/>
  <c r="F36" i="39"/>
  <c r="J55" i="46" l="1"/>
  <c r="K55" i="46" s="1"/>
  <c r="E22" i="33"/>
  <c r="B23" i="33"/>
  <c r="D23" i="33" s="1"/>
  <c r="H55" i="35"/>
  <c r="I55" i="35" s="1"/>
  <c r="J55" i="35" s="1"/>
  <c r="K13" i="46"/>
  <c r="P36" i="15"/>
  <c r="N36" i="15"/>
  <c r="G36" i="35"/>
  <c r="G36" i="39"/>
  <c r="E35" i="13"/>
  <c r="G34" i="13"/>
  <c r="A34" i="13"/>
  <c r="H34" i="13"/>
  <c r="J34" i="13" s="1"/>
  <c r="H13" i="39"/>
  <c r="I13" i="39" s="1"/>
  <c r="L36" i="46"/>
  <c r="M36" i="46" s="1"/>
  <c r="N36" i="46" s="1"/>
  <c r="O36" i="46" s="1"/>
  <c r="P36" i="46" s="1"/>
  <c r="Q36" i="46" s="1"/>
  <c r="R36" i="46" s="1"/>
  <c r="S36" i="46" s="1"/>
  <c r="T36" i="46" s="1"/>
  <c r="U36" i="46" s="1"/>
  <c r="V36" i="46" s="1"/>
  <c r="W36" i="46" s="1"/>
  <c r="H13" i="35"/>
  <c r="G13" i="36"/>
  <c r="D38" i="15"/>
  <c r="A38" i="15"/>
  <c r="U37" i="15"/>
  <c r="S37" i="15"/>
  <c r="L37" i="15"/>
  <c r="I37" i="15"/>
  <c r="G37" i="15"/>
  <c r="T37" i="15"/>
  <c r="H37" i="15"/>
  <c r="K37" i="15"/>
  <c r="B38" i="15"/>
  <c r="Q37" i="15"/>
  <c r="E37" i="15"/>
  <c r="L55" i="46" l="1"/>
  <c r="M55" i="46"/>
  <c r="N55" i="46" s="1"/>
  <c r="E23" i="33"/>
  <c r="B24" i="33"/>
  <c r="D24" i="33" s="1"/>
  <c r="D37" i="46"/>
  <c r="E37" i="46" s="1"/>
  <c r="K55" i="35"/>
  <c r="L55" i="35" s="1"/>
  <c r="P37" i="15"/>
  <c r="N37" i="15"/>
  <c r="N34" i="13"/>
  <c r="L34" i="13"/>
  <c r="H36" i="35"/>
  <c r="D39" i="15"/>
  <c r="A39" i="15"/>
  <c r="U38" i="15"/>
  <c r="S38" i="15"/>
  <c r="L38" i="15"/>
  <c r="I38" i="15"/>
  <c r="G38" i="15"/>
  <c r="B39" i="15"/>
  <c r="Q38" i="15"/>
  <c r="K38" i="15"/>
  <c r="E38" i="15"/>
  <c r="T38" i="15"/>
  <c r="H38" i="15"/>
  <c r="I13" i="35"/>
  <c r="B35" i="13"/>
  <c r="C35" i="13"/>
  <c r="I36" i="35"/>
  <c r="H13" i="36"/>
  <c r="L13" i="46"/>
  <c r="M13" i="46" s="1"/>
  <c r="N13" i="46" s="1"/>
  <c r="O13" i="46" s="1"/>
  <c r="P13" i="46" s="1"/>
  <c r="J13" i="39"/>
  <c r="H36" i="39"/>
  <c r="I36" i="39" s="1"/>
  <c r="E24" i="33" l="1"/>
  <c r="B25" i="33"/>
  <c r="D25" i="33" s="1"/>
  <c r="O55" i="46"/>
  <c r="P55" i="46" s="1"/>
  <c r="Q55" i="46" s="1"/>
  <c r="M55" i="35"/>
  <c r="N55" i="35" s="1"/>
  <c r="O55" i="35" s="1"/>
  <c r="P55" i="35" s="1"/>
  <c r="Q55" i="35" s="1"/>
  <c r="R55" i="35" s="1"/>
  <c r="S55" i="35" s="1"/>
  <c r="T55" i="35" s="1"/>
  <c r="U55" i="35" s="1"/>
  <c r="V55" i="35" s="1"/>
  <c r="W55" i="35" s="1"/>
  <c r="Q13" i="46"/>
  <c r="R13" i="46" s="1"/>
  <c r="S13" i="46" s="1"/>
  <c r="T13" i="46" s="1"/>
  <c r="U13" i="46" s="1"/>
  <c r="V13" i="46" s="1"/>
  <c r="W13" i="46" s="1"/>
  <c r="F37" i="46"/>
  <c r="K13" i="39"/>
  <c r="H35" i="13"/>
  <c r="J35" i="13" s="1"/>
  <c r="E36" i="13"/>
  <c r="G35" i="13"/>
  <c r="A35" i="13"/>
  <c r="P38" i="15"/>
  <c r="N38" i="15"/>
  <c r="J36" i="35"/>
  <c r="J36" i="39"/>
  <c r="B40" i="15"/>
  <c r="U39" i="15"/>
  <c r="S39" i="15"/>
  <c r="L39" i="15"/>
  <c r="I39" i="15"/>
  <c r="G39" i="15"/>
  <c r="A40" i="15"/>
  <c r="T39" i="15"/>
  <c r="H39" i="15"/>
  <c r="D40" i="15"/>
  <c r="Q39" i="15"/>
  <c r="E39" i="15"/>
  <c r="K39" i="15"/>
  <c r="J13" i="35"/>
  <c r="I13" i="36"/>
  <c r="G37" i="46"/>
  <c r="H37" i="46" s="1"/>
  <c r="E25" i="33" l="1"/>
  <c r="B26" i="33"/>
  <c r="D26" i="33" s="1"/>
  <c r="R55" i="46"/>
  <c r="S55" i="46" s="1"/>
  <c r="T55" i="46" s="1"/>
  <c r="U55" i="46" s="1"/>
  <c r="V55" i="46" s="1"/>
  <c r="L36" i="39"/>
  <c r="M36" i="39" s="1"/>
  <c r="K36" i="39"/>
  <c r="D14" i="46"/>
  <c r="E14" i="46" s="1"/>
  <c r="W55" i="46"/>
  <c r="J13" i="36"/>
  <c r="K13" i="35"/>
  <c r="L13" i="35" s="1"/>
  <c r="M13" i="35" s="1"/>
  <c r="N13" i="35" s="1"/>
  <c r="O13" i="35" s="1"/>
  <c r="P13" i="35" s="1"/>
  <c r="D41" i="15"/>
  <c r="A41" i="15"/>
  <c r="T40" i="15"/>
  <c r="Q40" i="15"/>
  <c r="K40" i="15"/>
  <c r="H40" i="15"/>
  <c r="E40" i="15"/>
  <c r="S40" i="15"/>
  <c r="L40" i="15"/>
  <c r="G40" i="15"/>
  <c r="B41" i="15"/>
  <c r="U40" i="15"/>
  <c r="I40" i="15"/>
  <c r="L35" i="13"/>
  <c r="N35" i="13"/>
  <c r="I37" i="46"/>
  <c r="P39" i="15"/>
  <c r="N39" i="15"/>
  <c r="K36" i="35"/>
  <c r="F14" i="46"/>
  <c r="C36" i="13"/>
  <c r="B36" i="13"/>
  <c r="A19" i="13" s="1"/>
  <c r="A20" i="13" s="1"/>
  <c r="A21" i="13" s="1"/>
  <c r="A22" i="13" s="1"/>
  <c r="A23" i="13" s="1"/>
  <c r="A24" i="13" s="1"/>
  <c r="A25" i="13" s="1"/>
  <c r="A26" i="13" s="1"/>
  <c r="P9" i="13"/>
  <c r="L13" i="39"/>
  <c r="M13" i="39" s="1"/>
  <c r="N13" i="39" s="1"/>
  <c r="O13" i="39" s="1"/>
  <c r="P13" i="39" s="1"/>
  <c r="Q13" i="39" s="1"/>
  <c r="R13" i="39" s="1"/>
  <c r="S13" i="39" s="1"/>
  <c r="E26" i="33" l="1"/>
  <c r="B27" i="33"/>
  <c r="D27" i="33" s="1"/>
  <c r="Q13" i="35"/>
  <c r="R13" i="35" s="1"/>
  <c r="S13" i="35" s="1"/>
  <c r="T13" i="35" s="1"/>
  <c r="U13" i="35" s="1"/>
  <c r="V13" i="35" s="1"/>
  <c r="W13" i="35" s="1"/>
  <c r="T13" i="39"/>
  <c r="U13" i="39" s="1"/>
  <c r="G36" i="13"/>
  <c r="A36" i="13"/>
  <c r="H36" i="13"/>
  <c r="J36" i="13" s="1"/>
  <c r="N36" i="39"/>
  <c r="L36" i="35"/>
  <c r="J37" i="46"/>
  <c r="K37" i="46" s="1"/>
  <c r="N40" i="15"/>
  <c r="P40" i="15"/>
  <c r="D42" i="15"/>
  <c r="A42" i="15"/>
  <c r="U41" i="15"/>
  <c r="S41" i="15"/>
  <c r="L41" i="15"/>
  <c r="I41" i="15"/>
  <c r="G41" i="15"/>
  <c r="Q41" i="15"/>
  <c r="K41" i="15"/>
  <c r="E41" i="15"/>
  <c r="B42" i="15"/>
  <c r="T41" i="15"/>
  <c r="H41" i="15"/>
  <c r="K13" i="36"/>
  <c r="G14" i="46"/>
  <c r="E27" i="33" l="1"/>
  <c r="B28" i="33"/>
  <c r="D28" i="33" s="1"/>
  <c r="V13" i="39"/>
  <c r="W13" i="39" s="1"/>
  <c r="D14" i="35"/>
  <c r="L13" i="36"/>
  <c r="M13" i="36" s="1"/>
  <c r="N13" i="36" s="1"/>
  <c r="O13" i="36" s="1"/>
  <c r="P13" i="36" s="1"/>
  <c r="Q13" i="36" s="1"/>
  <c r="R13" i="36" s="1"/>
  <c r="S13" i="36" s="1"/>
  <c r="T13" i="36" s="1"/>
  <c r="U13" i="36" s="1"/>
  <c r="V13" i="36" s="1"/>
  <c r="W13" i="36" s="1"/>
  <c r="L37" i="46"/>
  <c r="M37" i="46" s="1"/>
  <c r="N37" i="46" s="1"/>
  <c r="O37" i="46" s="1"/>
  <c r="P37" i="46" s="1"/>
  <c r="N36" i="13"/>
  <c r="L36" i="13"/>
  <c r="H14" i="46"/>
  <c r="P41" i="15"/>
  <c r="N41" i="15"/>
  <c r="X47" i="15"/>
  <c r="X46" i="15"/>
  <c r="X45" i="15"/>
  <c r="X44" i="15"/>
  <c r="X43" i="15"/>
  <c r="AB42" i="15"/>
  <c r="X42" i="15"/>
  <c r="AC41" i="15"/>
  <c r="AA41" i="15"/>
  <c r="Z46" i="15"/>
  <c r="Z44" i="15"/>
  <c r="AC42" i="15"/>
  <c r="X41" i="15"/>
  <c r="Z45" i="15"/>
  <c r="AA42" i="15"/>
  <c r="AB41" i="15"/>
  <c r="X48" i="15"/>
  <c r="Z43" i="15"/>
  <c r="D43" i="15"/>
  <c r="A43" i="15"/>
  <c r="U42" i="15"/>
  <c r="S42" i="15"/>
  <c r="L42" i="15"/>
  <c r="I42" i="15"/>
  <c r="G42" i="15"/>
  <c r="Q42" i="15"/>
  <c r="K42" i="15"/>
  <c r="E42" i="15"/>
  <c r="T42" i="15"/>
  <c r="H42" i="15"/>
  <c r="B43" i="15"/>
  <c r="M36" i="35"/>
  <c r="O36" i="39"/>
  <c r="P36" i="39" s="1"/>
  <c r="Q36" i="39" s="1"/>
  <c r="R36" i="39" s="1"/>
  <c r="E14" i="35"/>
  <c r="E28" i="33" l="1"/>
  <c r="B29" i="33"/>
  <c r="D29" i="33" s="1"/>
  <c r="S36" i="39"/>
  <c r="T36" i="39" s="1"/>
  <c r="U36" i="39" s="1"/>
  <c r="V36" i="39" s="1"/>
  <c r="E14" i="39"/>
  <c r="D14" i="39"/>
  <c r="Q37" i="46"/>
  <c r="R37" i="46" s="1"/>
  <c r="S37" i="46" s="1"/>
  <c r="T37" i="46" s="1"/>
  <c r="U37" i="46" s="1"/>
  <c r="V37" i="46" s="1"/>
  <c r="W37" i="46" s="1"/>
  <c r="N36" i="35"/>
  <c r="O36" i="35" s="1"/>
  <c r="P36" i="35" s="1"/>
  <c r="Q36" i="35" s="1"/>
  <c r="I14" i="46"/>
  <c r="D14" i="36"/>
  <c r="F14" i="35"/>
  <c r="P42" i="15"/>
  <c r="N42" i="15"/>
  <c r="D44" i="15"/>
  <c r="A44" i="15"/>
  <c r="U43" i="15"/>
  <c r="S43" i="15"/>
  <c r="L43" i="15"/>
  <c r="I43" i="15"/>
  <c r="G43" i="15"/>
  <c r="B44" i="15"/>
  <c r="Q43" i="15"/>
  <c r="K43" i="15"/>
  <c r="E43" i="15"/>
  <c r="T43" i="15"/>
  <c r="H43" i="15"/>
  <c r="J14" i="46"/>
  <c r="E29" i="33" l="1"/>
  <c r="B30" i="33"/>
  <c r="D30" i="33" s="1"/>
  <c r="W36" i="39"/>
  <c r="D37" i="39" s="1"/>
  <c r="E37" i="39" s="1"/>
  <c r="F37" i="39" s="1"/>
  <c r="K14" i="46"/>
  <c r="L14" i="46" s="1"/>
  <c r="R36" i="35"/>
  <c r="S36" i="35" s="1"/>
  <c r="T36" i="35" s="1"/>
  <c r="U36" i="35" s="1"/>
  <c r="V36" i="35" s="1"/>
  <c r="W36" i="35" s="1"/>
  <c r="F14" i="39"/>
  <c r="D37" i="35"/>
  <c r="D45" i="15"/>
  <c r="A45" i="15"/>
  <c r="U44" i="15"/>
  <c r="S44" i="15"/>
  <c r="L44" i="15"/>
  <c r="I44" i="15"/>
  <c r="G44" i="15"/>
  <c r="T44" i="15"/>
  <c r="H44" i="15"/>
  <c r="B45" i="15"/>
  <c r="Q44" i="15"/>
  <c r="E44" i="15"/>
  <c r="K44" i="15"/>
  <c r="P43" i="15"/>
  <c r="N43" i="15"/>
  <c r="G14" i="35"/>
  <c r="E14" i="36"/>
  <c r="E30" i="33" l="1"/>
  <c r="B31" i="33"/>
  <c r="D31" i="33" s="1"/>
  <c r="M14" i="46"/>
  <c r="G14" i="39"/>
  <c r="H14" i="39" s="1"/>
  <c r="I14" i="39" s="1"/>
  <c r="J14" i="39" s="1"/>
  <c r="F14" i="36"/>
  <c r="H14" i="35"/>
  <c r="G37" i="39"/>
  <c r="P44" i="15"/>
  <c r="N44" i="15"/>
  <c r="D46" i="15"/>
  <c r="A46" i="15"/>
  <c r="U45" i="15"/>
  <c r="S45" i="15"/>
  <c r="L45" i="15"/>
  <c r="I45" i="15"/>
  <c r="G45" i="15"/>
  <c r="B46" i="15"/>
  <c r="Q45" i="15"/>
  <c r="K45" i="15"/>
  <c r="E45" i="15"/>
  <c r="H45" i="15"/>
  <c r="T45" i="15"/>
  <c r="E37" i="35"/>
  <c r="E31" i="33" l="1"/>
  <c r="B32" i="33"/>
  <c r="D32" i="33" s="1"/>
  <c r="N14" i="46"/>
  <c r="D47" i="15"/>
  <c r="A47" i="15"/>
  <c r="U46" i="15"/>
  <c r="S46" i="15"/>
  <c r="L46" i="15"/>
  <c r="I46" i="15"/>
  <c r="G46" i="15"/>
  <c r="T46" i="15"/>
  <c r="H46" i="15"/>
  <c r="K46" i="15"/>
  <c r="B47" i="15"/>
  <c r="E46" i="15"/>
  <c r="Q46" i="15"/>
  <c r="H37" i="39"/>
  <c r="P45" i="15"/>
  <c r="N45" i="15"/>
  <c r="K14" i="39"/>
  <c r="G14" i="36"/>
  <c r="F37" i="35"/>
  <c r="I14" i="35"/>
  <c r="E32" i="33" l="1"/>
  <c r="B33" i="33"/>
  <c r="D33" i="33" s="1"/>
  <c r="O14" i="46"/>
  <c r="J14" i="35"/>
  <c r="K14" i="35" s="1"/>
  <c r="L14" i="35" s="1"/>
  <c r="M14" i="35" s="1"/>
  <c r="N14" i="35" s="1"/>
  <c r="O14" i="35" s="1"/>
  <c r="P14" i="35" s="1"/>
  <c r="Q14" i="35" s="1"/>
  <c r="R14" i="35" s="1"/>
  <c r="S14" i="35" s="1"/>
  <c r="T14" i="35" s="1"/>
  <c r="U14" i="35" s="1"/>
  <c r="V14" i="35" s="1"/>
  <c r="W14" i="35" s="1"/>
  <c r="B48" i="15"/>
  <c r="U47" i="15"/>
  <c r="S47" i="15"/>
  <c r="L47" i="15"/>
  <c r="I47" i="15"/>
  <c r="G47" i="15"/>
  <c r="D48" i="15"/>
  <c r="Q47" i="15"/>
  <c r="K47" i="15"/>
  <c r="E47" i="15"/>
  <c r="T47" i="15"/>
  <c r="H47" i="15"/>
  <c r="A48" i="15"/>
  <c r="G37" i="35"/>
  <c r="H14" i="36"/>
  <c r="I14" i="36" s="1"/>
  <c r="I37" i="39"/>
  <c r="L14" i="39"/>
  <c r="P46" i="15"/>
  <c r="N46" i="15"/>
  <c r="E33" i="33" l="1"/>
  <c r="B34" i="33"/>
  <c r="D34" i="33" s="1"/>
  <c r="E34" i="33" s="1"/>
  <c r="P14" i="46"/>
  <c r="D15" i="35"/>
  <c r="E15" i="35" s="1"/>
  <c r="J37" i="39"/>
  <c r="K37" i="39" s="1"/>
  <c r="H37" i="35"/>
  <c r="J14" i="36"/>
  <c r="P47" i="15"/>
  <c r="N47" i="15"/>
  <c r="D49" i="15"/>
  <c r="A49" i="15"/>
  <c r="T48" i="15"/>
  <c r="Q48" i="15"/>
  <c r="K48" i="15"/>
  <c r="H48" i="15"/>
  <c r="Z4" i="15" s="1"/>
  <c r="E48" i="15"/>
  <c r="B49" i="15"/>
  <c r="U48" i="15"/>
  <c r="I48" i="15"/>
  <c r="S48" i="15"/>
  <c r="G48" i="15"/>
  <c r="L48" i="15"/>
  <c r="M14" i="39"/>
  <c r="N14" i="39" s="1"/>
  <c r="O14" i="39" s="1"/>
  <c r="P14" i="39" s="1"/>
  <c r="Q14" i="39" s="1"/>
  <c r="R14" i="39" s="1"/>
  <c r="S14" i="39" s="1"/>
  <c r="T14" i="39" s="1"/>
  <c r="U14" i="39" s="1"/>
  <c r="V14" i="39" s="1"/>
  <c r="W14" i="39" s="1"/>
  <c r="Q14" i="46" l="1"/>
  <c r="D15" i="39"/>
  <c r="N48" i="15"/>
  <c r="P48" i="15"/>
  <c r="D50" i="15"/>
  <c r="A50" i="15"/>
  <c r="U49" i="15"/>
  <c r="S49" i="15"/>
  <c r="L49" i="15"/>
  <c r="I49" i="15"/>
  <c r="G49" i="15"/>
  <c r="B50" i="15"/>
  <c r="T49" i="15"/>
  <c r="H49" i="15"/>
  <c r="Q49" i="15"/>
  <c r="E49" i="15"/>
  <c r="K49" i="15"/>
  <c r="K14" i="36"/>
  <c r="I37" i="35"/>
  <c r="J37" i="35" s="1"/>
  <c r="L37" i="39"/>
  <c r="M37" i="39" s="1"/>
  <c r="N37" i="39" s="1"/>
  <c r="O37" i="39" s="1"/>
  <c r="P37" i="39" s="1"/>
  <c r="Q37" i="39" s="1"/>
  <c r="R37" i="39" s="1"/>
  <c r="S37" i="39" s="1"/>
  <c r="T37" i="39" s="1"/>
  <c r="U37" i="39" s="1"/>
  <c r="V37" i="39" s="1"/>
  <c r="W37" i="39" s="1"/>
  <c r="F15" i="35"/>
  <c r="R14" i="46" l="1"/>
  <c r="K37" i="35"/>
  <c r="L37" i="35" s="1"/>
  <c r="E15" i="39"/>
  <c r="L14" i="36"/>
  <c r="M14" i="36" s="1"/>
  <c r="N14" i="36" s="1"/>
  <c r="O14" i="36" s="1"/>
  <c r="P14" i="36" s="1"/>
  <c r="Q14" i="36" s="1"/>
  <c r="R14" i="36" s="1"/>
  <c r="S14" i="36" s="1"/>
  <c r="T14" i="36" s="1"/>
  <c r="U14" i="36" s="1"/>
  <c r="G15" i="35"/>
  <c r="H15" i="35" s="1"/>
  <c r="I15" i="35" s="1"/>
  <c r="P49" i="15"/>
  <c r="N49" i="15"/>
  <c r="X56" i="15"/>
  <c r="X55" i="15"/>
  <c r="X54" i="15"/>
  <c r="X53" i="15"/>
  <c r="X52" i="15"/>
  <c r="X51" i="15"/>
  <c r="AB50" i="15"/>
  <c r="X50" i="15"/>
  <c r="AC49" i="15"/>
  <c r="AA49" i="15"/>
  <c r="Z53" i="15"/>
  <c r="Z51" i="15"/>
  <c r="AA50" i="15"/>
  <c r="AB49" i="15"/>
  <c r="Z52" i="15"/>
  <c r="AC50" i="15"/>
  <c r="X49" i="15"/>
  <c r="Z54" i="15"/>
  <c r="D51" i="15"/>
  <c r="A51" i="15"/>
  <c r="U50" i="15"/>
  <c r="S50" i="15"/>
  <c r="L50" i="15"/>
  <c r="I50" i="15"/>
  <c r="G50" i="15"/>
  <c r="B51" i="15"/>
  <c r="T50" i="15"/>
  <c r="H50" i="15"/>
  <c r="K50" i="15"/>
  <c r="Q50" i="15"/>
  <c r="E50" i="15"/>
  <c r="V14" i="36" l="1"/>
  <c r="W14" i="36" s="1"/>
  <c r="M37" i="35"/>
  <c r="N37" i="35" s="1"/>
  <c r="O37" i="35" s="1"/>
  <c r="P37" i="35" s="1"/>
  <c r="Q37" i="35" s="1"/>
  <c r="R37" i="35" s="1"/>
  <c r="S37" i="35" s="1"/>
  <c r="T37" i="35" s="1"/>
  <c r="U37" i="35" s="1"/>
  <c r="V37" i="35" s="1"/>
  <c r="W37" i="35" s="1"/>
  <c r="S14" i="46"/>
  <c r="D15" i="36"/>
  <c r="E15" i="36" s="1"/>
  <c r="P50" i="15"/>
  <c r="N50" i="15"/>
  <c r="D52" i="15"/>
  <c r="A52" i="15"/>
  <c r="U51" i="15"/>
  <c r="S51" i="15"/>
  <c r="L51" i="15"/>
  <c r="I51" i="15"/>
  <c r="G51" i="15"/>
  <c r="T51" i="15"/>
  <c r="H51" i="15"/>
  <c r="B52" i="15"/>
  <c r="Q51" i="15"/>
  <c r="E51" i="15"/>
  <c r="K51" i="15"/>
  <c r="J15" i="35"/>
  <c r="F15" i="39"/>
  <c r="T14" i="46" l="1"/>
  <c r="F15" i="36"/>
  <c r="P51" i="15"/>
  <c r="N51" i="15"/>
  <c r="D53" i="15"/>
  <c r="A53" i="15"/>
  <c r="U52" i="15"/>
  <c r="S52" i="15"/>
  <c r="L52" i="15"/>
  <c r="I52" i="15"/>
  <c r="G52" i="15"/>
  <c r="B53" i="15"/>
  <c r="Q52" i="15"/>
  <c r="K52" i="15"/>
  <c r="E52" i="15"/>
  <c r="T52" i="15"/>
  <c r="H52" i="15"/>
  <c r="G15" i="39"/>
  <c r="H15" i="39" s="1"/>
  <c r="K15" i="35"/>
  <c r="U14" i="46" l="1"/>
  <c r="L15" i="35"/>
  <c r="P52" i="15"/>
  <c r="N52" i="15"/>
  <c r="G15" i="36"/>
  <c r="I15" i="39"/>
  <c r="D54" i="15"/>
  <c r="A54" i="15"/>
  <c r="U53" i="15"/>
  <c r="S53" i="15"/>
  <c r="L53" i="15"/>
  <c r="I53" i="15"/>
  <c r="G53" i="15"/>
  <c r="T53" i="15"/>
  <c r="H53" i="15"/>
  <c r="K53" i="15"/>
  <c r="Q53" i="15"/>
  <c r="B54" i="15"/>
  <c r="E53" i="15"/>
  <c r="V14" i="46" l="1"/>
  <c r="D55" i="15"/>
  <c r="A55" i="15"/>
  <c r="U54" i="15"/>
  <c r="S54" i="15"/>
  <c r="L54" i="15"/>
  <c r="I54" i="15"/>
  <c r="G54" i="15"/>
  <c r="B55" i="15"/>
  <c r="Q54" i="15"/>
  <c r="K54" i="15"/>
  <c r="E54" i="15"/>
  <c r="T54" i="15"/>
  <c r="H54" i="15"/>
  <c r="J15" i="39"/>
  <c r="P53" i="15"/>
  <c r="N53" i="15"/>
  <c r="M15" i="35"/>
  <c r="H15" i="36"/>
  <c r="W14" i="46" l="1"/>
  <c r="I15" i="36"/>
  <c r="J15" i="36" s="1"/>
  <c r="K15" i="36" s="1"/>
  <c r="L15" i="36" s="1"/>
  <c r="K15" i="39"/>
  <c r="L15" i="39" s="1"/>
  <c r="M15" i="39" s="1"/>
  <c r="N15" i="39" s="1"/>
  <c r="O15" i="39" s="1"/>
  <c r="P15" i="39" s="1"/>
  <c r="Q15" i="39" s="1"/>
  <c r="R15" i="39" s="1"/>
  <c r="D56" i="15"/>
  <c r="A56" i="15"/>
  <c r="T55" i="15"/>
  <c r="Q55" i="15"/>
  <c r="S55" i="15"/>
  <c r="L55" i="15"/>
  <c r="I55" i="15"/>
  <c r="G55" i="15"/>
  <c r="B56" i="15"/>
  <c r="H55" i="15"/>
  <c r="U55" i="15"/>
  <c r="E55" i="15"/>
  <c r="K55" i="15"/>
  <c r="N15" i="35"/>
  <c r="O15" i="35" s="1"/>
  <c r="P15" i="35" s="1"/>
  <c r="Q15" i="35" s="1"/>
  <c r="R15" i="35" s="1"/>
  <c r="S15" i="35" s="1"/>
  <c r="T15" i="35" s="1"/>
  <c r="U15" i="35" s="1"/>
  <c r="V15" i="35" s="1"/>
  <c r="W15" i="35" s="1"/>
  <c r="P54" i="15"/>
  <c r="N54" i="15"/>
  <c r="S15" i="39" l="1"/>
  <c r="T15" i="39" s="1"/>
  <c r="U15" i="39" s="1"/>
  <c r="V15" i="39" s="1"/>
  <c r="W15" i="39" s="1"/>
  <c r="D15" i="46"/>
  <c r="D16" i="39"/>
  <c r="E16" i="39"/>
  <c r="D16" i="35"/>
  <c r="N55" i="15"/>
  <c r="P55" i="15"/>
  <c r="B57" i="15"/>
  <c r="U56" i="15"/>
  <c r="S56" i="15"/>
  <c r="L56" i="15"/>
  <c r="I56" i="15"/>
  <c r="G56" i="15"/>
  <c r="D57" i="15"/>
  <c r="Q56" i="15"/>
  <c r="K56" i="15"/>
  <c r="E56" i="15"/>
  <c r="A57" i="15"/>
  <c r="T56" i="15"/>
  <c r="H56" i="15"/>
  <c r="M15" i="36"/>
  <c r="N15" i="36" l="1"/>
  <c r="O15" i="36" s="1"/>
  <c r="P15" i="36" s="1"/>
  <c r="Q15" i="36" s="1"/>
  <c r="R15" i="36" s="1"/>
  <c r="S15" i="36" s="1"/>
  <c r="E15" i="46"/>
  <c r="P56" i="15"/>
  <c r="N56" i="15"/>
  <c r="B58" i="15"/>
  <c r="T57" i="15"/>
  <c r="Q57" i="15"/>
  <c r="K57" i="15"/>
  <c r="H57" i="15"/>
  <c r="E57" i="15"/>
  <c r="D58" i="15"/>
  <c r="U57" i="15"/>
  <c r="I57" i="15"/>
  <c r="L57" i="15"/>
  <c r="S57" i="15"/>
  <c r="G57" i="15"/>
  <c r="A58" i="15"/>
  <c r="F16" i="39"/>
  <c r="E16" i="35"/>
  <c r="T15" i="36" l="1"/>
  <c r="U15" i="36" s="1"/>
  <c r="V15" i="36" s="1"/>
  <c r="W15" i="36" s="1"/>
  <c r="F15" i="46"/>
  <c r="B59" i="15"/>
  <c r="T58" i="15"/>
  <c r="Q58" i="15"/>
  <c r="K58" i="15"/>
  <c r="H58" i="15"/>
  <c r="E58" i="15"/>
  <c r="A59" i="15"/>
  <c r="U58" i="15"/>
  <c r="I58" i="15"/>
  <c r="S58" i="15"/>
  <c r="G58" i="15"/>
  <c r="D59" i="15"/>
  <c r="L58" i="15"/>
  <c r="F16" i="35"/>
  <c r="G16" i="35" s="1"/>
  <c r="D16" i="36"/>
  <c r="G16" i="39"/>
  <c r="X64" i="15"/>
  <c r="Z62" i="15"/>
  <c r="Z61" i="15"/>
  <c r="Z60" i="15"/>
  <c r="Z59" i="15"/>
  <c r="AC58" i="15"/>
  <c r="AA58" i="15"/>
  <c r="AB57" i="15"/>
  <c r="X57" i="15"/>
  <c r="X63" i="15"/>
  <c r="X61" i="15"/>
  <c r="X59" i="15"/>
  <c r="X58" i="15"/>
  <c r="AC57" i="15"/>
  <c r="X62" i="15"/>
  <c r="AB58" i="15"/>
  <c r="AA57" i="15"/>
  <c r="X60" i="15"/>
  <c r="N57" i="15"/>
  <c r="P57" i="15"/>
  <c r="G15" i="46" l="1"/>
  <c r="H16" i="39"/>
  <c r="E16" i="36"/>
  <c r="H16" i="35"/>
  <c r="B60" i="15"/>
  <c r="T59" i="15"/>
  <c r="Q59" i="15"/>
  <c r="K59" i="15"/>
  <c r="H59" i="15"/>
  <c r="E59" i="15"/>
  <c r="D60" i="15"/>
  <c r="S59" i="15"/>
  <c r="L59" i="15"/>
  <c r="G59" i="15"/>
  <c r="U59" i="15"/>
  <c r="I59" i="15"/>
  <c r="A60" i="15"/>
  <c r="N58" i="15"/>
  <c r="P58" i="15"/>
  <c r="H15" i="46" l="1"/>
  <c r="N59" i="15"/>
  <c r="P59" i="15"/>
  <c r="I16" i="35"/>
  <c r="B61" i="15"/>
  <c r="T60" i="15"/>
  <c r="Q60" i="15"/>
  <c r="K60" i="15"/>
  <c r="H60" i="15"/>
  <c r="E60" i="15"/>
  <c r="A61" i="15"/>
  <c r="U60" i="15"/>
  <c r="I60" i="15"/>
  <c r="D61" i="15"/>
  <c r="S60" i="15"/>
  <c r="G60" i="15"/>
  <c r="L60" i="15"/>
  <c r="J16" i="35"/>
  <c r="F16" i="36"/>
  <c r="I16" i="39"/>
  <c r="I15" i="46" l="1"/>
  <c r="B62" i="15"/>
  <c r="T61" i="15"/>
  <c r="Q61" i="15"/>
  <c r="K61" i="15"/>
  <c r="H61" i="15"/>
  <c r="E61" i="15"/>
  <c r="D62" i="15"/>
  <c r="S61" i="15"/>
  <c r="L61" i="15"/>
  <c r="G61" i="15"/>
  <c r="A62" i="15"/>
  <c r="U61" i="15"/>
  <c r="I61" i="15"/>
  <c r="N60" i="15"/>
  <c r="P60" i="15"/>
  <c r="K16" i="35"/>
  <c r="L16" i="35" s="1"/>
  <c r="M16" i="35" s="1"/>
  <c r="J16" i="39"/>
  <c r="G16" i="36"/>
  <c r="J15" i="46" l="1"/>
  <c r="K15" i="46" s="1"/>
  <c r="L15" i="46" s="1"/>
  <c r="M15" i="46" s="1"/>
  <c r="N15" i="46" s="1"/>
  <c r="O15" i="46" s="1"/>
  <c r="P15" i="46" s="1"/>
  <c r="Q15" i="46" s="1"/>
  <c r="R15" i="46" s="1"/>
  <c r="S15" i="46" s="1"/>
  <c r="T15" i="46" s="1"/>
  <c r="U15" i="46" s="1"/>
  <c r="V15" i="46" s="1"/>
  <c r="W15" i="46" s="1"/>
  <c r="B63" i="15"/>
  <c r="T62" i="15"/>
  <c r="Q62" i="15"/>
  <c r="K62" i="15"/>
  <c r="H62" i="15"/>
  <c r="E62" i="15"/>
  <c r="A63" i="15"/>
  <c r="U62" i="15"/>
  <c r="I62" i="15"/>
  <c r="L62" i="15"/>
  <c r="S62" i="15"/>
  <c r="G62" i="15"/>
  <c r="D63" i="15"/>
  <c r="K16" i="39"/>
  <c r="N16" i="35"/>
  <c r="O16" i="35" s="1"/>
  <c r="P16" i="35" s="1"/>
  <c r="Q16" i="35" s="1"/>
  <c r="R16" i="35" s="1"/>
  <c r="N61" i="15"/>
  <c r="P61" i="15"/>
  <c r="H16" i="36"/>
  <c r="S16" i="35" l="1"/>
  <c r="T16" i="35" s="1"/>
  <c r="U16" i="35" s="1"/>
  <c r="V16" i="35" s="1"/>
  <c r="W16" i="35" s="1"/>
  <c r="D16" i="46"/>
  <c r="D17" i="35"/>
  <c r="E17" i="35" s="1"/>
  <c r="F17" i="35" s="1"/>
  <c r="N62" i="15"/>
  <c r="P62" i="15"/>
  <c r="I16" i="36"/>
  <c r="J16" i="36" s="1"/>
  <c r="K16" i="36" s="1"/>
  <c r="L16" i="39"/>
  <c r="M16" i="39" s="1"/>
  <c r="N16" i="39" s="1"/>
  <c r="O16" i="39" s="1"/>
  <c r="P16" i="39" s="1"/>
  <c r="Q16" i="39" s="1"/>
  <c r="R16" i="39" s="1"/>
  <c r="S16" i="39" s="1"/>
  <c r="T16" i="39" s="1"/>
  <c r="U16" i="39" s="1"/>
  <c r="V16" i="39" s="1"/>
  <c r="W16" i="39" s="1"/>
  <c r="D64" i="15"/>
  <c r="A64" i="15"/>
  <c r="T63" i="15"/>
  <c r="Q63" i="15"/>
  <c r="K63" i="15"/>
  <c r="H63" i="15"/>
  <c r="E63" i="15"/>
  <c r="S63" i="15"/>
  <c r="L63" i="15"/>
  <c r="G63" i="15"/>
  <c r="U63" i="15"/>
  <c r="I63" i="15"/>
  <c r="B64" i="15"/>
  <c r="E16" i="46" l="1"/>
  <c r="D17" i="39"/>
  <c r="E17" i="39" s="1"/>
  <c r="L16" i="36"/>
  <c r="M16" i="36" s="1"/>
  <c r="N63" i="15"/>
  <c r="P63" i="15"/>
  <c r="U64" i="15"/>
  <c r="S64" i="15"/>
  <c r="L64" i="15"/>
  <c r="I64" i="15"/>
  <c r="G64" i="15"/>
  <c r="Q64" i="15"/>
  <c r="K64" i="15"/>
  <c r="E64" i="15"/>
  <c r="T64" i="15"/>
  <c r="H64" i="15"/>
  <c r="G17" i="35"/>
  <c r="H17" i="35" s="1"/>
  <c r="N16" i="36" l="1"/>
  <c r="O16" i="36" s="1"/>
  <c r="F16" i="46"/>
  <c r="I17" i="35"/>
  <c r="J17" i="35" s="1"/>
  <c r="G16" i="46"/>
  <c r="P64" i="15"/>
  <c r="N64" i="15"/>
  <c r="F17" i="39"/>
  <c r="P16" i="36" l="1"/>
  <c r="Q16" i="36" s="1"/>
  <c r="R16" i="36" s="1"/>
  <c r="S16" i="36" s="1"/>
  <c r="T16" i="36" s="1"/>
  <c r="U16" i="36" s="1"/>
  <c r="V16" i="36" s="1"/>
  <c r="W16" i="36" s="1"/>
  <c r="K17" i="35"/>
  <c r="L17" i="35" s="1"/>
  <c r="M17" i="35" s="1"/>
  <c r="H16" i="46"/>
  <c r="Z5" i="15"/>
  <c r="X4" i="15" a="1"/>
  <c r="X4" i="15" s="1"/>
  <c r="G17" i="39"/>
  <c r="X3" i="15" l="1"/>
  <c r="D17" i="36"/>
  <c r="E17" i="36" s="1"/>
  <c r="I16" i="46"/>
  <c r="J16" i="46" s="1"/>
  <c r="K16" i="46" s="1"/>
  <c r="L16" i="46" s="1"/>
  <c r="M16" i="46" s="1"/>
  <c r="N16" i="46" s="1"/>
  <c r="O16" i="46" s="1"/>
  <c r="P16" i="46" s="1"/>
  <c r="Q16" i="46" s="1"/>
  <c r="R16" i="46" s="1"/>
  <c r="S16" i="46" s="1"/>
  <c r="T16" i="46" s="1"/>
  <c r="U16" i="46" s="1"/>
  <c r="V16" i="46" s="1"/>
  <c r="W16" i="46" s="1"/>
  <c r="D17" i="46" s="1"/>
  <c r="E17" i="46" s="1"/>
  <c r="N17" i="35"/>
  <c r="H17" i="39"/>
  <c r="F17" i="36" l="1"/>
  <c r="G17" i="36" s="1"/>
  <c r="J17" i="39"/>
  <c r="K17" i="39" s="1"/>
  <c r="L17" i="39" s="1"/>
  <c r="I17" i="39"/>
  <c r="O17" i="35"/>
  <c r="P17" i="35" s="1"/>
  <c r="F17" i="46"/>
  <c r="G17" i="46"/>
  <c r="H17" i="46" s="1"/>
  <c r="I17" i="46" s="1"/>
  <c r="J17" i="46" s="1"/>
  <c r="H17" i="36"/>
  <c r="I17" i="36" s="1"/>
  <c r="Q17" i="35" l="1"/>
  <c r="R17" i="35" s="1"/>
  <c r="K17" i="46"/>
  <c r="L17" i="46" s="1"/>
  <c r="M17" i="46" s="1"/>
  <c r="M17" i="39"/>
  <c r="N17" i="39" s="1"/>
  <c r="O17" i="39" s="1"/>
  <c r="J17" i="36"/>
  <c r="K17" i="36" s="1"/>
  <c r="L17" i="36" s="1"/>
  <c r="P17" i="39" l="1"/>
  <c r="N17" i="46"/>
  <c r="O17" i="46" s="1"/>
  <c r="P17" i="46" s="1"/>
  <c r="Q17" i="46" s="1"/>
  <c r="R17" i="46" s="1"/>
  <c r="S17" i="46" s="1"/>
  <c r="T17" i="46" s="1"/>
  <c r="U17" i="46" s="1"/>
  <c r="V17" i="46" s="1"/>
  <c r="W17" i="46" s="1"/>
  <c r="S17" i="35"/>
  <c r="N17" i="36"/>
  <c r="O17" i="36" s="1"/>
  <c r="P17" i="36" s="1"/>
  <c r="Q17" i="36" s="1"/>
  <c r="R17" i="36" s="1"/>
  <c r="S17" i="36" s="1"/>
  <c r="T17" i="36" s="1"/>
  <c r="U17" i="36" s="1"/>
  <c r="V17" i="36" s="1"/>
  <c r="W17" i="36" s="1"/>
  <c r="M17" i="36"/>
  <c r="D18" i="46" l="1"/>
  <c r="T17" i="35"/>
  <c r="Q17" i="39"/>
  <c r="E18" i="46"/>
  <c r="D18" i="36"/>
  <c r="E18" i="36" s="1"/>
  <c r="R17" i="39" l="1"/>
  <c r="F18" i="46"/>
  <c r="G18" i="46" s="1"/>
  <c r="U17" i="35"/>
  <c r="V17" i="35" s="1"/>
  <c r="W17" i="35" s="1"/>
  <c r="F18" i="36"/>
  <c r="H18" i="46" l="1"/>
  <c r="I18" i="46" s="1"/>
  <c r="J18" i="46" s="1"/>
  <c r="S17" i="39"/>
  <c r="D18" i="35"/>
  <c r="G18" i="36"/>
  <c r="K18" i="46" l="1"/>
  <c r="L18" i="46" s="1"/>
  <c r="M18" i="46" s="1"/>
  <c r="T17" i="39"/>
  <c r="E18" i="35"/>
  <c r="H18" i="36"/>
  <c r="F18" i="35" l="1"/>
  <c r="N18" i="46"/>
  <c r="O18" i="46" s="1"/>
  <c r="P18" i="46" s="1"/>
  <c r="Q18" i="46" s="1"/>
  <c r="R18" i="46" s="1"/>
  <c r="S18" i="46" s="1"/>
  <c r="U17" i="39"/>
  <c r="I18" i="36"/>
  <c r="V17" i="39" l="1"/>
  <c r="T18" i="46"/>
  <c r="U18" i="46" s="1"/>
  <c r="V18" i="46" s="1"/>
  <c r="W18" i="46" s="1"/>
  <c r="G18" i="35"/>
  <c r="J18" i="36"/>
  <c r="W17" i="39" l="1"/>
  <c r="H18" i="35"/>
  <c r="K18" i="36"/>
  <c r="I18" i="35" l="1"/>
  <c r="J18" i="35" s="1"/>
  <c r="D18" i="39"/>
  <c r="E18" i="39" s="1"/>
  <c r="F18" i="39" s="1"/>
  <c r="L18" i="36"/>
  <c r="G18" i="39" l="1"/>
  <c r="H18" i="39" s="1"/>
  <c r="I18" i="39" s="1"/>
  <c r="K18" i="35"/>
  <c r="L18" i="35" s="1"/>
  <c r="M18" i="36"/>
  <c r="N18" i="36" s="1"/>
  <c r="O18" i="36" s="1"/>
  <c r="P18" i="36" s="1"/>
  <c r="Q18" i="36" s="1"/>
  <c r="R18" i="36" l="1"/>
  <c r="S18" i="36" s="1"/>
  <c r="T18" i="36" s="1"/>
  <c r="U18" i="36" s="1"/>
  <c r="V18" i="36" s="1"/>
  <c r="W18" i="36" s="1"/>
  <c r="J18" i="39"/>
  <c r="K18" i="39" s="1"/>
  <c r="L18" i="39" s="1"/>
  <c r="M18" i="39" s="1"/>
  <c r="N18" i="39" s="1"/>
  <c r="O18" i="39" s="1"/>
  <c r="P18" i="39" s="1"/>
  <c r="M18" i="35"/>
  <c r="N18" i="35" s="1"/>
  <c r="O18" i="35" s="1"/>
  <c r="P18" i="35" s="1"/>
  <c r="Q18" i="35" s="1"/>
  <c r="R18" i="35" s="1"/>
  <c r="S18" i="35" s="1"/>
  <c r="T18" i="35" s="1"/>
  <c r="U18" i="35" s="1"/>
  <c r="V18" i="35" s="1"/>
  <c r="W18" i="35" s="1"/>
  <c r="Q18" i="39" l="1"/>
  <c r="R18" i="39" s="1"/>
  <c r="S18" i="39" s="1"/>
  <c r="T18" i="39" s="1"/>
  <c r="U18" i="39" s="1"/>
  <c r="V18" i="39" s="1"/>
  <c r="W18" i="3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peak</author>
  </authors>
  <commentList>
    <comment ref="C7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任峰:</t>
        </r>
        <r>
          <rPr>
            <sz val="9"/>
            <rFont val="宋体"/>
            <family val="3"/>
            <charset val="134"/>
          </rPr>
          <t xml:space="preserve">
输入纯数字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任峰</author>
    <author>刘辉</author>
  </authors>
  <commentList>
    <comment ref="A10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任峰:</t>
        </r>
        <r>
          <rPr>
            <sz val="9"/>
            <rFont val="宋体"/>
            <family val="3"/>
            <charset val="134"/>
          </rPr>
          <t xml:space="preserve">
测量基准面高程</t>
        </r>
      </text>
    </comment>
    <comment ref="A24" authorId="1" shapeId="0" xr:uid="{00000000-0006-0000-0200-000002000000}">
      <text>
        <r>
          <rPr>
            <b/>
            <sz val="9"/>
            <rFont val="宋体"/>
            <family val="3"/>
            <charset val="134"/>
          </rPr>
          <t>任峰:</t>
        </r>
        <r>
          <rPr>
            <sz val="9"/>
            <rFont val="宋体"/>
            <family val="3"/>
            <charset val="134"/>
          </rPr>
          <t xml:space="preserve">
钻孔检测日期、钢筋检测日期与砼浇筑日期为同一天</t>
        </r>
      </text>
    </comment>
    <comment ref="A26" authorId="1" shapeId="0" xr:uid="{00000000-0006-0000-0200-000003000000}">
      <text>
        <r>
          <rPr>
            <b/>
            <sz val="9"/>
            <rFont val="宋体"/>
            <family val="3"/>
            <charset val="134"/>
          </rPr>
          <t>任峰:</t>
        </r>
        <r>
          <rPr>
            <sz val="9"/>
            <rFont val="宋体"/>
            <family val="3"/>
            <charset val="134"/>
          </rPr>
          <t xml:space="preserve">
检测日期提前两天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qwerty</author>
  </authors>
  <commentList>
    <comment ref="D9" authorId="0" shapeId="0" xr:uid="{00000000-0006-0000-0C00-000001000000}">
      <text>
        <r>
          <rPr>
            <sz val="9"/>
            <rFont val="宋体"/>
            <family val="3"/>
            <charset val="134"/>
          </rPr>
          <t>护筒顶</t>
        </r>
      </text>
    </comment>
  </commentList>
</comments>
</file>

<file path=xl/sharedStrings.xml><?xml version="1.0" encoding="utf-8"?>
<sst xmlns="http://schemas.openxmlformats.org/spreadsheetml/2006/main" count="1039" uniqueCount="520">
  <si>
    <t>桩基数据</t>
  </si>
  <si>
    <t>钢筋数据</t>
  </si>
  <si>
    <t>序号</t>
  </si>
  <si>
    <t>桥梁名称</t>
  </si>
  <si>
    <t>桩号</t>
  </si>
  <si>
    <t>桥台名称</t>
  </si>
  <si>
    <t>孔桩编号</t>
  </si>
  <si>
    <t>开孔日期</t>
  </si>
  <si>
    <t>钢筋施工日期</t>
  </si>
  <si>
    <t>浇筑日期</t>
  </si>
  <si>
    <t>x坐标</t>
  </si>
  <si>
    <t>y坐标</t>
  </si>
  <si>
    <t>群桩/排架桩</t>
  </si>
  <si>
    <t>桩径m</t>
  </si>
  <si>
    <t>系梁高度m</t>
  </si>
  <si>
    <t>设计桩顶高程m（或系梁顶）</t>
  </si>
  <si>
    <t>设计桩底
高程m</t>
  </si>
  <si>
    <t>设计钢筋骨架长(主筋)cm</t>
  </si>
  <si>
    <t>主筋根数</t>
  </si>
  <si>
    <t>主筋直径（mm)</t>
  </si>
  <si>
    <t>箍筋加强筋直径（mm)</t>
  </si>
  <si>
    <t>钢筋骨架连接方法</t>
  </si>
  <si>
    <t>保护层（定位块）个数</t>
  </si>
  <si>
    <t>桩底保护层厚度cm</t>
  </si>
  <si>
    <t>钢筋保护层厚度cm</t>
  </si>
  <si>
    <t>设计混凝土强度</t>
  </si>
  <si>
    <t>设计孔顶高程</t>
  </si>
  <si>
    <t>设计桩长</t>
  </si>
  <si>
    <t>实测孔底
高程</t>
  </si>
  <si>
    <t>实测钢护筒顶高程</t>
  </si>
  <si>
    <t>实测孔深</t>
  </si>
  <si>
    <t>实测钢筋骨架长度</t>
  </si>
  <si>
    <t>实测钢筋骨架顶高程</t>
  </si>
  <si>
    <t>实测钢筋骨架底高程</t>
  </si>
  <si>
    <t>砼浇筑深度</t>
  </si>
  <si>
    <t>设计钢筋骨架底高程</t>
  </si>
  <si>
    <t>CK1+579.5 C匝道3号大桥</t>
  </si>
  <si>
    <t>排架桩</t>
  </si>
  <si>
    <t>参数表</t>
  </si>
  <si>
    <t>测量参数</t>
  </si>
  <si>
    <t>工程项目：</t>
  </si>
  <si>
    <t>施工单位：</t>
  </si>
  <si>
    <t>合同号：</t>
  </si>
  <si>
    <t>监理单位：</t>
  </si>
  <si>
    <t>设计高程</t>
  </si>
  <si>
    <t>工程名称</t>
  </si>
  <si>
    <t>实测高程</t>
  </si>
  <si>
    <t>部位</t>
  </si>
  <si>
    <t>桩基础</t>
  </si>
  <si>
    <t>偏差</t>
  </si>
  <si>
    <t>设计桩顶高程（m)</t>
  </si>
  <si>
    <t>设计桩底高程（m)</t>
  </si>
  <si>
    <t>设计桩（孔）径（m)</t>
  </si>
  <si>
    <t>实测护筒顶高程（m）</t>
  </si>
  <si>
    <t>实测孔底高程（m）</t>
  </si>
  <si>
    <t>实测钢筋骨架底高程（m）</t>
  </si>
  <si>
    <t>实测钢筋骨架长度（m）</t>
  </si>
  <si>
    <t>主筋根数（根)</t>
  </si>
  <si>
    <t>钢筋保护层厚度(cm)</t>
  </si>
  <si>
    <t>混凝土强度</t>
  </si>
  <si>
    <t>钻孔开始日期</t>
  </si>
  <si>
    <t>钻孔开始时间</t>
  </si>
  <si>
    <t>钻孔结束日期</t>
  </si>
  <si>
    <t>钻孔结束时间</t>
  </si>
  <si>
    <t>砼浇筑开始日期</t>
  </si>
  <si>
    <t>砼浇筑开始时间</t>
  </si>
  <si>
    <t>砼浇筑完成日期</t>
  </si>
  <si>
    <t>砼浇筑完成时间</t>
  </si>
  <si>
    <t>桩基坐标</t>
  </si>
  <si>
    <t>坐标偏位</t>
  </si>
  <si>
    <t>钢筋骨架长（mm)</t>
  </si>
  <si>
    <t>设计钢筋骨架顶高程</t>
  </si>
  <si>
    <t>岩层情况</t>
  </si>
  <si>
    <t>地质情况</t>
  </si>
  <si>
    <t>第1种岩层</t>
  </si>
  <si>
    <t>黏土</t>
  </si>
  <si>
    <t>第2种岩层</t>
  </si>
  <si>
    <t>强风化粉砂质泥岩夹砂岩</t>
  </si>
  <si>
    <t>第3种岩层</t>
  </si>
  <si>
    <t>中风化粉砂质泥岩夹砂岩</t>
  </si>
  <si>
    <t>第4种岩层</t>
  </si>
  <si>
    <t>点名</t>
  </si>
  <si>
    <t>坐标X(m)</t>
  </si>
  <si>
    <t>坐标Y(m)</t>
  </si>
  <si>
    <t>高程(m)</t>
  </si>
  <si>
    <t>桩号位置</t>
  </si>
  <si>
    <t>隐蔽工程工序报验单</t>
  </si>
  <si>
    <t xml:space="preserve"> JB44</t>
  </si>
  <si>
    <t>所属分部工程</t>
  </si>
  <si>
    <t>所属分项工程</t>
  </si>
  <si>
    <t>隐蔽工程项目</t>
  </si>
  <si>
    <t>施工自检结果</t>
  </si>
  <si>
    <r>
      <rPr>
        <sz val="9"/>
        <color indexed="8"/>
        <rFont val="宋体"/>
        <family val="3"/>
        <charset val="134"/>
      </rPr>
      <t xml:space="preserve">  </t>
    </r>
    <r>
      <rPr>
        <sz val="9"/>
        <color indexed="10"/>
        <rFont val="Wingdings 2"/>
        <family val="1"/>
        <charset val="2"/>
      </rPr>
      <t>R</t>
    </r>
    <r>
      <rPr>
        <sz val="9"/>
        <color indexed="8"/>
        <rFont val="宋体"/>
        <family val="3"/>
        <charset val="134"/>
      </rPr>
      <t>合格      □不合格</t>
    </r>
  </si>
  <si>
    <t>附 件</t>
  </si>
  <si>
    <t>质检负责人</t>
  </si>
  <si>
    <t>申请日期</t>
  </si>
  <si>
    <t>监理员</t>
  </si>
  <si>
    <t>检查日期</t>
  </si>
  <si>
    <t>监 理 单 位 验 收 情 况</t>
  </si>
  <si>
    <t>施工单位质量保证资料情况</t>
  </si>
  <si>
    <r>
      <rPr>
        <sz val="9"/>
        <color indexed="10"/>
        <rFont val="Wingdings 2"/>
        <family val="1"/>
        <charset val="2"/>
      </rPr>
      <t>R</t>
    </r>
    <r>
      <rPr>
        <sz val="9"/>
        <color indexed="8"/>
        <rFont val="宋体"/>
        <family val="3"/>
        <charset val="134"/>
      </rPr>
      <t>1 、能证明隐蔽工程质量、数量、结构尺寸等的工程照片</t>
    </r>
  </si>
  <si>
    <r>
      <rPr>
        <sz val="9"/>
        <color indexed="10"/>
        <rFont val="Wingdings 2"/>
        <family val="1"/>
        <charset val="2"/>
      </rPr>
      <t>R</t>
    </r>
    <r>
      <rPr>
        <sz val="9"/>
        <color indexed="8"/>
        <rFont val="宋体"/>
        <family val="3"/>
        <charset val="134"/>
      </rPr>
      <t>2 、必要的测量记录和检测报告</t>
    </r>
  </si>
  <si>
    <r>
      <rPr>
        <sz val="9"/>
        <color indexed="10"/>
        <rFont val="Wingdings 2"/>
        <family val="1"/>
        <charset val="2"/>
      </rPr>
      <t>R</t>
    </r>
    <r>
      <rPr>
        <sz val="9"/>
        <color indexed="8"/>
        <rFont val="宋体"/>
        <family val="3"/>
        <charset val="134"/>
      </rPr>
      <t>3 、所报验工程工序的检查记录表</t>
    </r>
  </si>
  <si>
    <r>
      <rPr>
        <sz val="9"/>
        <color indexed="10"/>
        <rFont val="Wingdings 2"/>
        <family val="1"/>
        <charset val="2"/>
      </rPr>
      <t>R</t>
    </r>
    <r>
      <rPr>
        <sz val="9"/>
        <color indexed="8"/>
        <rFont val="宋体"/>
        <family val="3"/>
        <charset val="134"/>
      </rPr>
      <t>4 、其他</t>
    </r>
  </si>
  <si>
    <t>结论及处理意见</t>
  </si>
  <si>
    <r>
      <rPr>
        <sz val="9"/>
        <color indexed="10"/>
        <rFont val="Wingdings 2"/>
        <family val="1"/>
        <charset val="2"/>
      </rPr>
      <t>R</t>
    </r>
    <r>
      <rPr>
        <sz val="9"/>
        <color indexed="8"/>
        <rFont val="宋体"/>
        <family val="3"/>
        <charset val="134"/>
      </rPr>
      <t>合格、同意隐蔽</t>
    </r>
  </si>
  <si>
    <t>□不合格、不同意隐蔽，理由：</t>
  </si>
  <si>
    <t>附件</t>
  </si>
  <si>
    <t>专业监理工程师</t>
  </si>
  <si>
    <t>批准日期</t>
  </si>
  <si>
    <t>质检负责人签收</t>
  </si>
  <si>
    <t>收件日期</t>
  </si>
  <si>
    <t>钻 (挖) 孔灌注桩、地下连续墙钢筋安装现场质量检验表</t>
  </si>
  <si>
    <t>ZJ8.3.1-4</t>
  </si>
  <si>
    <t>施工日期</t>
  </si>
  <si>
    <t>桩号及工程部位</t>
  </si>
  <si>
    <t>检验日期</t>
  </si>
  <si>
    <t>基本要求</t>
  </si>
  <si>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1.钢筋安装保证设计要求的钢筋根数。   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2.钢筋的连接方式、同一连接区段内的接头面积满足设计要求；接头位置设在受力较小处，任何连接区段内同一根钢筋无两个接头。 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3.钢筋的搭接长度、焊接和机械接头质量满足施工技术规范的规定。                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4.受力钢筋表面无裂纹及其它损伤。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5.钢筋的保护层垫块分布均匀，数量及材料性能满足设计要求和有关技术规范的规定。 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>6.钢筋安装牢固，钢筋网有足够的钢筋支撑，在混凝土浇筑过程中钢筋未出现移位。</t>
    </r>
  </si>
  <si>
    <t>项次</t>
  </si>
  <si>
    <t>检查项目</t>
  </si>
  <si>
    <t>规定值或
允许偏差</t>
  </si>
  <si>
    <t>实测值或实测偏差值</t>
  </si>
  <si>
    <t>检查方法和频率</t>
  </si>
  <si>
    <r>
      <rPr>
        <sz val="9"/>
        <color indexed="8"/>
        <rFont val="宋体"/>
        <family val="3"/>
        <charset val="134"/>
      </rPr>
      <t>主筋间距（</t>
    </r>
    <r>
      <rPr>
        <sz val="9"/>
        <color indexed="8"/>
        <rFont val="Times New Roman"/>
        <family val="1"/>
      </rPr>
      <t>mm</t>
    </r>
    <r>
      <rPr>
        <sz val="9"/>
        <color indexed="8"/>
        <rFont val="宋体"/>
        <family val="3"/>
        <charset val="134"/>
      </rPr>
      <t>）</t>
    </r>
  </si>
  <si>
    <r>
      <rPr>
        <sz val="9"/>
        <color indexed="8"/>
        <rFont val="宋体"/>
        <family val="3"/>
        <charset val="134"/>
      </rPr>
      <t>±</t>
    </r>
    <r>
      <rPr>
        <sz val="9"/>
        <color indexed="8"/>
        <rFont val="Times New Roman"/>
        <family val="1"/>
      </rPr>
      <t>10</t>
    </r>
  </si>
  <si>
    <t>应测</t>
  </si>
  <si>
    <t>处，</t>
  </si>
  <si>
    <t>实测</t>
  </si>
  <si>
    <t>合格</t>
  </si>
  <si>
    <t>合格率为</t>
  </si>
  <si>
    <t>尺量：每段测2个断面</t>
  </si>
  <si>
    <t>数据详见钢筋安装现场检查记录表TJ8-</t>
  </si>
  <si>
    <r>
      <rPr>
        <sz val="9"/>
        <color indexed="8"/>
        <rFont val="宋体"/>
        <family val="3"/>
        <charset val="134"/>
      </rPr>
      <t>箍筋或螺旋筋间距</t>
    </r>
    <r>
      <rPr>
        <sz val="9"/>
        <color indexed="8"/>
        <rFont val="Times New Roman"/>
        <family val="1"/>
      </rPr>
      <t>(mm)</t>
    </r>
  </si>
  <si>
    <t>±20</t>
  </si>
  <si>
    <t>尺量：每段测10个间距</t>
  </si>
  <si>
    <t>钢筋骨架外径或厚、宽
( mm )</t>
  </si>
  <si>
    <t>钢筋骨架长度
( mm )</t>
  </si>
  <si>
    <r>
      <rPr>
        <sz val="9"/>
        <color indexed="8"/>
        <rFont val="宋体"/>
        <family val="3"/>
        <charset val="134"/>
      </rPr>
      <t>±</t>
    </r>
    <r>
      <rPr>
        <sz val="9"/>
        <color indexed="8"/>
        <rFont val="Times New Roman"/>
        <family val="1"/>
      </rPr>
      <t>100</t>
    </r>
  </si>
  <si>
    <t>尺量：每个骨架测2 处</t>
  </si>
  <si>
    <r>
      <rPr>
        <sz val="9"/>
        <color indexed="8"/>
        <rFont val="宋体"/>
        <family val="3"/>
        <charset val="134"/>
      </rPr>
      <t>钢筋骨架</t>
    </r>
    <r>
      <rPr>
        <sz val="9"/>
        <color indexed="8"/>
        <rFont val="Times New Roman"/>
        <family val="1"/>
      </rPr>
      <t>底端高程</t>
    </r>
    <r>
      <rPr>
        <sz val="9"/>
        <color indexed="8"/>
        <rFont val="宋体"/>
        <family val="3"/>
        <charset val="134"/>
      </rPr>
      <t>(mm)</t>
    </r>
  </si>
  <si>
    <r>
      <rPr>
        <sz val="9"/>
        <color indexed="8"/>
        <rFont val="宋体"/>
        <family val="3"/>
        <charset val="134"/>
      </rPr>
      <t>±</t>
    </r>
    <r>
      <rPr>
        <sz val="9"/>
        <color indexed="8"/>
        <rFont val="Times New Roman"/>
        <family val="1"/>
      </rPr>
      <t>50</t>
    </r>
  </si>
  <si>
    <t>水准仪:测顶端高程测， 用骨架长度计算</t>
  </si>
  <si>
    <t>6△</t>
  </si>
  <si>
    <r>
      <rPr>
        <sz val="9"/>
        <color indexed="8"/>
        <rFont val="宋体"/>
        <family val="3"/>
        <charset val="134"/>
      </rPr>
      <t xml:space="preserve">保护层厚度
</t>
    </r>
    <r>
      <rPr>
        <sz val="9"/>
        <color indexed="8"/>
        <rFont val="Times New Roman"/>
        <family val="1"/>
      </rPr>
      <t>( mm )</t>
    </r>
  </si>
  <si>
    <r>
      <rPr>
        <sz val="9"/>
        <color indexed="8"/>
        <rFont val="宋体"/>
        <family val="3"/>
        <charset val="134"/>
      </rPr>
      <t>+20，</t>
    </r>
    <r>
      <rPr>
        <sz val="9"/>
        <color indexed="8"/>
        <rFont val="Times New Roman"/>
        <family val="1"/>
      </rPr>
      <t>-10</t>
    </r>
  </si>
  <si>
    <t>尺量: 测每段钢筋骨架外侧定位块处</t>
  </si>
  <si>
    <t>外观要求</t>
  </si>
  <si>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1.钢筋表面无裂皮、油污、颗粒状或片状锈蚀及焊渣、烧伤，绑扎或焊接的钢筋网和钢 筋骨架未松脱和开焊。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>2.焊接接头、连接套筒未出现裂纹。</t>
    </r>
  </si>
  <si>
    <t>检查人意见：</t>
  </si>
  <si>
    <r>
      <rPr>
        <sz val="9"/>
        <rFont val="宋体"/>
        <family val="3"/>
        <charset val="134"/>
      </rPr>
      <t xml:space="preserve">自检是否合格：        </t>
    </r>
    <r>
      <rPr>
        <sz val="9"/>
        <color indexed="10"/>
        <rFont val="宋体"/>
        <family val="3"/>
        <charset val="134"/>
      </rPr>
      <t xml:space="preserve"> </t>
    </r>
    <r>
      <rPr>
        <sz val="9"/>
        <color indexed="10"/>
        <rFont val="Wingdings 2"/>
        <family val="1"/>
        <charset val="2"/>
      </rPr>
      <t xml:space="preserve"> R</t>
    </r>
    <r>
      <rPr>
        <sz val="9"/>
        <color indexed="10"/>
        <rFont val="宋体"/>
        <family val="3"/>
        <charset val="134"/>
      </rPr>
      <t>是</t>
    </r>
    <r>
      <rPr>
        <sz val="9"/>
        <color indexed="10"/>
        <rFont val="Wingdings 2"/>
        <family val="1"/>
        <charset val="2"/>
      </rPr>
      <t xml:space="preserve">  </t>
    </r>
    <r>
      <rPr>
        <sz val="9"/>
        <color indexed="10"/>
        <rFont val="宋体"/>
        <family val="3"/>
        <charset val="134"/>
      </rPr>
      <t xml:space="preserve"> </t>
    </r>
    <r>
      <rPr>
        <sz val="9"/>
        <rFont val="宋体"/>
        <family val="3"/>
        <charset val="134"/>
      </rPr>
      <t xml:space="preserve">  □否</t>
    </r>
  </si>
  <si>
    <t xml:space="preserve">签名：                                </t>
  </si>
  <si>
    <t>质检负责人意见：</t>
  </si>
  <si>
    <r>
      <rPr>
        <sz val="9"/>
        <rFont val="宋体"/>
        <family val="3"/>
        <charset val="134"/>
      </rPr>
      <t xml:space="preserve">自检是否合格：        </t>
    </r>
    <r>
      <rPr>
        <sz val="9"/>
        <color indexed="10"/>
        <rFont val="宋体"/>
        <family val="3"/>
        <charset val="134"/>
      </rPr>
      <t xml:space="preserve"> </t>
    </r>
    <r>
      <rPr>
        <sz val="9"/>
        <color indexed="10"/>
        <rFont val="Wingdings 2"/>
        <family val="1"/>
        <charset val="2"/>
      </rPr>
      <t xml:space="preserve"> R</t>
    </r>
    <r>
      <rPr>
        <sz val="9"/>
        <color indexed="10"/>
        <rFont val="宋体"/>
        <family val="3"/>
        <charset val="134"/>
      </rPr>
      <t>是</t>
    </r>
    <r>
      <rPr>
        <sz val="9"/>
        <color indexed="10"/>
        <rFont val="Wingdings 2"/>
        <family val="1"/>
        <charset val="2"/>
      </rPr>
      <t xml:space="preserve">  </t>
    </r>
    <r>
      <rPr>
        <sz val="9"/>
        <color indexed="10"/>
        <rFont val="宋体"/>
        <family val="3"/>
        <charset val="134"/>
      </rPr>
      <t xml:space="preserve"> </t>
    </r>
    <r>
      <rPr>
        <sz val="9"/>
        <rFont val="宋体"/>
        <family val="3"/>
        <charset val="134"/>
      </rPr>
      <t xml:space="preserve"> □否 </t>
    </r>
  </si>
  <si>
    <t xml:space="preserve">签名： </t>
  </si>
  <si>
    <t>钢筋安装现场检查记录表</t>
  </si>
  <si>
    <t>TJ8-</t>
  </si>
  <si>
    <t>8#桥台8-1桩基础钢筋</t>
  </si>
  <si>
    <t>规定值或允许偏差</t>
  </si>
  <si>
    <t>主筋间距
(mm)</t>
  </si>
  <si>
    <t>±10</t>
  </si>
  <si>
    <t>尺量：每段检查2个断面</t>
  </si>
  <si>
    <t>受力钢筋间距
(mm)</t>
  </si>
  <si>
    <t>1、两排以上排距为：±5；2、同排梁、板、拱肋及拱上建筑为： ±10 (±5) ；3、同排基础、锚碇、墩台 、柱为： ±20；</t>
  </si>
  <si>
    <t>尺量：长度≤20m时，每构件检查2个断面；长度＞20m时，每构件 检查3个断面</t>
  </si>
  <si>
    <t>/</t>
  </si>
  <si>
    <t>箍筋、构造钢筋、螺旋筋间距
(mm)</t>
  </si>
  <si>
    <t>尺量：每构件测10个间距</t>
  </si>
  <si>
    <t>箍筋、螺旋筋间距 (mm)</t>
  </si>
  <si>
    <t>钢筋骨架尺寸(mm) (长)</t>
  </si>
  <si>
    <t>尺量：按骨架总数30% 抽测</t>
  </si>
  <si>
    <t>钢筋骨架尺寸
(mm)(宽、高或直径)</t>
  </si>
  <si>
    <t>±5</t>
  </si>
  <si>
    <t>钢筋骨架长度(mm)</t>
  </si>
  <si>
    <t>±100</t>
  </si>
  <si>
    <t>尺量：每个骨架测2处</t>
  </si>
  <si>
    <t>钢筋骨架外径或厚、宽 (mm)</t>
  </si>
  <si>
    <t>弯起钢筋位置(mm)</t>
  </si>
  <si>
    <t>尺量：每骨架抽查30%</t>
  </si>
  <si>
    <t>保护层厚度(mm)</t>
  </si>
  <si>
    <t>±20，-10</t>
  </si>
  <si>
    <t>尺量：每构件各立模板面每3㎡检查1处，且每侧面不少于5处</t>
  </si>
  <si>
    <t>尺量：测每段钢筋骨架 外侧定位块处</t>
  </si>
  <si>
    <t>检查人：</t>
  </si>
  <si>
    <t>质检负责人：</t>
  </si>
  <si>
    <t>钢筋骨架尺寸(mm)(宽、高或直径)</t>
  </si>
  <si>
    <t>年   月   日</t>
  </si>
  <si>
    <t>钻孔灌注桩现场质量检验表</t>
  </si>
  <si>
    <t>ZJ8.5.2</t>
  </si>
  <si>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1.成孔后清孔，并测量孔径、孔深、孔位和沉淀厚度，确认满足设计要求并符合施工技术规范规定后，灌注水下混凝土。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2.水下混凝土连续灌注，灌注时钢筋笼无上浮。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>3.嵌入承台的锚固钢筋长度未小于设计要求的锚固长度。</t>
    </r>
  </si>
  <si>
    <t>检  查  项  目</t>
  </si>
  <si>
    <t xml:space="preserve">规定值或允  </t>
  </si>
  <si>
    <t>检查方法及频率</t>
  </si>
  <si>
    <t xml:space="preserve"> 许  偏  差</t>
  </si>
  <si>
    <t>1△</t>
  </si>
  <si>
    <r>
      <rPr>
        <sz val="9"/>
        <rFont val="宋体"/>
        <family val="3"/>
        <charset val="134"/>
      </rPr>
      <t>混凝土强度（</t>
    </r>
    <r>
      <rPr>
        <sz val="9"/>
        <rFont val="Times New Roman"/>
        <family val="1"/>
      </rPr>
      <t>MPa</t>
    </r>
    <r>
      <rPr>
        <sz val="9"/>
        <rFont val="宋体"/>
        <family val="3"/>
        <charset val="134"/>
      </rPr>
      <t>）</t>
    </r>
  </si>
  <si>
    <t>在合格标准内</t>
  </si>
  <si>
    <t>按附录D检查</t>
  </si>
  <si>
    <t>桩位
（mm）</t>
  </si>
  <si>
    <t>群  桩</t>
  </si>
  <si>
    <t>≤100</t>
  </si>
  <si>
    <t>全站仪或经纬仪：每桩检查</t>
  </si>
  <si>
    <t>允 许</t>
  </si>
  <si>
    <t>≤50</t>
  </si>
  <si>
    <t>极 值</t>
  </si>
  <si>
    <t>3△</t>
  </si>
  <si>
    <t>孔 深（m）</t>
  </si>
  <si>
    <t>≥设计值</t>
  </si>
  <si>
    <t>绳测量：每桩测量</t>
  </si>
  <si>
    <t xml:space="preserve"> 孔 径（mm）</t>
  </si>
  <si>
    <t>探孔器：每桩测量</t>
  </si>
  <si>
    <t>钻孔倾斜度（mm）</t>
  </si>
  <si>
    <t>≤1％S，且≤500</t>
  </si>
  <si>
    <t>用侧壁（斜）仪或钻杆垂线法：每桩检查</t>
  </si>
  <si>
    <t>沉淀厚度（mm）</t>
  </si>
  <si>
    <t>满足设计要求</t>
  </si>
  <si>
    <t>沉淀盒或标准测锤：每桩检查</t>
  </si>
  <si>
    <t>桩身完整性</t>
  </si>
  <si>
    <t>每桩均满足设计要求；设计未要求时，每桩不低于Ⅱ类</t>
  </si>
  <si>
    <t>满足设计要求；设计未要求时，抽样低应变放射波法或超声波透射法：每桩检测</t>
  </si>
  <si>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1.凿除桩头预留混凝土后，桩顶无残余的松散混凝土。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2.裂缝：无宽度超过设计规定限值的非受力裂缝；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3.孔洞：无深度超过保护层厚度的孔穴；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4.露筋：无露筋和因绣胀引起的混凝土剥落，引发更大面积的锈蚀；               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5.蜂窝、疏松：单个面积不大于0.04㎡ ，或总面积不超过所在面面积的2%，或深度不 超过15mm及1/2保护层厚度；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 xml:space="preserve">6.麻面：麻面总面积不超过所在面面积的6%；
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>7.外形缺陷：无影响结构使用功能或构件安装的外形缺陷及深度超过1/2保护层厚度的 啃边、蹦角。</t>
    </r>
  </si>
  <si>
    <r>
      <rPr>
        <sz val="9"/>
        <rFont val="宋体"/>
        <family val="3"/>
        <charset val="134"/>
      </rPr>
      <t>自检是否合格</t>
    </r>
    <r>
      <rPr>
        <sz val="9"/>
        <rFont val="Wingdings 2"/>
        <family val="1"/>
        <charset val="2"/>
      </rPr>
      <t xml:space="preserve">    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>是</t>
    </r>
    <r>
      <rPr>
        <sz val="9"/>
        <rFont val="Wingdings 2"/>
        <family val="1"/>
        <charset val="2"/>
      </rPr>
      <t xml:space="preserve">   </t>
    </r>
    <r>
      <rPr>
        <sz val="9"/>
        <rFont val="Segoe UI Symbol"/>
        <family val="2"/>
      </rPr>
      <t>□</t>
    </r>
    <r>
      <rPr>
        <sz val="9"/>
        <rFont val="宋体"/>
        <family val="3"/>
        <charset val="134"/>
      </rPr>
      <t>否</t>
    </r>
    <r>
      <rPr>
        <sz val="9"/>
        <rFont val="Wingdings 2"/>
        <family val="1"/>
        <charset val="2"/>
      </rPr>
      <t xml:space="preserve"> </t>
    </r>
  </si>
  <si>
    <t>日期：</t>
  </si>
  <si>
    <r>
      <rPr>
        <sz val="9"/>
        <color indexed="8"/>
        <rFont val="宋体"/>
        <family val="3"/>
        <charset val="134"/>
      </rPr>
      <t>自检是否合格</t>
    </r>
    <r>
      <rPr>
        <sz val="9"/>
        <color indexed="8"/>
        <rFont val="Wingdings 2"/>
        <family val="1"/>
        <charset val="2"/>
      </rPr>
      <t xml:space="preserve">    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>是</t>
    </r>
    <r>
      <rPr>
        <sz val="9"/>
        <color indexed="10"/>
        <rFont val="Wingdings 2"/>
        <family val="1"/>
        <charset val="2"/>
      </rPr>
      <t xml:space="preserve">  </t>
    </r>
    <r>
      <rPr>
        <sz val="9"/>
        <color indexed="8"/>
        <rFont val="Wingdings 2"/>
        <family val="1"/>
        <charset val="2"/>
      </rPr>
      <t xml:space="preserve"> </t>
    </r>
    <r>
      <rPr>
        <sz val="9"/>
        <color indexed="8"/>
        <rFont val="Segoe UI Symbol"/>
        <family val="2"/>
      </rPr>
      <t>□</t>
    </r>
    <r>
      <rPr>
        <sz val="9"/>
        <color indexed="8"/>
        <rFont val="宋体"/>
        <family val="3"/>
        <charset val="134"/>
      </rPr>
      <t>否</t>
    </r>
    <r>
      <rPr>
        <sz val="9"/>
        <color indexed="8"/>
        <rFont val="Wingdings 2"/>
        <family val="1"/>
        <charset val="2"/>
      </rPr>
      <t xml:space="preserve"> </t>
    </r>
  </si>
  <si>
    <t>钻孔记录表（钻孔）</t>
  </si>
  <si>
    <t>QLJ2</t>
  </si>
  <si>
    <t>墩(台)号</t>
  </si>
  <si>
    <t>桩编号</t>
  </si>
  <si>
    <t>桩径(m)</t>
  </si>
  <si>
    <t>护筒顶高程(m)</t>
  </si>
  <si>
    <t>护筒长度 (m)</t>
  </si>
  <si>
    <t>护筒埋深(m)</t>
  </si>
  <si>
    <t>钻头型式及直径(cm)</t>
  </si>
  <si>
    <t>钻头重量(Kg)</t>
  </si>
  <si>
    <t>成孔中心偏位(mm)</t>
  </si>
  <si>
    <t>设计孔底高程(m)</t>
  </si>
  <si>
    <t>钻孔理论深度(m)</t>
  </si>
  <si>
    <t>时    间</t>
  </si>
  <si>
    <t>工作内容</t>
  </si>
  <si>
    <t>检孔深度(m)</t>
  </si>
  <si>
    <t>孔底标高(m)</t>
  </si>
  <si>
    <t>钻进深度(m)</t>
  </si>
  <si>
    <t>孔内水位
(m)</t>
  </si>
  <si>
    <t>泥浆搅拌</t>
  </si>
  <si>
    <t>地质情况描述</t>
  </si>
  <si>
    <t>年 月 日</t>
  </si>
  <si>
    <t>起</t>
  </si>
  <si>
    <t>止</t>
  </si>
  <si>
    <t>共计
（小时）</t>
  </si>
  <si>
    <t>本次进尺</t>
  </si>
  <si>
    <t>累计进尺</t>
  </si>
  <si>
    <t>时  分</t>
  </si>
  <si>
    <t xml:space="preserve"> 时  分</t>
  </si>
  <si>
    <t>比重</t>
  </si>
  <si>
    <t>粘度</t>
  </si>
  <si>
    <t>钻孔桩终孔后 (成槽后) 灌注混凝土前现场检查记录表</t>
  </si>
  <si>
    <t>QLJ6</t>
  </si>
  <si>
    <t>钻孔完成日期</t>
  </si>
  <si>
    <t>孔的中心偏位(mm)</t>
  </si>
  <si>
    <t>群桩:100;单排桩50</t>
  </si>
  <si>
    <t>孔径(mm)</t>
  </si>
  <si>
    <t>不小于设计桩径</t>
  </si>
  <si>
    <t>倾斜度(mm)</t>
  </si>
  <si>
    <t>钻孔:小于1%;挖孔:小于0.5%</t>
  </si>
  <si>
    <t>单位为%时：</t>
  </si>
  <si>
    <t>沉淀厚度(mm)</t>
  </si>
  <si>
    <t>摩擦桩:符合设计要求,当设计无要求时,对于直径≤1.5米,≤300mm,对桩径&gt;1.5米或桩长&gt;40米或土质较差的桩,≤500mm,支承桩:不大于设计规定</t>
  </si>
  <si>
    <t>清孔后泥浆指标</t>
  </si>
  <si>
    <t>相对密度</t>
  </si>
  <si>
    <t>相对密度:1.02～1.10</t>
  </si>
  <si>
    <t>粘度（Pa.s）</t>
  </si>
  <si>
    <t>粘度:18～20Pa.s</t>
  </si>
  <si>
    <t>含砂率（%）</t>
  </si>
  <si>
    <t>含砂率:＜4%</t>
  </si>
  <si>
    <t>胶体率（%）</t>
  </si>
  <si>
    <t>胶体率:&gt;95%</t>
  </si>
  <si>
    <t>孔口高程（m）</t>
  </si>
  <si>
    <t>孔深(m)</t>
  </si>
  <si>
    <t>设计孔底高程（m）</t>
  </si>
  <si>
    <t>钢筋骨架每节长度（cm）</t>
  </si>
  <si>
    <t>钢筋骨架分节（节）</t>
  </si>
  <si>
    <t>钢筋骨架总长度（cm）</t>
  </si>
  <si>
    <t>钢筋骨架底面高程（m）</t>
  </si>
  <si>
    <t>钢筋骨架连接质量</t>
  </si>
  <si>
    <t>主筋根数（根）</t>
  </si>
  <si>
    <t>主筋长度(cm)</t>
  </si>
  <si>
    <t>箍筋加强筋直径（mm）</t>
  </si>
  <si>
    <t>混凝土 (砂浆、净浆) 浇筑申请报告单</t>
  </si>
  <si>
    <t>JB47</t>
  </si>
  <si>
    <t>申请浇筑日期</t>
  </si>
  <si>
    <t>桩号部位</t>
  </si>
  <si>
    <t>申请检验日期</t>
  </si>
  <si>
    <t>预计浇筑具体时间</t>
  </si>
  <si>
    <t>材料名称</t>
  </si>
  <si>
    <t>存放地点或料场编号</t>
  </si>
  <si>
    <t>检测报告单编号</t>
  </si>
  <si>
    <t>材料来源</t>
  </si>
  <si>
    <t>水泥</t>
  </si>
  <si>
    <t>骨料</t>
  </si>
  <si>
    <t>砂</t>
  </si>
  <si>
    <t>外加剂</t>
  </si>
  <si>
    <t>脱模剂</t>
  </si>
  <si>
    <t>支架模板等检查情况</t>
  </si>
  <si>
    <t>支撑稳定安全，模板平整，合格</t>
  </si>
  <si>
    <t>主要机具设备名称及数量</t>
  </si>
  <si>
    <r>
      <rPr>
        <sz val="9"/>
        <color indexed="8"/>
        <rFont val="宋体"/>
        <family val="3"/>
        <charset val="134"/>
      </rPr>
      <t>砼罐运输车</t>
    </r>
    <r>
      <rPr>
        <sz val="9"/>
        <color indexed="10"/>
        <rFont val="宋体"/>
        <family val="3"/>
        <charset val="134"/>
      </rPr>
      <t>3</t>
    </r>
    <r>
      <rPr>
        <sz val="9"/>
        <color indexed="8"/>
        <rFont val="宋体"/>
        <family val="3"/>
        <charset val="134"/>
      </rPr>
      <t>辆，插入式振捣器</t>
    </r>
    <r>
      <rPr>
        <sz val="9"/>
        <color indexed="10"/>
        <rFont val="宋体"/>
        <family val="3"/>
        <charset val="134"/>
      </rPr>
      <t>2</t>
    </r>
    <r>
      <rPr>
        <sz val="9"/>
        <color indexed="8"/>
        <rFont val="宋体"/>
        <family val="3"/>
        <charset val="134"/>
      </rPr>
      <t>台，吊车</t>
    </r>
    <r>
      <rPr>
        <sz val="9"/>
        <color indexed="10"/>
        <rFont val="宋体"/>
        <family val="3"/>
        <charset val="134"/>
      </rPr>
      <t>1</t>
    </r>
    <r>
      <rPr>
        <sz val="9"/>
        <color indexed="8"/>
        <rFont val="宋体"/>
        <family val="3"/>
        <charset val="134"/>
      </rPr>
      <t>辆</t>
    </r>
  </si>
  <si>
    <t>主要技工数量</t>
  </si>
  <si>
    <t>6人</t>
  </si>
  <si>
    <t>混凝土配合比报告编号</t>
  </si>
  <si>
    <t>水灰比</t>
  </si>
  <si>
    <r>
      <rPr>
        <sz val="9"/>
        <color indexed="8"/>
        <rFont val="宋体"/>
        <family val="3"/>
        <charset val="134"/>
      </rPr>
      <t>每</t>
    </r>
    <r>
      <rPr>
        <sz val="9"/>
        <color indexed="8"/>
        <rFont val="Times New Roman"/>
        <family val="1"/>
      </rPr>
      <t>m</t>
    </r>
    <r>
      <rPr>
        <vertAlign val="superscript"/>
        <sz val="9"/>
        <color indexed="8"/>
        <rFont val="Times New Roman"/>
        <family val="1"/>
      </rPr>
      <t>3</t>
    </r>
    <r>
      <rPr>
        <sz val="9"/>
        <color indexed="8"/>
        <rFont val="宋体"/>
        <family val="3"/>
        <charset val="134"/>
      </rPr>
      <t>混凝土中各项材料用量（</t>
    </r>
    <r>
      <rPr>
        <sz val="9"/>
        <color indexed="8"/>
        <rFont val="Times New Roman"/>
        <family val="1"/>
      </rPr>
      <t>Kg</t>
    </r>
    <r>
      <rPr>
        <sz val="9"/>
        <color indexed="8"/>
        <rFont val="宋体"/>
        <family val="3"/>
        <charset val="134"/>
      </rPr>
      <t>）</t>
    </r>
  </si>
  <si>
    <t>卵石</t>
  </si>
  <si>
    <t>水</t>
  </si>
  <si>
    <t>粉煤灰</t>
  </si>
  <si>
    <r>
      <rPr>
        <sz val="9"/>
        <color indexed="8"/>
        <rFont val="宋体"/>
        <family val="3"/>
        <charset val="134"/>
      </rPr>
      <t>坍落度
（</t>
    </r>
    <r>
      <rPr>
        <sz val="9"/>
        <color indexed="8"/>
        <rFont val="宋体"/>
        <family val="3"/>
        <charset val="134"/>
      </rPr>
      <t>cm</t>
    </r>
    <r>
      <rPr>
        <sz val="9"/>
        <color indexed="8"/>
        <rFont val="宋体"/>
        <family val="3"/>
        <charset val="134"/>
      </rPr>
      <t>）</t>
    </r>
  </si>
  <si>
    <t>单位体</t>
  </si>
  <si>
    <t>配合比设计的抗压强度</t>
  </si>
  <si>
    <t>或</t>
  </si>
  <si>
    <t>积重量</t>
  </si>
  <si>
    <t>碎石</t>
  </si>
  <si>
    <t>（Kg/m3）</t>
  </si>
  <si>
    <t>龄期（天）</t>
  </si>
  <si>
    <t>强度（Mpa）</t>
  </si>
  <si>
    <t>施工配合比</t>
  </si>
  <si>
    <t>---</t>
  </si>
  <si>
    <t>现场施工技术员意见：</t>
  </si>
  <si>
    <t>工地试验室检测工程师意见：</t>
  </si>
  <si>
    <t>现场具备砼浇筑条件，申请砼浇筑</t>
  </si>
  <si>
    <t>同意浇筑</t>
  </si>
  <si>
    <t xml:space="preserve">  日期：</t>
  </si>
  <si>
    <t>专业监理意见：</t>
  </si>
  <si>
    <t>材试专业监理意见：</t>
  </si>
  <si>
    <t xml:space="preserve"> 灌注桩水下混凝土灌注现场记录表    </t>
  </si>
  <si>
    <t>QLJ7</t>
  </si>
  <si>
    <t>灌注开始日期</t>
  </si>
  <si>
    <t>灌注完成日期</t>
  </si>
  <si>
    <t>设计钻孔桩直径(cm)</t>
  </si>
  <si>
    <t>设计桩顶高程(m)</t>
  </si>
  <si>
    <t>测量基准面高程 (m)</t>
  </si>
  <si>
    <t>灌注前孔底高程(m)</t>
  </si>
  <si>
    <t>灌注后桩顶高程(m)</t>
  </si>
  <si>
    <t>导管长度(m)</t>
  </si>
  <si>
    <t>导管分节(节)</t>
  </si>
  <si>
    <t>混凝土强度(Mpa)</t>
  </si>
  <si>
    <t>混凝土配合比</t>
  </si>
  <si>
    <t>水：</t>
  </si>
  <si>
    <t>水泥：</t>
  </si>
  <si>
    <t>砂：</t>
  </si>
  <si>
    <t>石：</t>
  </si>
  <si>
    <t>外掺剂：</t>
  </si>
  <si>
    <t>实测坍落度(cm)</t>
  </si>
  <si>
    <t>计算混凝土数量(m3)</t>
  </si>
  <si>
    <t>实灌混凝土数(m3)</t>
  </si>
  <si>
    <t>时间</t>
  </si>
  <si>
    <t>总孔深(m)</t>
  </si>
  <si>
    <t>基准面到混凝土顶面高度(m)</t>
  </si>
  <si>
    <t>混凝土浇筑厚度(m)</t>
  </si>
  <si>
    <t>拆除导管</t>
  </si>
  <si>
    <t>基准面至导管顶面高度(m)</t>
  </si>
  <si>
    <t>导管埋深(m)</t>
  </si>
  <si>
    <t>重要记事：钢筋位置情况、孔内情况、停灌原因，停灌时间，事故原因和处理情况等重要记事。</t>
  </si>
  <si>
    <t>导管总长(m)</t>
  </si>
  <si>
    <t>拆除长度(m)</t>
  </si>
  <si>
    <t>剩余长度(m)</t>
  </si>
  <si>
    <t>4=2-3</t>
  </si>
  <si>
    <t>7=5-6</t>
  </si>
  <si>
    <t>9=7-(3+8)</t>
  </si>
  <si>
    <t>混凝土施工检查记录表</t>
  </si>
  <si>
    <t>浇筑开始时间</t>
  </si>
  <si>
    <t>浇筑完成日期</t>
  </si>
  <si>
    <t>检查情况记录</t>
  </si>
  <si>
    <t>备注</t>
  </si>
  <si>
    <r>
      <rPr>
        <sz val="9"/>
        <color indexed="8"/>
        <rFont val="宋体"/>
        <family val="3"/>
        <charset val="134"/>
      </rPr>
      <t>混凝土强度（</t>
    </r>
    <r>
      <rPr>
        <sz val="9"/>
        <color indexed="8"/>
        <rFont val="宋体"/>
        <family val="3"/>
        <charset val="134"/>
      </rPr>
      <t>MPa</t>
    </r>
    <r>
      <rPr>
        <sz val="9"/>
        <color indexed="8"/>
        <rFont val="宋体"/>
        <family val="3"/>
        <charset val="134"/>
      </rPr>
      <t>）</t>
    </r>
  </si>
  <si>
    <t>混凝土来源</t>
  </si>
  <si>
    <t>水泥:细集料:粗集料:水:外加剂:粉煤灰=</t>
  </si>
  <si>
    <t>：</t>
  </si>
  <si>
    <t>混凝土施工配合比</t>
  </si>
  <si>
    <r>
      <rPr>
        <sz val="9"/>
        <color indexed="8"/>
        <rFont val="宋体"/>
        <family val="3"/>
        <charset val="134"/>
      </rPr>
      <t>混凝土水泥用量</t>
    </r>
    <r>
      <rPr>
        <sz val="9"/>
        <color indexed="8"/>
        <rFont val="宋体"/>
        <family val="3"/>
        <charset val="134"/>
      </rPr>
      <t>(kg/m</t>
    </r>
    <r>
      <rPr>
        <vertAlign val="superscript"/>
        <sz val="9"/>
        <color indexed="8"/>
        <rFont val="宋体"/>
        <family val="3"/>
        <charset val="134"/>
      </rPr>
      <t>3</t>
    </r>
    <r>
      <rPr>
        <sz val="9"/>
        <color indexed="8"/>
        <rFont val="宋体"/>
        <family val="3"/>
        <charset val="134"/>
      </rPr>
      <t>)</t>
    </r>
  </si>
  <si>
    <t>混凝土水灰比</t>
  </si>
  <si>
    <t>材料情况</t>
  </si>
  <si>
    <t>含水率：</t>
  </si>
  <si>
    <t>石</t>
  </si>
  <si>
    <t>掺合料</t>
  </si>
  <si>
    <r>
      <rPr>
        <sz val="9"/>
        <color indexed="8"/>
        <rFont val="宋体"/>
        <family val="3"/>
        <charset val="134"/>
      </rPr>
      <t>实测坍落度</t>
    </r>
    <r>
      <rPr>
        <sz val="9"/>
        <color indexed="8"/>
        <rFont val="宋体"/>
        <family val="3"/>
        <charset val="134"/>
      </rPr>
      <t>(mm)</t>
    </r>
  </si>
  <si>
    <t>拌和方式</t>
  </si>
  <si>
    <t>机械拌和</t>
  </si>
  <si>
    <t>振捣方式</t>
  </si>
  <si>
    <t>附着式及插入式振捣</t>
  </si>
  <si>
    <t>运输方式</t>
  </si>
  <si>
    <t>砼罐车</t>
  </si>
  <si>
    <t>施工间断记录</t>
  </si>
  <si>
    <t>无</t>
  </si>
  <si>
    <t>天气情况</t>
  </si>
  <si>
    <r>
      <rPr>
        <sz val="9"/>
        <color indexed="8"/>
        <rFont val="宋体"/>
        <family val="3"/>
        <charset val="134"/>
      </rPr>
      <t>气温</t>
    </r>
    <r>
      <rPr>
        <sz val="9"/>
        <color indexed="8"/>
        <rFont val="宋体"/>
        <family val="3"/>
        <charset val="134"/>
      </rPr>
      <t>(</t>
    </r>
    <r>
      <rPr>
        <sz val="9"/>
        <color indexed="8"/>
        <rFont val="宋体"/>
        <family val="3"/>
        <charset val="134"/>
      </rPr>
      <t>°</t>
    </r>
    <r>
      <rPr>
        <sz val="9"/>
        <color indexed="8"/>
        <rFont val="宋体"/>
        <family val="3"/>
        <charset val="134"/>
      </rPr>
      <t>C)</t>
    </r>
  </si>
  <si>
    <t>最高</t>
  </si>
  <si>
    <t>最低</t>
  </si>
  <si>
    <t>试件编号</t>
  </si>
  <si>
    <t>监理意见：</t>
  </si>
  <si>
    <t>处，实测</t>
  </si>
  <si>
    <t>处，合格</t>
  </si>
  <si>
    <t>处，合格率为</t>
  </si>
  <si>
    <t>尺量：每段测2 个断面</t>
  </si>
  <si>
    <t>箍筋或螺旋筋间距(mm)</t>
  </si>
  <si>
    <r>
      <rPr>
        <sz val="9"/>
        <color indexed="8"/>
        <rFont val="宋体"/>
        <family val="3"/>
        <charset val="134"/>
      </rPr>
      <t xml:space="preserve">钢筋骨架外径或厚、宽
</t>
    </r>
    <r>
      <rPr>
        <sz val="9"/>
        <color indexed="8"/>
        <rFont val="宋体"/>
        <family val="3"/>
        <charset val="134"/>
      </rPr>
      <t>( mm )</t>
    </r>
  </si>
  <si>
    <r>
      <rPr>
        <sz val="9"/>
        <color indexed="8"/>
        <rFont val="宋体"/>
        <family val="3"/>
        <charset val="134"/>
      </rPr>
      <t>钢筋骨架长</t>
    </r>
    <r>
      <rPr>
        <sz val="9"/>
        <color indexed="8"/>
        <rFont val="宋体"/>
        <family val="3"/>
        <charset val="134"/>
      </rPr>
      <t xml:space="preserve">度
</t>
    </r>
    <r>
      <rPr>
        <sz val="9"/>
        <color indexed="8"/>
        <rFont val="宋体"/>
        <family val="3"/>
        <charset val="134"/>
      </rPr>
      <t>( mm )</t>
    </r>
  </si>
  <si>
    <t>现场监理意见：</t>
  </si>
  <si>
    <r>
      <rPr>
        <sz val="9"/>
        <rFont val="宋体"/>
        <family val="3"/>
        <charset val="134"/>
      </rPr>
      <t>抽检是否合格：</t>
    </r>
    <r>
      <rPr>
        <sz val="9"/>
        <rFont val="Wingdings 2"/>
        <family val="1"/>
        <charset val="2"/>
      </rPr>
      <t xml:space="preserve"> </t>
    </r>
    <r>
      <rPr>
        <sz val="9"/>
        <color indexed="10"/>
        <rFont val="Wingdings 2"/>
        <family val="1"/>
        <charset val="2"/>
      </rPr>
      <t xml:space="preserve">    R</t>
    </r>
    <r>
      <rPr>
        <sz val="9"/>
        <color indexed="10"/>
        <rFont val="宋体"/>
        <family val="3"/>
        <charset val="134"/>
      </rPr>
      <t>是</t>
    </r>
    <r>
      <rPr>
        <sz val="9"/>
        <color indexed="10"/>
        <rFont val="Wingdings 2"/>
        <family val="1"/>
        <charset val="2"/>
      </rPr>
      <t xml:space="preserve">    </t>
    </r>
    <r>
      <rPr>
        <sz val="9"/>
        <rFont val="宋体"/>
        <family val="3"/>
        <charset val="134"/>
      </rPr>
      <t>□否</t>
    </r>
    <r>
      <rPr>
        <sz val="9"/>
        <rFont val="Wingdings 2"/>
        <family val="1"/>
        <charset val="2"/>
      </rPr>
      <t xml:space="preserve"> </t>
    </r>
  </si>
  <si>
    <t>专业监理工程师意见：</t>
  </si>
  <si>
    <t>钢筋骨架尺寸
(mm) (长)</t>
  </si>
  <si>
    <t>钢筋骨架长度
(mm)</t>
  </si>
  <si>
    <t>弯起钢筋位置
(mm)</t>
  </si>
  <si>
    <r>
      <rPr>
        <sz val="9"/>
        <color indexed="8"/>
        <rFont val="宋体"/>
        <family val="3"/>
        <charset val="134"/>
      </rPr>
      <t>抽检是否合格：</t>
    </r>
    <r>
      <rPr>
        <sz val="9"/>
        <color indexed="8"/>
        <rFont val="Wingdings 2"/>
        <family val="1"/>
        <charset val="2"/>
      </rPr>
      <t xml:space="preserve">    </t>
    </r>
    <r>
      <rPr>
        <sz val="9"/>
        <color indexed="10"/>
        <rFont val="Wingdings 2"/>
        <family val="1"/>
        <charset val="2"/>
      </rPr>
      <t>R</t>
    </r>
    <r>
      <rPr>
        <sz val="9"/>
        <rFont val="宋体"/>
        <family val="3"/>
        <charset val="134"/>
      </rPr>
      <t>是</t>
    </r>
    <r>
      <rPr>
        <sz val="9"/>
        <color indexed="10"/>
        <rFont val="Wingdings 2"/>
        <family val="1"/>
        <charset val="2"/>
      </rPr>
      <t xml:space="preserve">   </t>
    </r>
    <r>
      <rPr>
        <sz val="9"/>
        <color indexed="8"/>
        <rFont val="Wingdings 2"/>
        <family val="1"/>
        <charset val="2"/>
      </rPr>
      <t xml:space="preserve"> </t>
    </r>
    <r>
      <rPr>
        <sz val="9"/>
        <color indexed="8"/>
        <rFont val="Segoe UI Symbol"/>
        <family val="2"/>
      </rPr>
      <t>□</t>
    </r>
    <r>
      <rPr>
        <sz val="9"/>
        <color indexed="8"/>
        <rFont val="宋体"/>
        <family val="3"/>
        <charset val="134"/>
      </rPr>
      <t>否</t>
    </r>
    <r>
      <rPr>
        <sz val="9"/>
        <color indexed="8"/>
        <rFont val="Wingdings 2"/>
        <family val="1"/>
        <charset val="2"/>
      </rPr>
      <t xml:space="preserve"> </t>
    </r>
  </si>
  <si>
    <t>水准仪测量记录表</t>
  </si>
  <si>
    <t xml:space="preserve">工程部位： </t>
  </si>
  <si>
    <t>检测日期：</t>
  </si>
  <si>
    <t>CJ5-</t>
  </si>
  <si>
    <t>测点</t>
  </si>
  <si>
    <t>水准尺读数</t>
  </si>
  <si>
    <t>视线高</t>
  </si>
  <si>
    <t>高程</t>
  </si>
  <si>
    <t>偏差值(mm)</t>
  </si>
  <si>
    <t>后视</t>
  </si>
  <si>
    <t>中间点</t>
  </si>
  <si>
    <t>前视</t>
  </si>
  <si>
    <t>（m）</t>
  </si>
  <si>
    <t>(m)</t>
  </si>
  <si>
    <t>测量:</t>
  </si>
  <si>
    <t>计算:</t>
  </si>
  <si>
    <t>复核:</t>
  </si>
  <si>
    <t>全站仪平面位置检测表</t>
  </si>
  <si>
    <t>工程部位：</t>
  </si>
  <si>
    <t>CJ9-</t>
  </si>
  <si>
    <t>测站点编号</t>
  </si>
  <si>
    <t>测站点坐标</t>
  </si>
  <si>
    <t>X=</t>
  </si>
  <si>
    <t>后视点    编  号</t>
  </si>
  <si>
    <t>后视点
坐  标</t>
  </si>
  <si>
    <t>后视        极坐标</t>
  </si>
  <si>
    <t xml:space="preserve">气压  </t>
  </si>
  <si>
    <t>Y=</t>
  </si>
  <si>
    <t>温度</t>
  </si>
  <si>
    <t>H=</t>
  </si>
  <si>
    <t>仪高</t>
  </si>
  <si>
    <t>里程桩号(墩台编号)及位置</t>
  </si>
  <si>
    <t>设计坐标</t>
  </si>
  <si>
    <t>实测坐标</t>
  </si>
  <si>
    <t>差值</t>
  </si>
  <si>
    <t xml:space="preserve">偏位 
√(△X2+△Y2 )
</t>
  </si>
  <si>
    <t>Ｘ</t>
  </si>
  <si>
    <t>Ｙ</t>
  </si>
  <si>
    <t>△X</t>
  </si>
  <si>
    <t>△Y</t>
  </si>
  <si>
    <t>测量：</t>
  </si>
  <si>
    <t>计算：</t>
  </si>
  <si>
    <t>复核：</t>
  </si>
  <si>
    <t>达州绕城高速公路西段工程项目</t>
  </si>
  <si>
    <t>工序检验申请批复单</t>
  </si>
  <si>
    <r>
      <rPr>
        <sz val="9"/>
        <color indexed="8"/>
        <rFont val="宋体"/>
        <family val="3"/>
        <charset val="134"/>
      </rPr>
      <t>施工单位：</t>
    </r>
    <r>
      <rPr>
        <u/>
        <sz val="9"/>
        <color indexed="8"/>
        <rFont val="宋体"/>
        <family val="3"/>
        <charset val="134"/>
      </rPr>
      <t xml:space="preserve">四川省交通建设集团有限责任公司   </t>
    </r>
  </si>
  <si>
    <r>
      <rPr>
        <sz val="9"/>
        <color indexed="8"/>
        <rFont val="宋体"/>
        <family val="3"/>
        <charset val="134"/>
      </rPr>
      <t>合同号：</t>
    </r>
    <r>
      <rPr>
        <u/>
        <sz val="9"/>
        <color indexed="8"/>
        <rFont val="宋体"/>
        <family val="3"/>
        <charset val="134"/>
      </rPr>
      <t xml:space="preserve">       RX1        </t>
    </r>
    <r>
      <rPr>
        <u/>
        <sz val="9"/>
        <color indexed="9"/>
        <rFont val="宋体"/>
        <family val="3"/>
        <charset val="134"/>
      </rPr>
      <t>.</t>
    </r>
  </si>
  <si>
    <r>
      <rPr>
        <sz val="9"/>
        <color indexed="8"/>
        <rFont val="宋体"/>
        <family val="3"/>
        <charset val="134"/>
      </rPr>
      <t>监理单位：</t>
    </r>
    <r>
      <rPr>
        <u/>
        <sz val="9"/>
        <color indexed="8"/>
        <rFont val="宋体"/>
        <family val="3"/>
        <charset val="134"/>
      </rPr>
      <t xml:space="preserve">四川公路工程咨询监理有限公司 </t>
    </r>
  </si>
  <si>
    <r>
      <rPr>
        <sz val="9"/>
        <color indexed="8"/>
        <rFont val="宋体"/>
        <family val="3"/>
        <charset val="134"/>
      </rPr>
      <t>合同号：</t>
    </r>
    <r>
      <rPr>
        <u/>
        <sz val="9"/>
        <color indexed="8"/>
        <rFont val="宋体"/>
        <family val="3"/>
        <charset val="134"/>
      </rPr>
      <t xml:space="preserve">       JL1        </t>
    </r>
    <r>
      <rPr>
        <u/>
        <sz val="9"/>
        <color indexed="9"/>
        <rFont val="宋体"/>
        <family val="3"/>
        <charset val="134"/>
      </rPr>
      <t>.</t>
    </r>
  </si>
  <si>
    <r>
      <rPr>
        <sz val="9"/>
        <color indexed="8"/>
        <rFont val="宋体"/>
        <family val="3"/>
        <charset val="134"/>
      </rPr>
      <t xml:space="preserve"> </t>
    </r>
    <r>
      <rPr>
        <sz val="9"/>
        <color indexed="8"/>
        <rFont val="宋体"/>
        <family val="3"/>
        <charset val="134"/>
      </rPr>
      <t>JB43</t>
    </r>
  </si>
  <si>
    <t>所属分部工程名称</t>
  </si>
  <si>
    <t>分项工程名称</t>
  </si>
  <si>
    <t>工程地点及桩号</t>
  </si>
  <si>
    <t>具体部位</t>
  </si>
  <si>
    <t>检验内容</t>
  </si>
  <si>
    <t>桩位、孔深、孔径</t>
  </si>
  <si>
    <t>施工单位递交日期和签字</t>
  </si>
  <si>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宋体"/>
        <family val="3"/>
        <charset val="134"/>
      </rPr>
      <t xml:space="preserve">     月     日       质检负责人签字：</t>
    </r>
  </si>
  <si>
    <t>要求到场检验日期</t>
  </si>
  <si>
    <t>年     月     日</t>
  </si>
  <si>
    <t>监理员、专业监理工程师意见和签字</t>
  </si>
  <si>
    <t>质量证明文件</t>
  </si>
  <si>
    <t>监理员意见：</t>
  </si>
  <si>
    <t>1、</t>
  </si>
  <si>
    <t>经检查，该作业工序分项工程</t>
  </si>
  <si>
    <t>2、</t>
  </si>
  <si>
    <r>
      <rPr>
        <sz val="12"/>
        <color indexed="8"/>
        <rFont val="Wingdings 2"/>
        <family val="1"/>
        <charset val="2"/>
      </rPr>
      <t>£</t>
    </r>
    <r>
      <rPr>
        <sz val="9"/>
        <color indexed="8"/>
        <rFont val="宋体"/>
        <family val="3"/>
        <charset val="134"/>
      </rPr>
      <t>符合</t>
    </r>
    <r>
      <rPr>
        <sz val="12"/>
        <color indexed="8"/>
        <rFont val="Wingdings 2"/>
        <family val="1"/>
        <charset val="2"/>
      </rPr>
      <t>£</t>
    </r>
    <r>
      <rPr>
        <sz val="9"/>
        <color indexed="8"/>
        <rFont val="宋体"/>
        <family val="3"/>
        <charset val="134"/>
      </rPr>
      <t>不符合设计和规范要求。</t>
    </r>
  </si>
  <si>
    <t>3、</t>
  </si>
  <si>
    <r>
      <rPr>
        <sz val="9"/>
        <color indexed="8"/>
        <rFont val="宋体"/>
        <family val="3"/>
        <charset val="134"/>
      </rPr>
      <t>签字：</t>
    </r>
    <r>
      <rPr>
        <sz val="9"/>
        <color indexed="8"/>
        <rFont val="宋体"/>
        <family val="3"/>
        <charset val="134"/>
      </rPr>
      <t xml:space="preserve">                年     月    日</t>
    </r>
  </si>
  <si>
    <t>质检负责人收到日期：</t>
  </si>
  <si>
    <r>
      <rPr>
        <sz val="12"/>
        <color indexed="8"/>
        <rFont val="Wingdings 2"/>
        <family val="1"/>
        <charset val="2"/>
      </rPr>
      <t>£</t>
    </r>
    <r>
      <rPr>
        <sz val="9"/>
        <color indexed="8"/>
        <rFont val="宋体"/>
        <family val="3"/>
        <charset val="134"/>
      </rPr>
      <t>同意进行下道工序施工。</t>
    </r>
  </si>
  <si>
    <r>
      <rPr>
        <sz val="12"/>
        <color indexed="8"/>
        <rFont val="Wingdings 2"/>
        <family val="1"/>
        <charset val="2"/>
      </rPr>
      <t>£</t>
    </r>
    <r>
      <rPr>
        <sz val="9"/>
        <color indexed="8"/>
        <rFont val="宋体"/>
        <family val="3"/>
        <charset val="134"/>
      </rPr>
      <t>不同意进行下道工序施工。</t>
    </r>
  </si>
  <si>
    <r>
      <rPr>
        <sz val="9"/>
        <color indexed="8"/>
        <rFont val="宋体"/>
        <family val="3"/>
        <charset val="134"/>
      </rPr>
      <t xml:space="preserve">                     </t>
    </r>
    <r>
      <rPr>
        <sz val="9"/>
        <color indexed="8"/>
        <rFont val="宋体"/>
        <family val="3"/>
        <charset val="134"/>
      </rPr>
      <t>签字：               年      月     日</t>
    </r>
  </si>
  <si>
    <r>
      <rPr>
        <sz val="9"/>
        <color indexed="9"/>
        <rFont val="宋体"/>
        <family val="3"/>
        <charset val="134"/>
      </rPr>
      <t xml:space="preserve">   </t>
    </r>
    <r>
      <rPr>
        <sz val="9"/>
        <color indexed="8"/>
        <rFont val="宋体"/>
        <family val="3"/>
        <charset val="134"/>
      </rPr>
      <t xml:space="preserve">注：隐蔽工程报验清单所涉工程工序不使用本表报验。 </t>
    </r>
  </si>
  <si>
    <t>钻孔记录表(冲孔)</t>
  </si>
  <si>
    <t>“参数表”冲孔按钮，链接此框内数据后台运行</t>
  </si>
  <si>
    <t>判定</t>
  </si>
  <si>
    <t>护筒长度(m)</t>
  </si>
  <si>
    <t>N列最后值</t>
  </si>
  <si>
    <t>每次孔深平均值</t>
  </si>
  <si>
    <t>实测孔深（m）</t>
  </si>
  <si>
    <t>钻孔出现负值次数</t>
  </si>
  <si>
    <t>冲程(m)</t>
  </si>
  <si>
    <t>冲击次数(次/分)</t>
  </si>
  <si>
    <t>孔内水位(m)</t>
  </si>
  <si>
    <t>深度偏差（cm）</t>
  </si>
  <si>
    <t>年月日</t>
  </si>
  <si>
    <t>共计（小时）</t>
  </si>
  <si>
    <t>本次</t>
  </si>
  <si>
    <t>累计</t>
  </si>
  <si>
    <t>冲孔</t>
  </si>
  <si>
    <t>桩号及部位</t>
  </si>
  <si>
    <t>墩台号</t>
  </si>
  <si>
    <t>护筒埋深</t>
  </si>
  <si>
    <t>桩径</t>
  </si>
  <si>
    <t>设计孔底高程</t>
  </si>
  <si>
    <t>钻头重量</t>
  </si>
  <si>
    <t>钻头直径</t>
  </si>
  <si>
    <t>钻孔理论深度</t>
  </si>
  <si>
    <t>护筒长度</t>
  </si>
  <si>
    <t>护筒顶高</t>
  </si>
  <si>
    <t>工程项目：</t>
    <phoneticPr fontId="9" type="noConversion"/>
  </si>
  <si>
    <t>施工单位：</t>
    <phoneticPr fontId="9" type="noConversion"/>
  </si>
  <si>
    <t>合同号：</t>
    <phoneticPr fontId="9" type="noConversion"/>
  </si>
  <si>
    <t>监理单位：</t>
    <phoneticPr fontId="9" type="noConversion"/>
  </si>
  <si>
    <t>合同号：</t>
    <phoneticPr fontId="9" type="noConversion"/>
  </si>
  <si>
    <t>导线成果表</t>
    <phoneticPr fontId="9" type="noConversion"/>
  </si>
  <si>
    <t>自动计算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</si>
</sst>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76" formatCode="yyyy\.mm\.dd"/>
    <numFmt numFmtId="177" formatCode="0.000_);[Red]\(0.000\)"/>
    <numFmt numFmtId="178" formatCode="0.000_ "/>
    <numFmt numFmtId="179" formatCode="0.000_ ;[Red]\-0.000\ "/>
    <numFmt numFmtId="180" formatCode="0.00_);[Red]\(0.00\)"/>
    <numFmt numFmtId="181" formatCode="h:mm;@"/>
    <numFmt numFmtId="182" formatCode="0.0_);[Red]\(0.0\)"/>
    <numFmt numFmtId="183" formatCode="&quot;梅&quot;&quot;花&quot;&quot;钻&quot;0"/>
    <numFmt numFmtId="184" formatCode="&quot;第&quot;0&quot;页&quot;"/>
    <numFmt numFmtId="185" formatCode="\+0;\-0;0;@"/>
    <numFmt numFmtId="186" formatCode="[$-F800]dddd\,\ mmmm\ dd\,\ yyyy"/>
    <numFmt numFmtId="187" formatCode="0.00&quot;m&quot;"/>
    <numFmt numFmtId="188" formatCode="0_ "/>
    <numFmt numFmtId="189" formatCode="0_);[Red]\(0\)"/>
    <numFmt numFmtId="190" formatCode="0.000"/>
    <numFmt numFmtId="191" formatCode="0.00_ "/>
    <numFmt numFmtId="192" formatCode="0.0"/>
    <numFmt numFmtId="193" formatCode="\K0\+000.000"/>
    <numFmt numFmtId="194" formatCode="0.0000_ "/>
    <numFmt numFmtId="195" formatCode="yyyy&quot;年&quot;m&quot;月&quot;d&quot;日&quot;;@"/>
    <numFmt numFmtId="196" formatCode="[$-F400]h:mm:ss\ AM/PM"/>
  </numFmts>
  <fonts count="78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rgb="FFC00000"/>
      <name val="宋体"/>
      <family val="3"/>
      <charset val="134"/>
      <scheme val="minor"/>
    </font>
    <font>
      <sz val="12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color rgb="FFFFFFFF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8.5"/>
      <color rgb="FF000000"/>
      <name val="宋体"/>
      <family val="3"/>
      <charset val="134"/>
    </font>
    <font>
      <sz val="8"/>
      <color rgb="FF000000"/>
      <name val="宋体"/>
      <family val="3"/>
      <charset val="134"/>
    </font>
    <font>
      <sz val="8"/>
      <color rgb="FFFF0000"/>
      <name val="宋体"/>
      <family val="3"/>
      <charset val="134"/>
    </font>
    <font>
      <sz val="6"/>
      <color rgb="FF000000"/>
      <name val="宋体"/>
      <family val="3"/>
      <charset val="134"/>
    </font>
    <font>
      <sz val="7"/>
      <color rgb="FF000000"/>
      <name val="宋体"/>
      <family val="3"/>
      <charset val="134"/>
    </font>
    <font>
      <sz val="8.5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4"/>
      <color indexed="8"/>
      <name val="宋体"/>
      <family val="3"/>
      <charset val="134"/>
      <scheme val="major"/>
    </font>
    <font>
      <b/>
      <sz val="18"/>
      <color rgb="FF000000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1"/>
      <color theme="1"/>
      <name val="Wingdings 2"/>
      <family val="1"/>
      <charset val="2"/>
    </font>
    <font>
      <sz val="14"/>
      <color theme="1"/>
      <name val="宋体"/>
      <family val="3"/>
      <charset val="134"/>
      <scheme val="minor"/>
    </font>
    <font>
      <b/>
      <sz val="18"/>
      <color rgb="FF000000"/>
      <name val="宋体"/>
      <family val="3"/>
      <charset val="134"/>
      <scheme val="minor"/>
    </font>
    <font>
      <sz val="9"/>
      <color theme="1"/>
      <name val="Wingdings 2"/>
      <family val="1"/>
      <charset val="2"/>
    </font>
    <font>
      <b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0070C0"/>
      <name val="宋体"/>
      <family val="3"/>
      <charset val="134"/>
    </font>
    <font>
      <sz val="9"/>
      <color rgb="FFC00000"/>
      <name val="宋体"/>
      <family val="3"/>
      <charset val="134"/>
    </font>
    <font>
      <sz val="8"/>
      <color theme="1"/>
      <name val="宋体"/>
      <family val="3"/>
      <charset val="134"/>
    </font>
    <font>
      <sz val="8"/>
      <name val="宋体"/>
      <family val="3"/>
      <charset val="134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sz val="9"/>
      <color theme="0" tint="-0.1498764000366222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 tint="-0.1498764000366222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Wingdings 2"/>
      <family val="1"/>
      <charset val="2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9"/>
      <color indexed="8"/>
      <name val="宋体"/>
      <family val="3"/>
      <charset val="134"/>
    </font>
    <font>
      <u/>
      <sz val="9"/>
      <color indexed="9"/>
      <name val="宋体"/>
      <family val="3"/>
      <charset val="134"/>
    </font>
    <font>
      <sz val="12"/>
      <color indexed="8"/>
      <name val="Wingdings 2"/>
      <family val="1"/>
      <charset val="2"/>
    </font>
    <font>
      <sz val="9"/>
      <color indexed="9"/>
      <name val="宋体"/>
      <family val="3"/>
      <charset val="134"/>
    </font>
    <font>
      <sz val="9"/>
      <color indexed="8"/>
      <name val="Times New Roman"/>
      <family val="1"/>
    </font>
    <font>
      <sz val="9"/>
      <color indexed="10"/>
      <name val="Wingdings 2"/>
      <family val="1"/>
      <charset val="2"/>
    </font>
    <font>
      <sz val="9"/>
      <name val="Times New Roman"/>
      <family val="1"/>
    </font>
    <font>
      <sz val="9"/>
      <color indexed="8"/>
      <name val="Wingdings 2"/>
      <family val="1"/>
      <charset val="2"/>
    </font>
    <font>
      <sz val="9"/>
      <color indexed="8"/>
      <name val="Segoe UI Symbol"/>
      <family val="2"/>
    </font>
    <font>
      <sz val="9"/>
      <color indexed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perscript"/>
      <sz val="9"/>
      <color indexed="8"/>
      <name val="Times New Roman"/>
      <family val="1"/>
    </font>
    <font>
      <sz val="9"/>
      <name val="Segoe UI Symbol"/>
      <family val="2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b/>
      <sz val="16"/>
      <color theme="4" tint="-0.249977111117893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7" tint="0.3999145481734672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75" fillId="0" borderId="0">
      <alignment vertical="center"/>
    </xf>
    <xf numFmtId="0" fontId="11" fillId="0" borderId="0">
      <alignment vertical="center"/>
    </xf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/>
    <xf numFmtId="0" fontId="75" fillId="0" borderId="0">
      <alignment vertical="center"/>
    </xf>
    <xf numFmtId="0" fontId="75" fillId="0" borderId="0"/>
    <xf numFmtId="0" fontId="75" fillId="0" borderId="0">
      <alignment vertical="center"/>
    </xf>
    <xf numFmtId="0" fontId="53" fillId="0" borderId="0">
      <alignment vertical="center"/>
    </xf>
  </cellStyleXfs>
  <cellXfs count="804">
    <xf numFmtId="0" fontId="0" fillId="0" borderId="0" xfId="0">
      <alignment vertical="center"/>
    </xf>
    <xf numFmtId="176" fontId="0" fillId="0" borderId="0" xfId="0" applyNumberFormat="1" applyProtection="1">
      <alignment vertical="center"/>
      <protection hidden="1"/>
    </xf>
    <xf numFmtId="0" fontId="0" fillId="0" borderId="0" xfId="0" applyProtection="1">
      <alignment vertical="center"/>
      <protection hidden="1"/>
    </xf>
    <xf numFmtId="177" fontId="0" fillId="0" borderId="0" xfId="0" applyNumberFormat="1" applyProtection="1">
      <alignment vertical="center"/>
      <protection hidden="1"/>
    </xf>
    <xf numFmtId="178" fontId="0" fillId="0" borderId="0" xfId="0" applyNumberFormat="1" applyProtection="1">
      <alignment vertical="center"/>
      <protection hidden="1"/>
    </xf>
    <xf numFmtId="179" fontId="1" fillId="0" borderId="0" xfId="0" applyNumberFormat="1" applyFont="1" applyProtection="1">
      <alignment vertical="center"/>
      <protection hidden="1"/>
    </xf>
    <xf numFmtId="180" fontId="0" fillId="0" borderId="0" xfId="0" applyNumberFormat="1" applyProtection="1">
      <alignment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2" fillId="0" borderId="0" xfId="0" applyFont="1" applyProtection="1">
      <alignment vertical="center"/>
      <protection hidden="1"/>
    </xf>
    <xf numFmtId="176" fontId="3" fillId="0" borderId="0" xfId="0" applyNumberFormat="1" applyFont="1" applyAlignment="1" applyProtection="1">
      <alignment horizontal="centerContinuous" vertical="center" wrapText="1"/>
      <protection hidden="1"/>
    </xf>
    <xf numFmtId="181" fontId="3" fillId="0" borderId="0" xfId="0" applyNumberFormat="1" applyFont="1" applyAlignment="1" applyProtection="1">
      <alignment horizontal="centerContinuous" vertical="center" wrapText="1"/>
      <protection hidden="1"/>
    </xf>
    <xf numFmtId="0" fontId="3" fillId="0" borderId="0" xfId="0" applyFont="1" applyAlignment="1" applyProtection="1">
      <alignment horizontal="centerContinuous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176" fontId="5" fillId="0" borderId="1" xfId="0" applyNumberFormat="1" applyFont="1" applyBorder="1" applyAlignment="1" applyProtection="1">
      <alignment horizontal="center" vertical="center" wrapText="1"/>
      <protection hidden="1"/>
    </xf>
    <xf numFmtId="181" fontId="5" fillId="0" borderId="1" xfId="0" applyNumberFormat="1" applyFont="1" applyBorder="1" applyAlignment="1" applyProtection="1">
      <alignment horizontal="center" vertical="center" wrapText="1"/>
      <protection hidden="1"/>
    </xf>
    <xf numFmtId="176" fontId="6" fillId="0" borderId="1" xfId="0" applyNumberFormat="1" applyFont="1" applyBorder="1" applyAlignment="1" applyProtection="1">
      <alignment horizontal="center" vertical="center" wrapText="1"/>
      <protection hidden="1"/>
    </xf>
    <xf numFmtId="181" fontId="6" fillId="0" borderId="1" xfId="0" applyNumberFormat="1" applyFont="1" applyBorder="1" applyAlignment="1" applyProtection="1">
      <alignment horizontal="center" vertical="center" wrapText="1"/>
      <protection hidden="1"/>
    </xf>
    <xf numFmtId="178" fontId="5" fillId="0" borderId="1" xfId="0" applyNumberFormat="1" applyFont="1" applyBorder="1" applyAlignment="1" applyProtection="1">
      <alignment horizontal="center" vertical="center" wrapText="1"/>
      <protection hidden="1"/>
    </xf>
    <xf numFmtId="177" fontId="4" fillId="0" borderId="1" xfId="0" applyNumberFormat="1" applyFont="1" applyBorder="1" applyAlignment="1" applyProtection="1">
      <alignment horizontal="center" vertical="center" wrapText="1"/>
      <protection hidden="1"/>
    </xf>
    <xf numFmtId="177" fontId="5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7" fillId="0" borderId="1" xfId="0" applyFont="1" applyBorder="1" applyAlignment="1" applyProtection="1">
      <alignment horizontal="center" vertical="center"/>
      <protection hidden="1"/>
    </xf>
    <xf numFmtId="183" fontId="5" fillId="0" borderId="1" xfId="0" applyNumberFormat="1" applyFont="1" applyBorder="1" applyAlignment="1" applyProtection="1">
      <alignment horizontal="center" vertical="center" wrapText="1"/>
      <protection hidden="1"/>
    </xf>
    <xf numFmtId="2" fontId="7" fillId="0" borderId="1" xfId="0" applyNumberFormat="1" applyFont="1" applyBorder="1" applyAlignment="1" applyProtection="1">
      <alignment horizontal="center" vertical="center"/>
      <protection hidden="1"/>
    </xf>
    <xf numFmtId="0" fontId="8" fillId="0" borderId="1" xfId="0" applyFont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180" fontId="4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left" vertical="center"/>
      <protection hidden="1"/>
    </xf>
    <xf numFmtId="180" fontId="5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2" fillId="0" borderId="7" xfId="0" applyFont="1" applyBorder="1" applyAlignment="1" applyProtection="1">
      <alignment horizontal="center" vertical="center"/>
      <protection hidden="1"/>
    </xf>
    <xf numFmtId="0" fontId="9" fillId="0" borderId="1" xfId="0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178" fontId="9" fillId="0" borderId="9" xfId="0" applyNumberFormat="1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 wrapText="1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180" fontId="6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178" fontId="9" fillId="0" borderId="12" xfId="0" applyNumberFormat="1" applyFont="1" applyBorder="1" applyAlignment="1" applyProtection="1">
      <alignment horizontal="center" vertical="center"/>
      <protection hidden="1"/>
    </xf>
    <xf numFmtId="2" fontId="10" fillId="0" borderId="1" xfId="0" applyNumberFormat="1" applyFont="1" applyBorder="1" applyAlignment="1" applyProtection="1">
      <alignment horizontal="center" vertical="center"/>
      <protection hidden="1"/>
    </xf>
    <xf numFmtId="2" fontId="10" fillId="0" borderId="0" xfId="0" applyNumberFormat="1" applyFont="1" applyAlignment="1" applyProtection="1">
      <alignment horizontal="center" vertical="center"/>
      <protection hidden="1"/>
    </xf>
    <xf numFmtId="2" fontId="9" fillId="0" borderId="1" xfId="0" applyNumberFormat="1" applyFont="1" applyBorder="1" applyAlignment="1" applyProtection="1">
      <alignment horizontal="center" vertical="center"/>
      <protection hidden="1"/>
    </xf>
    <xf numFmtId="2" fontId="9" fillId="0" borderId="0" xfId="0" applyNumberFormat="1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2" fillId="0" borderId="6" xfId="0" applyFont="1" applyBorder="1" applyAlignment="1">
      <alignment horizontal="center" vertical="center"/>
    </xf>
    <xf numFmtId="178" fontId="2" fillId="0" borderId="0" xfId="0" applyNumberFormat="1" applyFont="1" applyAlignment="1" applyProtection="1">
      <alignment horizontal="left" vertical="center"/>
      <protection hidden="1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8" fontId="9" fillId="0" borderId="1" xfId="0" applyNumberFormat="1" applyFont="1" applyBorder="1" applyAlignment="1" applyProtection="1">
      <alignment horizontal="center" vertical="center"/>
      <protection hidden="1"/>
    </xf>
    <xf numFmtId="178" fontId="9" fillId="0" borderId="1" xfId="0" applyNumberFormat="1" applyFont="1" applyBorder="1" applyAlignment="1">
      <alignment horizontal="center" vertical="center"/>
    </xf>
    <xf numFmtId="0" fontId="9" fillId="0" borderId="9" xfId="0" applyFont="1" applyBorder="1" applyAlignment="1" applyProtection="1">
      <alignment horizontal="center" vertical="center"/>
      <protection hidden="1"/>
    </xf>
    <xf numFmtId="0" fontId="9" fillId="0" borderId="9" xfId="0" applyFont="1" applyBorder="1" applyAlignment="1">
      <alignment horizontal="center" vertical="center"/>
    </xf>
    <xf numFmtId="0" fontId="2" fillId="0" borderId="12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>
      <alignment horizontal="center" vertical="center"/>
    </xf>
    <xf numFmtId="178" fontId="2" fillId="0" borderId="0" xfId="0" applyNumberFormat="1" applyFont="1" applyAlignment="1" applyProtection="1">
      <alignment horizontal="center" vertical="center"/>
      <protection hidden="1"/>
    </xf>
    <xf numFmtId="0" fontId="11" fillId="0" borderId="0" xfId="2">
      <alignment vertical="center"/>
    </xf>
    <xf numFmtId="0" fontId="13" fillId="0" borderId="0" xfId="7" applyFont="1" applyAlignment="1">
      <alignment vertical="center" wrapText="1"/>
    </xf>
    <xf numFmtId="0" fontId="13" fillId="0" borderId="0" xfId="7" applyFont="1" applyAlignment="1">
      <alignment horizontal="center" vertical="center" wrapText="1"/>
    </xf>
    <xf numFmtId="0" fontId="15" fillId="0" borderId="19" xfId="2" applyFont="1" applyBorder="1" applyAlignment="1">
      <alignment horizontal="left" vertical="center" wrapText="1"/>
    </xf>
    <xf numFmtId="0" fontId="15" fillId="0" borderId="20" xfId="2" applyFont="1" applyBorder="1" applyAlignment="1">
      <alignment horizontal="left" vertical="center" wrapText="1"/>
    </xf>
    <xf numFmtId="0" fontId="15" fillId="0" borderId="0" xfId="2" applyFont="1" applyAlignment="1">
      <alignment horizontal="left" vertical="center" wrapText="1"/>
    </xf>
    <xf numFmtId="0" fontId="11" fillId="0" borderId="20" xfId="2" applyBorder="1" applyAlignment="1">
      <alignment horizontal="left" vertical="center" wrapText="1"/>
    </xf>
    <xf numFmtId="0" fontId="16" fillId="0" borderId="0" xfId="2" applyFont="1">
      <alignment vertical="center"/>
    </xf>
    <xf numFmtId="0" fontId="17" fillId="0" borderId="0" xfId="0" applyFont="1" applyAlignment="1" applyProtection="1">
      <alignment horizontal="center" vertical="center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11" fillId="0" borderId="0" xfId="2" applyAlignment="1"/>
    <xf numFmtId="0" fontId="17" fillId="0" borderId="0" xfId="0" applyFont="1">
      <alignment vertical="center"/>
    </xf>
    <xf numFmtId="0" fontId="13" fillId="0" borderId="0" xfId="7" applyFont="1" applyAlignment="1"/>
    <xf numFmtId="0" fontId="13" fillId="0" borderId="0" xfId="7" applyFont="1" applyAlignment="1">
      <alignment wrapText="1"/>
    </xf>
    <xf numFmtId="0" fontId="13" fillId="0" borderId="23" xfId="7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185" fontId="21" fillId="0" borderId="17" xfId="0" applyNumberFormat="1" applyFont="1" applyBorder="1" applyAlignment="1">
      <alignment horizontal="center" vertical="center"/>
    </xf>
    <xf numFmtId="185" fontId="21" fillId="0" borderId="25" xfId="0" applyNumberFormat="1" applyFont="1" applyBorder="1" applyAlignment="1">
      <alignment horizontal="center" vertical="center"/>
    </xf>
    <xf numFmtId="185" fontId="21" fillId="0" borderId="19" xfId="0" applyNumberFormat="1" applyFont="1" applyBorder="1" applyAlignment="1">
      <alignment horizontal="center" vertical="center"/>
    </xf>
    <xf numFmtId="185" fontId="21" fillId="0" borderId="0" xfId="0" applyNumberFormat="1" applyFont="1" applyAlignment="1">
      <alignment horizontal="center" vertical="center"/>
    </xf>
    <xf numFmtId="185" fontId="21" fillId="0" borderId="21" xfId="0" applyNumberFormat="1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 wrapText="1"/>
    </xf>
    <xf numFmtId="185" fontId="21" fillId="0" borderId="17" xfId="0" applyNumberFormat="1" applyFont="1" applyBorder="1" applyAlignment="1">
      <alignment horizontal="center" vertical="center" wrapText="1"/>
    </xf>
    <xf numFmtId="185" fontId="21" fillId="0" borderId="25" xfId="0" applyNumberFormat="1" applyFont="1" applyBorder="1" applyAlignment="1">
      <alignment horizontal="center" vertical="center" wrapText="1"/>
    </xf>
    <xf numFmtId="185" fontId="21" fillId="0" borderId="19" xfId="0" applyNumberFormat="1" applyFont="1" applyBorder="1" applyAlignment="1">
      <alignment horizontal="center" vertical="center" wrapText="1"/>
    </xf>
    <xf numFmtId="185" fontId="21" fillId="0" borderId="0" xfId="0" applyNumberFormat="1" applyFont="1" applyAlignment="1">
      <alignment horizontal="center" vertical="center" wrapText="1"/>
    </xf>
    <xf numFmtId="185" fontId="21" fillId="0" borderId="21" xfId="0" applyNumberFormat="1" applyFont="1" applyBorder="1" applyAlignment="1">
      <alignment horizontal="center" vertical="center" wrapText="1"/>
    </xf>
    <xf numFmtId="185" fontId="21" fillId="0" borderId="23" xfId="0" applyNumberFormat="1" applyFont="1" applyBorder="1" applyAlignment="1">
      <alignment horizontal="center" vertical="center" wrapText="1"/>
    </xf>
    <xf numFmtId="185" fontId="21" fillId="0" borderId="17" xfId="0" applyNumberFormat="1" applyFont="1" applyBorder="1" applyAlignment="1">
      <alignment vertical="center" wrapText="1"/>
    </xf>
    <xf numFmtId="185" fontId="21" fillId="0" borderId="25" xfId="0" applyNumberFormat="1" applyFont="1" applyBorder="1" applyAlignment="1">
      <alignment vertical="center" wrapText="1"/>
    </xf>
    <xf numFmtId="185" fontId="21" fillId="0" borderId="19" xfId="0" applyNumberFormat="1" applyFont="1" applyBorder="1" applyAlignment="1">
      <alignment vertical="center" wrapText="1"/>
    </xf>
    <xf numFmtId="185" fontId="21" fillId="0" borderId="0" xfId="0" applyNumberFormat="1" applyFont="1" applyAlignment="1">
      <alignment vertical="center" wrapText="1"/>
    </xf>
    <xf numFmtId="185" fontId="21" fillId="0" borderId="21" xfId="0" applyNumberFormat="1" applyFont="1" applyBorder="1" applyAlignment="1">
      <alignment vertical="center" wrapText="1"/>
    </xf>
    <xf numFmtId="185" fontId="21" fillId="0" borderId="23" xfId="0" applyNumberFormat="1" applyFont="1" applyBorder="1" applyAlignment="1">
      <alignment vertical="center" wrapText="1"/>
    </xf>
    <xf numFmtId="185" fontId="21" fillId="0" borderId="2" xfId="0" applyNumberFormat="1" applyFont="1" applyBorder="1" applyAlignment="1">
      <alignment vertical="center" wrapText="1"/>
    </xf>
    <xf numFmtId="185" fontId="21" fillId="0" borderId="24" xfId="0" applyNumberFormat="1" applyFont="1" applyBorder="1" applyAlignment="1">
      <alignment vertical="center" wrapText="1"/>
    </xf>
    <xf numFmtId="0" fontId="4" fillId="0" borderId="0" xfId="0" applyFont="1">
      <alignment vertical="center"/>
    </xf>
    <xf numFmtId="185" fontId="21" fillId="0" borderId="25" xfId="0" applyNumberFormat="1" applyFont="1" applyBorder="1" applyAlignment="1">
      <alignment horizontal="center" wrapText="1"/>
    </xf>
    <xf numFmtId="0" fontId="12" fillId="0" borderId="0" xfId="2" applyFont="1">
      <alignment vertical="center"/>
    </xf>
    <xf numFmtId="0" fontId="3" fillId="0" borderId="0" xfId="0" applyFont="1" applyProtection="1">
      <alignment vertical="center"/>
      <protection hidden="1"/>
    </xf>
    <xf numFmtId="185" fontId="21" fillId="0" borderId="18" xfId="0" applyNumberFormat="1" applyFont="1" applyBorder="1" applyAlignment="1">
      <alignment horizontal="center" vertical="center"/>
    </xf>
    <xf numFmtId="185" fontId="21" fillId="0" borderId="20" xfId="0" applyNumberFormat="1" applyFont="1" applyBorder="1" applyAlignment="1">
      <alignment horizontal="center" vertical="center"/>
    </xf>
    <xf numFmtId="185" fontId="21" fillId="0" borderId="18" xfId="0" applyNumberFormat="1" applyFont="1" applyBorder="1" applyAlignment="1">
      <alignment horizontal="center" vertical="center" wrapText="1"/>
    </xf>
    <xf numFmtId="185" fontId="21" fillId="0" borderId="20" xfId="0" applyNumberFormat="1" applyFont="1" applyBorder="1" applyAlignment="1">
      <alignment horizontal="center" vertical="center" wrapText="1"/>
    </xf>
    <xf numFmtId="185" fontId="21" fillId="0" borderId="22" xfId="0" applyNumberFormat="1" applyFont="1" applyBorder="1" applyAlignment="1">
      <alignment horizontal="center" vertical="center" wrapText="1"/>
    </xf>
    <xf numFmtId="185" fontId="21" fillId="0" borderId="18" xfId="0" applyNumberFormat="1" applyFont="1" applyBorder="1" applyAlignment="1">
      <alignment vertical="center" wrapText="1"/>
    </xf>
    <xf numFmtId="185" fontId="21" fillId="0" borderId="20" xfId="0" applyNumberFormat="1" applyFont="1" applyBorder="1" applyAlignment="1">
      <alignment vertical="center" wrapText="1"/>
    </xf>
    <xf numFmtId="185" fontId="21" fillId="0" borderId="22" xfId="0" applyNumberFormat="1" applyFont="1" applyBorder="1" applyAlignment="1">
      <alignment vertical="center" wrapText="1"/>
    </xf>
    <xf numFmtId="185" fontId="21" fillId="0" borderId="3" xfId="0" applyNumberFormat="1" applyFont="1" applyBorder="1" applyAlignment="1">
      <alignment vertical="center" wrapText="1"/>
    </xf>
    <xf numFmtId="0" fontId="75" fillId="0" borderId="0" xfId="5" applyAlignment="1">
      <alignment vertical="center"/>
    </xf>
    <xf numFmtId="0" fontId="2" fillId="0" borderId="0" xfId="5" applyFont="1"/>
    <xf numFmtId="0" fontId="2" fillId="0" borderId="0" xfId="5" applyFont="1" applyAlignment="1">
      <alignment vertical="center"/>
    </xf>
    <xf numFmtId="0" fontId="25" fillId="0" borderId="0" xfId="5" applyFont="1" applyAlignment="1">
      <alignment vertical="center"/>
    </xf>
    <xf numFmtId="0" fontId="75" fillId="0" borderId="0" xfId="5"/>
    <xf numFmtId="187" fontId="75" fillId="0" borderId="0" xfId="5" applyNumberFormat="1" applyAlignment="1">
      <alignment vertical="center"/>
    </xf>
    <xf numFmtId="188" fontId="75" fillId="0" borderId="0" xfId="5" applyNumberFormat="1" applyAlignment="1">
      <alignment vertical="center"/>
    </xf>
    <xf numFmtId="189" fontId="75" fillId="0" borderId="0" xfId="5" applyNumberFormat="1" applyAlignment="1">
      <alignment vertical="center"/>
    </xf>
    <xf numFmtId="0" fontId="28" fillId="0" borderId="0" xfId="0" applyFont="1" applyAlignment="1" applyProtection="1">
      <protection hidden="1"/>
    </xf>
    <xf numFmtId="0" fontId="4" fillId="0" borderId="0" xfId="5" applyFont="1"/>
    <xf numFmtId="0" fontId="4" fillId="0" borderId="0" xfId="5" applyFont="1" applyAlignment="1">
      <alignment horizontal="right"/>
    </xf>
    <xf numFmtId="0" fontId="2" fillId="0" borderId="0" xfId="5" applyFont="1" applyAlignment="1">
      <alignment wrapText="1"/>
    </xf>
    <xf numFmtId="0" fontId="6" fillId="0" borderId="1" xfId="3" applyFont="1" applyBorder="1" applyAlignment="1">
      <alignment horizontal="center" vertical="center" wrapText="1"/>
    </xf>
    <xf numFmtId="0" fontId="31" fillId="0" borderId="2" xfId="10" applyFont="1" applyBorder="1" applyAlignment="1">
      <alignment horizontal="right" vertical="center" wrapText="1"/>
    </xf>
    <xf numFmtId="177" fontId="30" fillId="0" borderId="3" xfId="10" applyNumberFormat="1" applyFont="1" applyBorder="1" applyAlignment="1">
      <alignment horizontal="left" vertical="center" wrapText="1"/>
    </xf>
    <xf numFmtId="0" fontId="6" fillId="0" borderId="1" xfId="10" applyFont="1" applyBorder="1" applyAlignment="1">
      <alignment horizontal="center" vertical="center" wrapText="1"/>
    </xf>
    <xf numFmtId="0" fontId="32" fillId="0" borderId="2" xfId="5" applyFont="1" applyBorder="1" applyAlignment="1">
      <alignment horizontal="right" vertical="center" wrapText="1"/>
    </xf>
    <xf numFmtId="177" fontId="30" fillId="0" borderId="3" xfId="5" applyNumberFormat="1" applyFont="1" applyBorder="1" applyAlignment="1">
      <alignment horizontal="left" vertical="center" wrapText="1"/>
    </xf>
    <xf numFmtId="177" fontId="30" fillId="0" borderId="1" xfId="5" applyNumberFormat="1" applyFont="1" applyBorder="1" applyAlignment="1">
      <alignment horizontal="center" vertical="center" wrapText="1"/>
    </xf>
    <xf numFmtId="0" fontId="2" fillId="0" borderId="25" xfId="5" applyFont="1" applyBorder="1" applyAlignment="1">
      <alignment vertical="center"/>
    </xf>
    <xf numFmtId="187" fontId="2" fillId="0" borderId="25" xfId="5" applyNumberFormat="1" applyFont="1" applyBorder="1" applyAlignment="1">
      <alignment vertical="center" wrapText="1"/>
    </xf>
    <xf numFmtId="188" fontId="2" fillId="0" borderId="0" xfId="5" applyNumberFormat="1" applyFont="1"/>
    <xf numFmtId="188" fontId="4" fillId="0" borderId="0" xfId="5" applyNumberFormat="1" applyFont="1"/>
    <xf numFmtId="0" fontId="33" fillId="0" borderId="18" xfId="5" applyFont="1" applyBorder="1" applyAlignment="1">
      <alignment horizontal="left" wrapText="1"/>
    </xf>
    <xf numFmtId="0" fontId="30" fillId="0" borderId="1" xfId="5" applyFont="1" applyBorder="1" applyAlignment="1">
      <alignment horizontal="justify" vertical="center" wrapText="1"/>
    </xf>
    <xf numFmtId="188" fontId="4" fillId="0" borderId="1" xfId="5" applyNumberFormat="1" applyFont="1" applyBorder="1" applyAlignment="1">
      <alignment horizontal="center" vertical="center" wrapText="1"/>
    </xf>
    <xf numFmtId="0" fontId="30" fillId="0" borderId="1" xfId="5" applyFont="1" applyBorder="1" applyAlignment="1">
      <alignment horizontal="center" vertical="center" wrapText="1"/>
    </xf>
    <xf numFmtId="188" fontId="30" fillId="0" borderId="1" xfId="5" applyNumberFormat="1" applyFont="1" applyBorder="1" applyAlignment="1">
      <alignment horizontal="center" vertical="center" wrapText="1"/>
    </xf>
    <xf numFmtId="189" fontId="30" fillId="0" borderId="1" xfId="5" applyNumberFormat="1" applyFont="1" applyBorder="1" applyAlignment="1">
      <alignment horizontal="center" vertical="center" wrapText="1"/>
    </xf>
    <xf numFmtId="188" fontId="2" fillId="0" borderId="0" xfId="5" applyNumberFormat="1" applyFont="1" applyAlignment="1">
      <alignment vertical="center"/>
    </xf>
    <xf numFmtId="188" fontId="2" fillId="0" borderId="0" xfId="5" applyNumberFormat="1" applyFont="1" applyAlignment="1">
      <alignment horizontal="right" vertical="center"/>
    </xf>
    <xf numFmtId="189" fontId="2" fillId="0" borderId="0" xfId="5" applyNumberFormat="1" applyFont="1" applyAlignment="1">
      <alignment vertical="center"/>
    </xf>
    <xf numFmtId="0" fontId="17" fillId="0" borderId="0" xfId="5" applyFont="1" applyAlignment="1" applyProtection="1">
      <alignment vertical="center"/>
      <protection locked="0"/>
    </xf>
    <xf numFmtId="0" fontId="17" fillId="0" borderId="0" xfId="5" applyFont="1" applyAlignment="1">
      <alignment vertical="center"/>
    </xf>
    <xf numFmtId="0" fontId="32" fillId="0" borderId="0" xfId="5" applyFont="1" applyAlignment="1">
      <alignment vertical="center"/>
    </xf>
    <xf numFmtId="0" fontId="17" fillId="0" borderId="0" xfId="5" applyFont="1" applyAlignment="1">
      <alignment horizontal="left" vertical="center"/>
    </xf>
    <xf numFmtId="0" fontId="17" fillId="0" borderId="0" xfId="5" applyFont="1" applyAlignment="1">
      <alignment horizontal="center" vertical="center"/>
    </xf>
    <xf numFmtId="177" fontId="17" fillId="0" borderId="0" xfId="5" applyNumberFormat="1" applyFont="1" applyAlignment="1">
      <alignment horizontal="center" vertical="center"/>
    </xf>
    <xf numFmtId="178" fontId="17" fillId="0" borderId="0" xfId="5" applyNumberFormat="1" applyFont="1" applyAlignment="1">
      <alignment horizontal="center" vertical="center"/>
    </xf>
    <xf numFmtId="0" fontId="17" fillId="0" borderId="0" xfId="5" applyFont="1"/>
    <xf numFmtId="0" fontId="4" fillId="0" borderId="0" xfId="5" applyFont="1" applyAlignment="1">
      <alignment horizontal="center"/>
    </xf>
    <xf numFmtId="177" fontId="4" fillId="0" borderId="0" xfId="5" applyNumberFormat="1" applyFont="1" applyAlignment="1">
      <alignment horizontal="center"/>
    </xf>
    <xf numFmtId="177" fontId="4" fillId="0" borderId="1" xfId="5" applyNumberFormat="1" applyFont="1" applyBorder="1" applyAlignment="1">
      <alignment horizontal="center" vertical="center" wrapText="1"/>
    </xf>
    <xf numFmtId="178" fontId="4" fillId="0" borderId="1" xfId="5" applyNumberFormat="1" applyFont="1" applyBorder="1" applyAlignment="1">
      <alignment horizontal="center" vertical="center" wrapText="1"/>
    </xf>
    <xf numFmtId="178" fontId="30" fillId="0" borderId="1" xfId="5" applyNumberFormat="1" applyFont="1" applyBorder="1" applyAlignment="1">
      <alignment horizontal="center" vertical="center" wrapText="1"/>
    </xf>
    <xf numFmtId="0" fontId="32" fillId="0" borderId="0" xfId="5" applyFont="1" applyAlignment="1">
      <alignment vertical="center" wrapText="1"/>
    </xf>
    <xf numFmtId="0" fontId="0" fillId="0" borderId="0" xfId="0" applyAlignment="1" applyProtection="1">
      <protection hidden="1"/>
    </xf>
    <xf numFmtId="0" fontId="35" fillId="0" borderId="0" xfId="0" applyFont="1" applyProtection="1">
      <alignment vertical="center"/>
      <protection hidden="1"/>
    </xf>
    <xf numFmtId="0" fontId="37" fillId="0" borderId="0" xfId="0" applyFont="1" applyAlignment="1" applyProtection="1">
      <alignment horizontal="center" vertical="center"/>
      <protection hidden="1"/>
    </xf>
    <xf numFmtId="0" fontId="28" fillId="0" borderId="0" xfId="0" applyFont="1" applyAlignment="1" applyProtection="1">
      <alignment horizontal="left"/>
      <protection hidden="1"/>
    </xf>
    <xf numFmtId="0" fontId="9" fillId="0" borderId="1" xfId="0" applyFont="1" applyBorder="1" applyAlignment="1" applyProtection="1">
      <alignment horizontal="center" vertical="center" wrapText="1"/>
      <protection hidden="1"/>
    </xf>
    <xf numFmtId="0" fontId="7" fillId="0" borderId="2" xfId="0" applyFont="1" applyBorder="1" applyAlignment="1" applyProtection="1">
      <alignment horizontal="center" vertical="center" wrapText="1"/>
      <protection hidden="1"/>
    </xf>
    <xf numFmtId="0" fontId="7" fillId="0" borderId="24" xfId="0" applyFont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6" fillId="0" borderId="21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1" fillId="0" borderId="0" xfId="0" applyFont="1" applyAlignment="1" applyProtection="1">
      <protection hidden="1"/>
    </xf>
    <xf numFmtId="0" fontId="2" fillId="0" borderId="0" xfId="0" applyFont="1" applyAlignment="1" applyProtection="1">
      <protection hidden="1"/>
    </xf>
    <xf numFmtId="0" fontId="4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6" fillId="0" borderId="23" xfId="0" applyFont="1" applyBorder="1" applyAlignment="1">
      <alignment horizontal="right" vertical="center" wrapText="1"/>
    </xf>
    <xf numFmtId="0" fontId="20" fillId="0" borderId="9" xfId="0" applyFont="1" applyBorder="1" applyAlignment="1">
      <alignment vertical="center" wrapText="1"/>
    </xf>
    <xf numFmtId="0" fontId="13" fillId="0" borderId="0" xfId="7" applyFont="1">
      <alignment vertical="center"/>
    </xf>
    <xf numFmtId="0" fontId="39" fillId="0" borderId="0" xfId="0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40" fillId="0" borderId="0" xfId="0" applyFont="1" applyAlignment="1" applyProtection="1">
      <alignment horizontal="centerContinuous" vertical="center"/>
      <protection hidden="1"/>
    </xf>
    <xf numFmtId="190" fontId="5" fillId="0" borderId="17" xfId="0" applyNumberFormat="1" applyFont="1" applyBorder="1" applyAlignment="1" applyProtection="1">
      <alignment horizontal="center" wrapText="1"/>
      <protection hidden="1"/>
    </xf>
    <xf numFmtId="0" fontId="5" fillId="0" borderId="25" xfId="0" applyFont="1" applyBorder="1" applyAlignment="1" applyProtection="1">
      <alignment horizontal="center" wrapText="1"/>
      <protection hidden="1"/>
    </xf>
    <xf numFmtId="14" fontId="0" fillId="0" borderId="0" xfId="0" applyNumberFormat="1" applyAlignment="1" applyProtection="1">
      <alignment horizontal="center" vertical="center"/>
      <protection hidden="1"/>
    </xf>
    <xf numFmtId="0" fontId="40" fillId="0" borderId="0" xfId="0" applyFont="1" applyProtection="1">
      <alignment vertical="center"/>
      <protection hidden="1"/>
    </xf>
    <xf numFmtId="0" fontId="75" fillId="0" borderId="0" xfId="4">
      <alignment vertical="center"/>
    </xf>
    <xf numFmtId="0" fontId="4" fillId="0" borderId="1" xfId="4" applyFont="1" applyBorder="1" applyAlignment="1">
      <alignment horizontal="center" vertical="center" wrapText="1"/>
    </xf>
    <xf numFmtId="0" fontId="4" fillId="0" borderId="9" xfId="4" applyFont="1" applyBorder="1" applyAlignment="1">
      <alignment horizontal="center" vertical="center" wrapText="1"/>
    </xf>
    <xf numFmtId="0" fontId="5" fillId="0" borderId="24" xfId="4" applyFont="1" applyBorder="1" applyAlignment="1">
      <alignment horizontal="center" vertical="center" wrapText="1"/>
    </xf>
    <xf numFmtId="0" fontId="6" fillId="0" borderId="24" xfId="4" applyFont="1" applyBorder="1" applyAlignment="1">
      <alignment horizontal="center" vertical="center" wrapText="1"/>
    </xf>
    <xf numFmtId="181" fontId="6" fillId="0" borderId="25" xfId="0" applyNumberFormat="1" applyFont="1" applyBorder="1" applyAlignment="1">
      <alignment vertical="center" wrapText="1"/>
    </xf>
    <xf numFmtId="0" fontId="4" fillId="0" borderId="27" xfId="4" applyFont="1" applyBorder="1" applyAlignment="1">
      <alignment horizontal="center" vertical="center" wrapText="1"/>
    </xf>
    <xf numFmtId="181" fontId="5" fillId="0" borderId="25" xfId="0" applyNumberFormat="1" applyFont="1" applyBorder="1" applyAlignment="1">
      <alignment vertical="center" wrapText="1"/>
    </xf>
    <xf numFmtId="0" fontId="0" fillId="0" borderId="0" xfId="0" applyProtection="1">
      <alignment vertical="center"/>
      <protection locked="0" hidden="1"/>
    </xf>
    <xf numFmtId="0" fontId="5" fillId="0" borderId="3" xfId="4" applyFont="1" applyBorder="1" applyAlignment="1">
      <alignment horizontal="center" vertical="center" wrapText="1"/>
    </xf>
    <xf numFmtId="0" fontId="4" fillId="0" borderId="3" xfId="4" applyFont="1" applyBorder="1" applyAlignment="1">
      <alignment vertical="center" wrapText="1"/>
    </xf>
    <xf numFmtId="181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4" xfId="0" applyFont="1" applyBorder="1" applyAlignment="1">
      <alignment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88" fontId="4" fillId="0" borderId="1" xfId="0" applyNumberFormat="1" applyFont="1" applyBorder="1" applyAlignment="1">
      <alignment horizontal="center" vertical="center" wrapText="1"/>
    </xf>
    <xf numFmtId="181" fontId="5" fillId="0" borderId="27" xfId="0" applyNumberFormat="1" applyFont="1" applyBorder="1" applyAlignment="1">
      <alignment horizontal="center" vertical="center" wrapText="1"/>
    </xf>
    <xf numFmtId="2" fontId="5" fillId="0" borderId="27" xfId="0" applyNumberFormat="1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181" fontId="5" fillId="0" borderId="1" xfId="0" applyNumberFormat="1" applyFont="1" applyBorder="1" applyAlignment="1">
      <alignment horizontal="center" vertical="center" wrapText="1"/>
    </xf>
    <xf numFmtId="0" fontId="5" fillId="0" borderId="2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5" fillId="0" borderId="0" xfId="4" applyAlignment="1">
      <alignment horizontal="center" vertical="center"/>
    </xf>
    <xf numFmtId="0" fontId="3" fillId="0" borderId="0" xfId="4" applyFont="1" applyAlignment="1">
      <alignment horizontal="center" vertical="center"/>
    </xf>
    <xf numFmtId="0" fontId="4" fillId="0" borderId="26" xfId="4" applyFont="1" applyBorder="1" applyAlignment="1">
      <alignment horizontal="center" vertical="center" wrapText="1"/>
    </xf>
    <xf numFmtId="0" fontId="45" fillId="0" borderId="1" xfId="4" applyFont="1" applyBorder="1" applyAlignment="1">
      <alignment horizontal="center" vertical="center" wrapText="1"/>
    </xf>
    <xf numFmtId="0" fontId="75" fillId="0" borderId="19" xfId="4" applyBorder="1">
      <alignment vertical="center"/>
    </xf>
    <xf numFmtId="0" fontId="75" fillId="0" borderId="25" xfId="4" applyBorder="1">
      <alignment vertical="center"/>
    </xf>
    <xf numFmtId="0" fontId="75" fillId="0" borderId="20" xfId="4" applyBorder="1">
      <alignment vertical="center"/>
    </xf>
    <xf numFmtId="0" fontId="75" fillId="0" borderId="23" xfId="4" applyBorder="1">
      <alignment vertical="center"/>
    </xf>
    <xf numFmtId="0" fontId="36" fillId="0" borderId="0" xfId="0" applyFont="1">
      <alignment vertical="center"/>
    </xf>
    <xf numFmtId="189" fontId="7" fillId="0" borderId="1" xfId="0" applyNumberFormat="1" applyFont="1" applyBorder="1" applyAlignment="1" applyProtection="1">
      <alignment horizontal="center" vertical="center" wrapText="1"/>
      <protection hidden="1"/>
    </xf>
    <xf numFmtId="0" fontId="37" fillId="0" borderId="0" xfId="0" applyFont="1" applyAlignment="1" applyProtection="1">
      <alignment horizontal="center"/>
      <protection hidden="1"/>
    </xf>
    <xf numFmtId="0" fontId="0" fillId="0" borderId="0" xfId="0" applyAlignment="1"/>
    <xf numFmtId="176" fontId="0" fillId="0" borderId="0" xfId="0" applyNumberFormat="1" applyAlignment="1" applyProtection="1">
      <alignment horizontal="center" vertical="center"/>
      <protection hidden="1"/>
    </xf>
    <xf numFmtId="0" fontId="28" fillId="0" borderId="0" xfId="0" applyFont="1" applyAlignment="1" applyProtection="1">
      <alignment horizontal="left" vertical="center"/>
      <protection hidden="1"/>
    </xf>
    <xf numFmtId="0" fontId="9" fillId="0" borderId="1" xfId="1" applyFont="1" applyBorder="1" applyAlignment="1" applyProtection="1">
      <alignment horizontal="center" vertical="center" wrapText="1"/>
      <protection hidden="1"/>
    </xf>
    <xf numFmtId="0" fontId="7" fillId="0" borderId="1" xfId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176" fontId="7" fillId="0" borderId="1" xfId="0" applyNumberFormat="1" applyFont="1" applyBorder="1" applyAlignment="1" applyProtection="1">
      <alignment horizontal="center" vertical="center" wrapText="1"/>
      <protection hidden="1"/>
    </xf>
    <xf numFmtId="181" fontId="7" fillId="0" borderId="1" xfId="0" applyNumberFormat="1" applyFont="1" applyBorder="1" applyAlignment="1" applyProtection="1">
      <alignment horizontal="center" vertical="center" wrapText="1"/>
      <protection hidden="1"/>
    </xf>
    <xf numFmtId="0" fontId="48" fillId="0" borderId="0" xfId="0" applyFont="1" applyAlignment="1" applyProtection="1">
      <alignment horizontal="center" vertical="center"/>
      <protection hidden="1"/>
    </xf>
    <xf numFmtId="180" fontId="0" fillId="0" borderId="0" xfId="0" applyNumberFormat="1" applyAlignment="1"/>
    <xf numFmtId="180" fontId="48" fillId="0" borderId="0" xfId="0" applyNumberFormat="1" applyFont="1" applyAlignment="1" applyProtection="1">
      <alignment horizontal="center" vertical="center"/>
      <protection hidden="1"/>
    </xf>
    <xf numFmtId="2" fontId="49" fillId="0" borderId="0" xfId="0" applyNumberFormat="1" applyFont="1" applyAlignment="1" applyProtection="1">
      <alignment horizontal="center" vertical="center"/>
      <protection hidden="1"/>
    </xf>
    <xf numFmtId="180" fontId="50" fillId="0" borderId="0" xfId="0" applyNumberFormat="1" applyFont="1" applyAlignment="1" applyProtection="1">
      <alignment horizontal="center" vertical="center"/>
      <protection hidden="1"/>
    </xf>
    <xf numFmtId="180" fontId="0" fillId="0" borderId="0" xfId="0" applyNumberFormat="1">
      <alignment vertical="center"/>
    </xf>
    <xf numFmtId="178" fontId="7" fillId="0" borderId="1" xfId="0" applyNumberFormat="1" applyFont="1" applyBorder="1" applyAlignment="1" applyProtection="1">
      <alignment horizontal="center" vertical="center" wrapText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0" fontId="2" fillId="0" borderId="0" xfId="0" applyFont="1" applyAlignment="1">
      <alignment horizontal="right" vertical="center"/>
    </xf>
    <xf numFmtId="186" fontId="7" fillId="0" borderId="3" xfId="1" applyNumberFormat="1" applyFont="1" applyBorder="1" applyAlignment="1" applyProtection="1">
      <alignment horizontal="center" vertical="center" wrapText="1"/>
      <protection hidden="1"/>
    </xf>
    <xf numFmtId="0" fontId="75" fillId="0" borderId="0" xfId="1">
      <alignment vertical="center"/>
    </xf>
    <xf numFmtId="0" fontId="75" fillId="0" borderId="0" xfId="1" applyAlignment="1" applyProtection="1">
      <alignment horizontal="center" vertical="center"/>
      <protection hidden="1"/>
    </xf>
    <xf numFmtId="0" fontId="75" fillId="0" borderId="0" xfId="1" applyProtection="1">
      <alignment vertical="center"/>
      <protection hidden="1"/>
    </xf>
    <xf numFmtId="0" fontId="6" fillId="0" borderId="0" xfId="2" applyFont="1" applyAlignment="1">
      <alignment horizontal="right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190" fontId="14" fillId="0" borderId="1" xfId="0" applyNumberFormat="1" applyFont="1" applyBorder="1" applyAlignment="1">
      <alignment horizontal="left" vertical="center" wrapText="1" indent="1"/>
    </xf>
    <xf numFmtId="190" fontId="14" fillId="0" borderId="1" xfId="0" applyNumberFormat="1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 inden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right" vertical="center"/>
    </xf>
    <xf numFmtId="190" fontId="21" fillId="0" borderId="17" xfId="0" applyNumberFormat="1" applyFont="1" applyBorder="1" applyAlignment="1">
      <alignment horizontal="center" vertical="center"/>
    </xf>
    <xf numFmtId="190" fontId="21" fillId="0" borderId="25" xfId="0" applyNumberFormat="1" applyFont="1" applyBorder="1" applyAlignment="1">
      <alignment horizontal="center" vertical="center"/>
    </xf>
    <xf numFmtId="190" fontId="21" fillId="0" borderId="19" xfId="0" applyNumberFormat="1" applyFont="1" applyBorder="1" applyAlignment="1">
      <alignment horizontal="center" vertical="center"/>
    </xf>
    <xf numFmtId="190" fontId="21" fillId="0" borderId="0" xfId="0" applyNumberFormat="1" applyFont="1" applyAlignment="1">
      <alignment horizontal="center" vertical="center"/>
    </xf>
    <xf numFmtId="0" fontId="4" fillId="0" borderId="27" xfId="0" applyFont="1" applyBorder="1" applyAlignment="1" applyProtection="1">
      <alignment horizontal="center" vertical="center" wrapText="1"/>
      <protection hidden="1"/>
    </xf>
    <xf numFmtId="190" fontId="5" fillId="0" borderId="19" xfId="0" applyNumberFormat="1" applyFont="1" applyBorder="1" applyAlignment="1" applyProtection="1">
      <alignment horizontal="right" wrapText="1"/>
      <protection hidden="1"/>
    </xf>
    <xf numFmtId="0" fontId="5" fillId="0" borderId="0" xfId="0" applyFont="1" applyAlignment="1" applyProtection="1">
      <alignment horizontal="center" wrapText="1"/>
      <protection hidden="1"/>
    </xf>
    <xf numFmtId="0" fontId="5" fillId="0" borderId="0" xfId="0" applyFont="1" applyAlignment="1" applyProtection="1">
      <alignment horizontal="left" wrapText="1"/>
      <protection hidden="1"/>
    </xf>
    <xf numFmtId="0" fontId="5" fillId="0" borderId="0" xfId="0" applyFont="1" applyAlignment="1" applyProtection="1">
      <alignment horizontal="right" wrapText="1"/>
      <protection hidden="1"/>
    </xf>
    <xf numFmtId="0" fontId="5" fillId="0" borderId="17" xfId="0" applyFont="1" applyBorder="1" applyAlignment="1" applyProtection="1">
      <alignment horizontal="right" wrapText="1"/>
      <protection hidden="1"/>
    </xf>
    <xf numFmtId="0" fontId="5" fillId="0" borderId="25" xfId="0" applyFont="1" applyBorder="1" applyAlignment="1" applyProtection="1">
      <alignment horizontal="left" wrapText="1"/>
      <protection hidden="1"/>
    </xf>
    <xf numFmtId="0" fontId="5" fillId="0" borderId="25" xfId="0" applyFont="1" applyBorder="1" applyAlignment="1" applyProtection="1">
      <alignment horizontal="right" wrapText="1"/>
      <protection hidden="1"/>
    </xf>
    <xf numFmtId="10" fontId="5" fillId="0" borderId="18" xfId="0" applyNumberFormat="1" applyFont="1" applyBorder="1" applyAlignment="1" applyProtection="1">
      <alignment horizontal="left" wrapText="1"/>
      <protection hidden="1"/>
    </xf>
    <xf numFmtId="186" fontId="5" fillId="0" borderId="1" xfId="0" applyNumberFormat="1" applyFont="1" applyBorder="1" applyAlignment="1">
      <alignment horizontal="center" vertical="center" wrapText="1"/>
    </xf>
    <xf numFmtId="0" fontId="75" fillId="0" borderId="0" xfId="3" applyAlignment="1">
      <alignment vertical="center"/>
    </xf>
    <xf numFmtId="0" fontId="0" fillId="0" borderId="1" xfId="0" applyBorder="1" applyAlignment="1">
      <alignment horizontal="center" vertical="center"/>
    </xf>
    <xf numFmtId="193" fontId="11" fillId="0" borderId="1" xfId="0" applyNumberFormat="1" applyFont="1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53" fillId="0" borderId="1" xfId="0" applyFont="1" applyBorder="1" applyAlignment="1">
      <alignment horizontal="center" vertical="center"/>
    </xf>
    <xf numFmtId="177" fontId="53" fillId="0" borderId="1" xfId="0" applyNumberFormat="1" applyFont="1" applyBorder="1" applyAlignment="1">
      <alignment horizontal="center" vertical="center"/>
    </xf>
    <xf numFmtId="193" fontId="53" fillId="0" borderId="1" xfId="0" applyNumberFormat="1" applyFont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193" fontId="0" fillId="0" borderId="1" xfId="0" applyNumberFormat="1" applyBorder="1" applyAlignment="1" applyProtection="1">
      <alignment horizontal="center" vertical="center"/>
      <protection locked="0"/>
    </xf>
    <xf numFmtId="177" fontId="0" fillId="0" borderId="1" xfId="0" applyNumberFormat="1" applyBorder="1" applyAlignment="1" applyProtection="1">
      <alignment horizontal="center" vertical="center"/>
      <protection locked="0"/>
    </xf>
    <xf numFmtId="0" fontId="53" fillId="0" borderId="1" xfId="0" applyFont="1" applyBorder="1" applyAlignment="1" applyProtection="1">
      <alignment horizontal="center" vertical="center"/>
      <protection locked="0"/>
    </xf>
    <xf numFmtId="177" fontId="53" fillId="0" borderId="1" xfId="0" applyNumberFormat="1" applyFont="1" applyBorder="1" applyAlignment="1" applyProtection="1">
      <alignment horizontal="center" vertical="center"/>
      <protection locked="0"/>
    </xf>
    <xf numFmtId="193" fontId="53" fillId="0" borderId="1" xfId="0" applyNumberFormat="1" applyFont="1" applyBorder="1" applyAlignment="1" applyProtection="1">
      <alignment horizontal="center" vertical="center"/>
      <protection locked="0"/>
    </xf>
    <xf numFmtId="178" fontId="0" fillId="0" borderId="1" xfId="0" applyNumberFormat="1" applyBorder="1" applyAlignment="1" applyProtection="1">
      <alignment horizontal="center" vertical="center"/>
      <protection locked="0"/>
    </xf>
    <xf numFmtId="0" fontId="25" fillId="0" borderId="1" xfId="3" applyFont="1" applyBorder="1" applyAlignment="1">
      <alignment horizontal="center" vertical="top" wrapText="1"/>
    </xf>
    <xf numFmtId="194" fontId="25" fillId="0" borderId="1" xfId="3" applyNumberFormat="1" applyFont="1" applyBorder="1" applyAlignment="1">
      <alignment horizontal="center" vertical="top" wrapText="1"/>
    </xf>
    <xf numFmtId="178" fontId="25" fillId="0" borderId="1" xfId="3" applyNumberFormat="1" applyFont="1" applyBorder="1" applyAlignment="1">
      <alignment horizontal="center" vertical="top" wrapText="1"/>
    </xf>
    <xf numFmtId="0" fontId="75" fillId="0" borderId="1" xfId="3" applyBorder="1" applyAlignment="1">
      <alignment horizontal="center" vertical="center"/>
    </xf>
    <xf numFmtId="0" fontId="25" fillId="0" borderId="0" xfId="0" applyFont="1" applyProtection="1">
      <alignment vertical="center"/>
      <protection hidden="1"/>
    </xf>
    <xf numFmtId="180" fontId="25" fillId="0" borderId="0" xfId="0" applyNumberFormat="1" applyFont="1" applyProtection="1">
      <alignment vertical="center"/>
      <protection hidden="1"/>
    </xf>
    <xf numFmtId="0" fontId="55" fillId="0" borderId="1" xfId="0" applyFont="1" applyBorder="1" applyAlignment="1" applyProtection="1">
      <alignment horizontal="left" vertical="center"/>
      <protection hidden="1"/>
    </xf>
    <xf numFmtId="0" fontId="56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55" fillId="0" borderId="5" xfId="0" applyFont="1" applyBorder="1" applyAlignment="1" applyProtection="1">
      <alignment horizontal="left" vertical="center"/>
      <protection hidden="1"/>
    </xf>
    <xf numFmtId="0" fontId="25" fillId="0" borderId="0" xfId="0" applyFont="1" applyProtection="1">
      <alignment vertical="center"/>
      <protection locked="0"/>
    </xf>
    <xf numFmtId="0" fontId="55" fillId="0" borderId="7" xfId="0" applyFont="1" applyBorder="1" applyAlignment="1" applyProtection="1">
      <alignment horizontal="left" vertical="center"/>
      <protection hidden="1"/>
    </xf>
    <xf numFmtId="0" fontId="33" fillId="0" borderId="1" xfId="0" applyFont="1" applyBorder="1" applyAlignment="1">
      <alignment horizontal="center" vertical="center"/>
    </xf>
    <xf numFmtId="0" fontId="57" fillId="0" borderId="14" xfId="0" applyFont="1" applyBorder="1" applyAlignment="1" applyProtection="1">
      <alignment horizontal="center" vertical="center"/>
      <protection hidden="1"/>
    </xf>
    <xf numFmtId="0" fontId="57" fillId="0" borderId="0" xfId="0" applyFont="1" applyAlignment="1" applyProtection="1">
      <alignment horizontal="center" vertical="center"/>
      <protection hidden="1"/>
    </xf>
    <xf numFmtId="0" fontId="55" fillId="0" borderId="7" xfId="0" applyFont="1" applyBorder="1" applyAlignment="1" applyProtection="1">
      <alignment horizontal="left" vertical="center" wrapText="1"/>
      <protection hidden="1"/>
    </xf>
    <xf numFmtId="0" fontId="58" fillId="0" borderId="7" xfId="0" applyFont="1" applyBorder="1" applyAlignment="1" applyProtection="1">
      <alignment horizontal="left" vertical="center"/>
      <protection hidden="1"/>
    </xf>
    <xf numFmtId="0" fontId="58" fillId="0" borderId="7" xfId="0" applyFont="1" applyBorder="1" applyAlignment="1" applyProtection="1">
      <alignment horizontal="left" vertical="center" wrapText="1"/>
      <protection hidden="1"/>
    </xf>
    <xf numFmtId="195" fontId="33" fillId="0" borderId="1" xfId="0" applyNumberFormat="1" applyFont="1" applyBorder="1" applyAlignment="1">
      <alignment horizontal="center" vertical="center"/>
    </xf>
    <xf numFmtId="195" fontId="33" fillId="0" borderId="1" xfId="0" applyNumberFormat="1" applyFont="1" applyBorder="1" applyAlignment="1" applyProtection="1">
      <alignment horizontal="center" vertical="center"/>
      <protection hidden="1"/>
    </xf>
    <xf numFmtId="0" fontId="55" fillId="0" borderId="7" xfId="0" applyFont="1" applyBorder="1" applyAlignment="1" applyProtection="1">
      <alignment horizontal="center" vertical="center"/>
      <protection hidden="1"/>
    </xf>
    <xf numFmtId="178" fontId="0" fillId="0" borderId="1" xfId="0" applyNumberFormat="1" applyBorder="1" applyAlignment="1">
      <alignment horizontal="center" vertical="center"/>
    </xf>
    <xf numFmtId="180" fontId="25" fillId="0" borderId="1" xfId="0" applyNumberFormat="1" applyFont="1" applyBorder="1" applyAlignment="1" applyProtection="1">
      <alignment horizontal="center" vertical="center"/>
      <protection hidden="1"/>
    </xf>
    <xf numFmtId="188" fontId="0" fillId="0" borderId="1" xfId="0" applyNumberFormat="1" applyBorder="1" applyAlignment="1">
      <alignment horizontal="center" vertical="center"/>
    </xf>
    <xf numFmtId="196" fontId="25" fillId="0" borderId="0" xfId="0" applyNumberFormat="1" applyFont="1" applyProtection="1">
      <alignment vertical="center"/>
      <protection hidden="1"/>
    </xf>
    <xf numFmtId="49" fontId="0" fillId="2" borderId="1" xfId="0" applyNumberFormat="1" applyFill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186" fontId="21" fillId="0" borderId="23" xfId="5" applyNumberFormat="1" applyFont="1" applyBorder="1" applyAlignment="1">
      <alignment horizontal="center" wrapText="1"/>
    </xf>
    <xf numFmtId="186" fontId="5" fillId="0" borderId="23" xfId="5" applyNumberFormat="1" applyFont="1" applyBorder="1" applyAlignment="1">
      <alignment horizontal="center"/>
    </xf>
    <xf numFmtId="0" fontId="52" fillId="0" borderId="23" xfId="3" applyFont="1" applyBorder="1" applyAlignment="1">
      <alignment horizontal="center" vertical="center"/>
    </xf>
    <xf numFmtId="180" fontId="57" fillId="0" borderId="1" xfId="0" applyNumberFormat="1" applyFont="1" applyBorder="1" applyAlignment="1" applyProtection="1">
      <alignment horizontal="center" vertical="center"/>
      <protection locked="0"/>
    </xf>
    <xf numFmtId="180" fontId="57" fillId="0" borderId="14" xfId="0" applyNumberFormat="1" applyFont="1" applyBorder="1" applyAlignment="1" applyProtection="1">
      <alignment horizontal="center" vertical="center"/>
      <protection locked="0"/>
    </xf>
    <xf numFmtId="180" fontId="57" fillId="0" borderId="12" xfId="0" applyNumberFormat="1" applyFont="1" applyBorder="1" applyAlignment="1" applyProtection="1">
      <alignment horizontal="center" vertical="center"/>
      <protection locked="0"/>
    </xf>
    <xf numFmtId="180" fontId="57" fillId="0" borderId="16" xfId="0" applyNumberFormat="1" applyFont="1" applyBorder="1" applyAlignment="1" applyProtection="1">
      <alignment horizontal="center" vertical="center"/>
      <protection locked="0"/>
    </xf>
    <xf numFmtId="177" fontId="33" fillId="0" borderId="2" xfId="0" applyNumberFormat="1" applyFont="1" applyBorder="1" applyAlignment="1" applyProtection="1">
      <alignment horizontal="center" vertical="center"/>
      <protection hidden="1"/>
    </xf>
    <xf numFmtId="177" fontId="33" fillId="0" borderId="24" xfId="0" applyNumberFormat="1" applyFont="1" applyBorder="1" applyAlignment="1" applyProtection="1">
      <alignment horizontal="center" vertical="center"/>
      <protection hidden="1"/>
    </xf>
    <xf numFmtId="177" fontId="33" fillId="0" borderId="28" xfId="0" applyNumberFormat="1" applyFont="1" applyBorder="1" applyAlignment="1" applyProtection="1">
      <alignment horizontal="center" vertical="center"/>
      <protection hidden="1"/>
    </xf>
    <xf numFmtId="180" fontId="59" fillId="0" borderId="1" xfId="0" applyNumberFormat="1" applyFont="1" applyBorder="1" applyAlignment="1" applyProtection="1">
      <alignment horizontal="center" vertical="center"/>
      <protection hidden="1"/>
    </xf>
    <xf numFmtId="180" fontId="59" fillId="0" borderId="14" xfId="0" applyNumberFormat="1" applyFont="1" applyBorder="1" applyAlignment="1" applyProtection="1">
      <alignment horizontal="center" vertical="center"/>
      <protection hidden="1"/>
    </xf>
    <xf numFmtId="195" fontId="33" fillId="0" borderId="2" xfId="0" applyNumberFormat="1" applyFont="1" applyBorder="1" applyAlignment="1" applyProtection="1">
      <alignment horizontal="center" vertical="center"/>
      <protection hidden="1"/>
    </xf>
    <xf numFmtId="195" fontId="33" fillId="0" borderId="24" xfId="0" applyNumberFormat="1" applyFont="1" applyBorder="1" applyAlignment="1" applyProtection="1">
      <alignment horizontal="center" vertical="center"/>
      <protection hidden="1"/>
    </xf>
    <xf numFmtId="195" fontId="33" fillId="0" borderId="28" xfId="0" applyNumberFormat="1" applyFont="1" applyBorder="1" applyAlignment="1" applyProtection="1">
      <alignment horizontal="center" vertical="center"/>
      <protection hidden="1"/>
    </xf>
    <xf numFmtId="177" fontId="33" fillId="0" borderId="1" xfId="0" applyNumberFormat="1" applyFont="1" applyBorder="1" applyAlignment="1" applyProtection="1">
      <alignment horizontal="center" vertical="center"/>
      <protection hidden="1"/>
    </xf>
    <xf numFmtId="177" fontId="33" fillId="0" borderId="14" xfId="0" applyNumberFormat="1" applyFont="1" applyBorder="1" applyAlignment="1" applyProtection="1">
      <alignment horizontal="center" vertical="center"/>
      <protection hidden="1"/>
    </xf>
    <xf numFmtId="189" fontId="33" fillId="0" borderId="2" xfId="0" applyNumberFormat="1" applyFont="1" applyBorder="1" applyAlignment="1" applyProtection="1">
      <alignment horizontal="center" vertical="center"/>
      <protection hidden="1"/>
    </xf>
    <xf numFmtId="189" fontId="33" fillId="0" borderId="24" xfId="0" applyNumberFormat="1" applyFont="1" applyBorder="1" applyAlignment="1" applyProtection="1">
      <alignment horizontal="center" vertical="center"/>
      <protection hidden="1"/>
    </xf>
    <xf numFmtId="189" fontId="33" fillId="0" borderId="28" xfId="0" applyNumberFormat="1" applyFont="1" applyBorder="1" applyAlignment="1" applyProtection="1">
      <alignment horizontal="center" vertical="center"/>
      <protection hidden="1"/>
    </xf>
    <xf numFmtId="0" fontId="57" fillId="0" borderId="1" xfId="0" applyFont="1" applyBorder="1" applyAlignment="1" applyProtection="1">
      <alignment horizontal="center" vertical="center" wrapText="1"/>
      <protection hidden="1"/>
    </xf>
    <xf numFmtId="181" fontId="57" fillId="0" borderId="1" xfId="0" applyNumberFormat="1" applyFont="1" applyBorder="1" applyAlignment="1">
      <alignment horizontal="center" vertical="center"/>
    </xf>
    <xf numFmtId="181" fontId="57" fillId="0" borderId="14" xfId="0" applyNumberFormat="1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178" fontId="33" fillId="0" borderId="1" xfId="0" applyNumberFormat="1" applyFont="1" applyBorder="1" applyAlignment="1">
      <alignment horizontal="center" vertical="center"/>
    </xf>
    <xf numFmtId="178" fontId="33" fillId="0" borderId="14" xfId="0" applyNumberFormat="1" applyFont="1" applyBorder="1" applyAlignment="1">
      <alignment horizontal="center" vertical="center"/>
    </xf>
    <xf numFmtId="190" fontId="33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 applyProtection="1">
      <alignment horizontal="left" vertical="center"/>
      <protection hidden="1"/>
    </xf>
    <xf numFmtId="0" fontId="33" fillId="0" borderId="6" xfId="0" applyFont="1" applyBorder="1" applyAlignment="1" applyProtection="1">
      <alignment horizontal="center" vertical="center" wrapText="1"/>
      <protection locked="0"/>
    </xf>
    <xf numFmtId="0" fontId="33" fillId="0" borderId="13" xfId="0" applyFont="1" applyBorder="1" applyAlignment="1" applyProtection="1">
      <alignment horizontal="center" vertical="center" wrapText="1"/>
      <protection locked="0"/>
    </xf>
    <xf numFmtId="49" fontId="33" fillId="0" borderId="1" xfId="0" applyNumberFormat="1" applyFont="1" applyBorder="1" applyAlignment="1" applyProtection="1">
      <alignment horizontal="center" vertical="center"/>
      <protection hidden="1"/>
    </xf>
    <xf numFmtId="0" fontId="54" fillId="0" borderId="0" xfId="0" applyFont="1" applyAlignment="1" applyProtection="1">
      <alignment horizontal="center" vertical="center"/>
      <protection hidden="1"/>
    </xf>
    <xf numFmtId="0" fontId="25" fillId="0" borderId="1" xfId="0" applyFont="1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center" vertical="center"/>
      <protection hidden="1"/>
    </xf>
    <xf numFmtId="0" fontId="0" fillId="0" borderId="24" xfId="0" applyBorder="1" applyAlignment="1" applyProtection="1">
      <alignment horizontal="center" vertical="center"/>
      <protection hidden="1"/>
    </xf>
    <xf numFmtId="0" fontId="0" fillId="0" borderId="3" xfId="0" applyBorder="1" applyAlignment="1" applyProtection="1">
      <alignment horizontal="center" vertical="center"/>
      <protection hidden="1"/>
    </xf>
    <xf numFmtId="0" fontId="14" fillId="0" borderId="1" xfId="0" applyFont="1" applyBorder="1" applyAlignment="1">
      <alignment horizontal="left" vertical="center" wrapText="1" indent="2"/>
    </xf>
    <xf numFmtId="0" fontId="14" fillId="0" borderId="9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19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20" xfId="0" applyFont="1" applyBorder="1" applyAlignment="1">
      <alignment vertical="center" wrapText="1"/>
    </xf>
    <xf numFmtId="0" fontId="14" fillId="0" borderId="19" xfId="0" applyFont="1" applyBorder="1" applyAlignment="1">
      <alignment horizontal="left" vertical="center" wrapText="1" indent="1"/>
    </xf>
    <xf numFmtId="0" fontId="14" fillId="0" borderId="0" xfId="0" applyFont="1" applyAlignment="1">
      <alignment horizontal="left" vertical="center" wrapText="1" indent="1"/>
    </xf>
    <xf numFmtId="0" fontId="14" fillId="0" borderId="20" xfId="0" applyFont="1" applyBorder="1" applyAlignment="1">
      <alignment horizontal="left" vertical="center" wrapText="1" indent="1"/>
    </xf>
    <xf numFmtId="0" fontId="14" fillId="0" borderId="27" xfId="0" applyFont="1" applyBorder="1" applyAlignment="1">
      <alignment horizontal="left" vertical="center" wrapText="1" indent="1"/>
    </xf>
    <xf numFmtId="0" fontId="14" fillId="0" borderId="1" xfId="0" applyFont="1" applyBorder="1" applyAlignment="1">
      <alignment vertical="center" wrapText="1"/>
    </xf>
    <xf numFmtId="0" fontId="4" fillId="0" borderId="26" xfId="0" applyFont="1" applyBorder="1" applyAlignment="1">
      <alignment vertical="top" wrapText="1"/>
    </xf>
    <xf numFmtId="0" fontId="14" fillId="0" borderId="17" xfId="0" applyFont="1" applyBorder="1" applyAlignment="1">
      <alignment horizontal="left" vertical="center" wrapText="1" indent="1"/>
    </xf>
    <xf numFmtId="0" fontId="14" fillId="0" borderId="25" xfId="0" applyFont="1" applyBorder="1" applyAlignment="1">
      <alignment horizontal="left" vertical="center" wrapText="1" indent="1"/>
    </xf>
    <xf numFmtId="0" fontId="14" fillId="0" borderId="18" xfId="0" applyFont="1" applyBorder="1" applyAlignment="1">
      <alignment horizontal="left" vertical="center" wrapText="1" indent="1"/>
    </xf>
    <xf numFmtId="0" fontId="14" fillId="0" borderId="19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20" xfId="0" applyFont="1" applyBorder="1" applyAlignment="1">
      <alignment horizontal="left" vertical="center" wrapText="1"/>
    </xf>
    <xf numFmtId="0" fontId="14" fillId="0" borderId="26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90" fontId="5" fillId="0" borderId="1" xfId="0" applyNumberFormat="1" applyFont="1" applyBorder="1" applyAlignment="1">
      <alignment horizontal="center" vertical="center" wrapText="1"/>
    </xf>
    <xf numFmtId="0" fontId="14" fillId="0" borderId="9" xfId="0" applyFont="1" applyBorder="1" applyAlignment="1">
      <alignment vertical="center" wrapText="1"/>
    </xf>
    <xf numFmtId="0" fontId="4" fillId="0" borderId="0" xfId="2" applyFont="1" applyAlignment="1">
      <alignment horizontal="right" vertical="center"/>
    </xf>
    <xf numFmtId="0" fontId="12" fillId="0" borderId="0" xfId="2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3" fillId="0" borderId="0" xfId="7" applyFont="1" applyAlignment="1">
      <alignment horizontal="left" vertical="center" wrapText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185" fontId="5" fillId="0" borderId="17" xfId="0" applyNumberFormat="1" applyFont="1" applyBorder="1" applyAlignment="1" applyProtection="1">
      <alignment horizontal="center" vertical="center" wrapText="1"/>
      <protection hidden="1"/>
    </xf>
    <xf numFmtId="185" fontId="5" fillId="0" borderId="25" xfId="0" applyNumberFormat="1" applyFont="1" applyBorder="1" applyAlignment="1" applyProtection="1">
      <alignment horizontal="center" vertical="center" wrapText="1"/>
      <protection hidden="1"/>
    </xf>
    <xf numFmtId="185" fontId="5" fillId="0" borderId="18" xfId="0" applyNumberFormat="1" applyFont="1" applyBorder="1" applyAlignment="1" applyProtection="1">
      <alignment horizontal="center" vertical="center" wrapText="1"/>
      <protection hidden="1"/>
    </xf>
    <xf numFmtId="185" fontId="5" fillId="0" borderId="21" xfId="0" applyNumberFormat="1" applyFont="1" applyBorder="1" applyAlignment="1" applyProtection="1">
      <alignment horizontal="center" vertical="center" wrapText="1"/>
      <protection hidden="1"/>
    </xf>
    <xf numFmtId="185" fontId="5" fillId="0" borderId="23" xfId="0" applyNumberFormat="1" applyFont="1" applyBorder="1" applyAlignment="1" applyProtection="1">
      <alignment horizontal="center" vertical="center" wrapText="1"/>
      <protection hidden="1"/>
    </xf>
    <xf numFmtId="185" fontId="5" fillId="0" borderId="22" xfId="0" applyNumberFormat="1" applyFont="1" applyBorder="1" applyAlignment="1" applyProtection="1">
      <alignment horizontal="center" vertical="center" wrapText="1"/>
      <protection hidden="1"/>
    </xf>
    <xf numFmtId="0" fontId="4" fillId="0" borderId="3" xfId="0" applyFont="1" applyBorder="1" applyAlignment="1" applyProtection="1">
      <alignment horizontal="center" vertical="center" wrapText="1"/>
      <protection hidden="1"/>
    </xf>
    <xf numFmtId="0" fontId="4" fillId="0" borderId="9" xfId="0" applyFont="1" applyBorder="1" applyAlignment="1" applyProtection="1">
      <alignment horizontal="center" vertical="center" wrapText="1"/>
      <protection hidden="1"/>
    </xf>
    <xf numFmtId="0" fontId="4" fillId="0" borderId="27" xfId="0" applyFont="1" applyBorder="1" applyAlignment="1" applyProtection="1">
      <alignment horizontal="center" vertical="center" wrapText="1"/>
      <protection hidden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186" fontId="5" fillId="0" borderId="23" xfId="0" applyNumberFormat="1" applyFont="1" applyBorder="1" applyAlignment="1" applyProtection="1">
      <alignment horizontal="center" vertical="center" wrapText="1"/>
      <protection hidden="1"/>
    </xf>
    <xf numFmtId="186" fontId="5" fillId="0" borderId="22" xfId="0" applyNumberFormat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0" fontId="2" fillId="0" borderId="27" xfId="0" applyFont="1" applyBorder="1" applyAlignment="1" applyProtection="1">
      <alignment horizontal="center" vertical="center"/>
      <protection hidden="1"/>
    </xf>
    <xf numFmtId="0" fontId="4" fillId="0" borderId="17" xfId="0" applyFont="1" applyBorder="1" applyAlignment="1" applyProtection="1">
      <alignment horizontal="center" vertical="center" wrapText="1"/>
      <protection hidden="1"/>
    </xf>
    <xf numFmtId="0" fontId="4" fillId="0" borderId="25" xfId="0" applyFont="1" applyBorder="1" applyAlignment="1" applyProtection="1">
      <alignment horizontal="center" vertical="center" wrapText="1"/>
      <protection hidden="1"/>
    </xf>
    <xf numFmtId="0" fontId="4" fillId="0" borderId="18" xfId="0" applyFont="1" applyBorder="1" applyAlignment="1" applyProtection="1">
      <alignment horizontal="center" vertical="center" wrapText="1"/>
      <protection hidden="1"/>
    </xf>
    <xf numFmtId="0" fontId="4" fillId="0" borderId="21" xfId="0" applyFont="1" applyBorder="1" applyAlignment="1" applyProtection="1">
      <alignment horizontal="center" vertical="center" wrapText="1"/>
      <protection hidden="1"/>
    </xf>
    <xf numFmtId="0" fontId="4" fillId="0" borderId="23" xfId="0" applyFont="1" applyBorder="1" applyAlignment="1" applyProtection="1">
      <alignment horizontal="center" vertical="center" wrapText="1"/>
      <protection hidden="1"/>
    </xf>
    <xf numFmtId="0" fontId="4" fillId="0" borderId="22" xfId="0" applyFont="1" applyBorder="1" applyAlignment="1" applyProtection="1">
      <alignment horizontal="center" vertical="center" wrapText="1"/>
      <protection hidden="1"/>
    </xf>
    <xf numFmtId="0" fontId="5" fillId="0" borderId="1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7" fillId="0" borderId="27" xfId="0" applyFont="1" applyBorder="1" applyAlignment="1" applyProtection="1">
      <alignment horizontal="center" vertical="center"/>
      <protection hidden="1"/>
    </xf>
    <xf numFmtId="0" fontId="5" fillId="0" borderId="21" xfId="0" applyFont="1" applyBorder="1" applyAlignment="1" applyProtection="1">
      <alignment horizontal="center" vertical="top" wrapText="1"/>
      <protection hidden="1"/>
    </xf>
    <xf numFmtId="0" fontId="5" fillId="0" borderId="23" xfId="0" applyFont="1" applyBorder="1" applyAlignment="1" applyProtection="1">
      <alignment horizontal="center" vertical="top" wrapText="1"/>
      <protection hidden="1"/>
    </xf>
    <xf numFmtId="0" fontId="5" fillId="0" borderId="22" xfId="0" applyFont="1" applyBorder="1" applyAlignment="1" applyProtection="1">
      <alignment horizontal="center" vertical="top" wrapText="1"/>
      <protection hidden="1"/>
    </xf>
    <xf numFmtId="0" fontId="6" fillId="0" borderId="1" xfId="0" applyFont="1" applyBorder="1" applyAlignment="1" applyProtection="1">
      <alignment horizontal="left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4" fillId="0" borderId="9" xfId="0" applyFont="1" applyBorder="1" applyAlignment="1" applyProtection="1">
      <alignment horizontal="center" wrapText="1"/>
      <protection hidden="1"/>
    </xf>
    <xf numFmtId="0" fontId="42" fillId="0" borderId="27" xfId="0" applyFont="1" applyBorder="1" applyAlignment="1" applyProtection="1">
      <alignment horizontal="center" vertical="center" wrapText="1"/>
      <protection hidden="1"/>
    </xf>
    <xf numFmtId="0" fontId="4" fillId="0" borderId="17" xfId="0" applyFont="1" applyBorder="1" applyAlignment="1" applyProtection="1">
      <alignment horizontal="center" wrapText="1"/>
      <protection hidden="1"/>
    </xf>
    <xf numFmtId="0" fontId="5" fillId="0" borderId="25" xfId="0" applyFont="1" applyBorder="1" applyAlignment="1" applyProtection="1">
      <alignment horizontal="right" wrapText="1"/>
      <protection hidden="1"/>
    </xf>
    <xf numFmtId="0" fontId="7" fillId="0" borderId="17" xfId="0" applyFont="1" applyBorder="1" applyAlignment="1" applyProtection="1">
      <alignment horizontal="center" vertical="center"/>
      <protection hidden="1"/>
    </xf>
    <xf numFmtId="0" fontId="7" fillId="0" borderId="25" xfId="0" applyFont="1" applyBorder="1" applyAlignment="1" applyProtection="1">
      <alignment horizontal="center" vertical="center"/>
      <protection hidden="1"/>
    </xf>
    <xf numFmtId="0" fontId="7" fillId="0" borderId="18" xfId="0" applyFont="1" applyBorder="1" applyAlignment="1" applyProtection="1">
      <alignment horizontal="center" vertical="center"/>
      <protection hidden="1"/>
    </xf>
    <xf numFmtId="0" fontId="7" fillId="0" borderId="21" xfId="0" applyFont="1" applyBorder="1" applyAlignment="1" applyProtection="1">
      <alignment horizontal="center" vertical="center"/>
      <protection hidden="1"/>
    </xf>
    <xf numFmtId="0" fontId="7" fillId="0" borderId="23" xfId="0" applyFont="1" applyBorder="1" applyAlignment="1" applyProtection="1">
      <alignment horizontal="center" vertical="center"/>
      <protection hidden="1"/>
    </xf>
    <xf numFmtId="0" fontId="7" fillId="0" borderId="22" xfId="0" applyFont="1" applyBorder="1" applyAlignment="1" applyProtection="1">
      <alignment horizontal="center" vertical="center"/>
      <protection hidden="1"/>
    </xf>
    <xf numFmtId="0" fontId="41" fillId="0" borderId="27" xfId="0" applyFont="1" applyBorder="1" applyAlignment="1" applyProtection="1">
      <alignment horizontal="center" vertical="center" wrapText="1"/>
      <protection hidden="1"/>
    </xf>
    <xf numFmtId="185" fontId="5" fillId="0" borderId="2" xfId="0" applyNumberFormat="1" applyFont="1" applyBorder="1" applyAlignment="1" applyProtection="1">
      <alignment horizontal="center" vertical="center" wrapText="1"/>
      <protection hidden="1"/>
    </xf>
    <xf numFmtId="185" fontId="5" fillId="0" borderId="24" xfId="0" applyNumberFormat="1" applyFont="1" applyBorder="1" applyAlignment="1" applyProtection="1">
      <alignment horizontal="center" vertical="center" wrapText="1"/>
      <protection hidden="1"/>
    </xf>
    <xf numFmtId="185" fontId="5" fillId="0" borderId="3" xfId="0" applyNumberFormat="1" applyFont="1" applyBorder="1" applyAlignment="1" applyProtection="1">
      <alignment horizontal="center" vertical="center" wrapText="1"/>
      <protection hidden="1"/>
    </xf>
    <xf numFmtId="190" fontId="5" fillId="0" borderId="27" xfId="0" applyNumberFormat="1" applyFont="1" applyBorder="1" applyAlignment="1" applyProtection="1">
      <alignment horizontal="center" vertical="center" wrapText="1"/>
      <protection hidden="1"/>
    </xf>
    <xf numFmtId="190" fontId="5" fillId="0" borderId="21" xfId="0" applyNumberFormat="1" applyFont="1" applyBorder="1" applyAlignment="1" applyProtection="1">
      <alignment horizontal="center" vertical="top" wrapText="1"/>
      <protection hidden="1"/>
    </xf>
    <xf numFmtId="0" fontId="4" fillId="0" borderId="18" xfId="0" applyFont="1" applyBorder="1" applyAlignment="1" applyProtection="1">
      <alignment horizontal="center" wrapText="1"/>
      <protection hidden="1"/>
    </xf>
    <xf numFmtId="10" fontId="5" fillId="0" borderId="25" xfId="0" applyNumberFormat="1" applyFont="1" applyBorder="1" applyAlignment="1" applyProtection="1">
      <alignment horizontal="left" wrapText="1"/>
      <protection hidden="1"/>
    </xf>
    <xf numFmtId="0" fontId="5" fillId="0" borderId="18" xfId="0" applyFont="1" applyBorder="1" applyAlignment="1" applyProtection="1">
      <alignment horizontal="left" wrapText="1"/>
      <protection hidden="1"/>
    </xf>
    <xf numFmtId="190" fontId="4" fillId="0" borderId="9" xfId="0" applyNumberFormat="1" applyFont="1" applyBorder="1" applyAlignment="1" applyProtection="1">
      <alignment horizontal="center" wrapText="1"/>
      <protection hidden="1"/>
    </xf>
    <xf numFmtId="0" fontId="5" fillId="0" borderId="0" xfId="0" applyFont="1" applyAlignment="1" applyProtection="1">
      <alignment horizontal="right" wrapText="1"/>
      <protection hidden="1"/>
    </xf>
    <xf numFmtId="10" fontId="7" fillId="0" borderId="0" xfId="0" applyNumberFormat="1" applyFont="1" applyAlignment="1" applyProtection="1">
      <alignment horizontal="left" wrapText="1"/>
      <protection hidden="1"/>
    </xf>
    <xf numFmtId="0" fontId="7" fillId="0" borderId="0" xfId="0" applyFont="1" applyAlignment="1" applyProtection="1">
      <alignment horizontal="left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hidden="1"/>
    </xf>
    <xf numFmtId="186" fontId="5" fillId="0" borderId="2" xfId="0" applyNumberFormat="1" applyFont="1" applyBorder="1" applyAlignment="1" applyProtection="1">
      <alignment horizontal="center" vertical="center" wrapText="1"/>
      <protection hidden="1"/>
    </xf>
    <xf numFmtId="186" fontId="5" fillId="0" borderId="24" xfId="0" applyNumberFormat="1" applyFont="1" applyBorder="1" applyAlignment="1" applyProtection="1">
      <alignment horizontal="center" vertical="center" wrapText="1"/>
      <protection hidden="1"/>
    </xf>
    <xf numFmtId="186" fontId="5" fillId="0" borderId="3" xfId="0" applyNumberFormat="1" applyFont="1" applyBorder="1" applyAlignment="1" applyProtection="1">
      <alignment horizontal="center" vertical="center" wrapText="1"/>
      <protection hidden="1"/>
    </xf>
    <xf numFmtId="0" fontId="4" fillId="0" borderId="2" xfId="0" applyFont="1" applyBorder="1" applyAlignment="1" applyProtection="1">
      <alignment horizontal="center" vertical="center" wrapText="1"/>
      <protection hidden="1"/>
    </xf>
    <xf numFmtId="0" fontId="4" fillId="0" borderId="24" xfId="0" applyFont="1" applyBorder="1" applyAlignment="1" applyProtection="1">
      <alignment horizontal="center" vertical="center" wrapText="1"/>
      <protection hidden="1"/>
    </xf>
    <xf numFmtId="0" fontId="6" fillId="0" borderId="2" xfId="0" applyFont="1" applyBorder="1" applyAlignment="1" applyProtection="1">
      <alignment horizontal="left" vertical="center" wrapText="1"/>
      <protection hidden="1"/>
    </xf>
    <xf numFmtId="0" fontId="6" fillId="0" borderId="24" xfId="0" applyFont="1" applyBorder="1" applyAlignment="1" applyProtection="1">
      <alignment horizontal="left" vertical="center" wrapText="1"/>
      <protection hidden="1"/>
    </xf>
    <xf numFmtId="0" fontId="6" fillId="0" borderId="3" xfId="0" applyFont="1" applyBorder="1" applyAlignment="1" applyProtection="1">
      <alignment horizontal="left" vertical="center" wrapText="1"/>
      <protection hidden="1"/>
    </xf>
    <xf numFmtId="0" fontId="2" fillId="0" borderId="0" xfId="0" applyFont="1" applyAlignment="1" applyProtection="1">
      <alignment horizontal="right" vertical="center"/>
      <protection hidden="1"/>
    </xf>
    <xf numFmtId="0" fontId="40" fillId="0" borderId="0" xfId="0" applyFont="1" applyAlignment="1" applyProtection="1">
      <alignment horizontal="center" vertical="center"/>
      <protection hidden="1"/>
    </xf>
    <xf numFmtId="0" fontId="20" fillId="0" borderId="9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wrapText="1"/>
    </xf>
    <xf numFmtId="0" fontId="20" fillId="0" borderId="26" xfId="0" applyFont="1" applyBorder="1" applyAlignment="1">
      <alignment horizontal="center" wrapText="1"/>
    </xf>
    <xf numFmtId="0" fontId="20" fillId="0" borderId="26" xfId="0" applyFont="1" applyBorder="1" applyAlignment="1">
      <alignment horizontal="center" vertical="top" wrapText="1"/>
    </xf>
    <xf numFmtId="0" fontId="20" fillId="0" borderId="27" xfId="0" applyFont="1" applyBorder="1" applyAlignment="1">
      <alignment horizontal="center" vertical="top" wrapText="1"/>
    </xf>
    <xf numFmtId="0" fontId="19" fillId="0" borderId="2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86" fontId="24" fillId="0" borderId="2" xfId="0" applyNumberFormat="1" applyFont="1" applyBorder="1" applyAlignment="1">
      <alignment horizontal="center" vertical="center" wrapText="1"/>
    </xf>
    <xf numFmtId="186" fontId="24" fillId="0" borderId="24" xfId="0" applyNumberFormat="1" applyFont="1" applyBorder="1" applyAlignment="1">
      <alignment horizontal="center" vertical="center" wrapText="1"/>
    </xf>
    <xf numFmtId="186" fontId="24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>
      <alignment horizontal="right" vertical="center"/>
    </xf>
    <xf numFmtId="185" fontId="21" fillId="0" borderId="2" xfId="0" applyNumberFormat="1" applyFont="1" applyBorder="1" applyAlignment="1">
      <alignment horizontal="center" vertical="center" wrapText="1"/>
    </xf>
    <xf numFmtId="185" fontId="21" fillId="0" borderId="24" xfId="0" applyNumberFormat="1" applyFont="1" applyBorder="1" applyAlignment="1">
      <alignment horizontal="center" vertical="center" wrapText="1"/>
    </xf>
    <xf numFmtId="185" fontId="21" fillId="0" borderId="3" xfId="0" applyNumberFormat="1" applyFont="1" applyBorder="1" applyAlignment="1">
      <alignment horizontal="center" vertical="center" wrapText="1"/>
    </xf>
    <xf numFmtId="0" fontId="13" fillId="0" borderId="0" xfId="7" applyFont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38" fillId="0" borderId="19" xfId="0" applyFont="1" applyBorder="1" applyAlignment="1" applyProtection="1">
      <alignment horizontal="center" vertical="center" wrapText="1"/>
      <protection hidden="1"/>
    </xf>
    <xf numFmtId="0" fontId="38" fillId="0" borderId="0" xfId="0" applyFont="1" applyAlignment="1">
      <alignment horizontal="center" vertical="center" wrapText="1"/>
    </xf>
    <xf numFmtId="0" fontId="38" fillId="0" borderId="2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2" fillId="0" borderId="26" xfId="0" applyFont="1" applyBorder="1" applyAlignment="1" applyProtection="1">
      <alignment horizontal="center" vertical="center"/>
      <protection hidden="1"/>
    </xf>
    <xf numFmtId="0" fontId="9" fillId="0" borderId="1" xfId="0" applyFont="1" applyBorder="1" applyAlignment="1" applyProtection="1">
      <alignment horizontal="center" vertical="center" wrapText="1"/>
      <protection hidden="1"/>
    </xf>
    <xf numFmtId="0" fontId="9" fillId="0" borderId="17" xfId="0" applyFont="1" applyBorder="1" applyAlignment="1" applyProtection="1">
      <alignment horizontal="center" vertical="center" wrapText="1"/>
      <protection hidden="1"/>
    </xf>
    <xf numFmtId="0" fontId="6" fillId="0" borderId="25" xfId="0" applyFont="1" applyBorder="1" applyAlignment="1" applyProtection="1">
      <alignment horizontal="center" vertical="center" wrapText="1"/>
      <protection hidden="1"/>
    </xf>
    <xf numFmtId="0" fontId="6" fillId="0" borderId="21" xfId="0" applyFont="1" applyBorder="1" applyAlignment="1" applyProtection="1">
      <alignment horizontal="center" vertical="center" wrapText="1"/>
      <protection hidden="1"/>
    </xf>
    <xf numFmtId="0" fontId="6" fillId="0" borderId="23" xfId="0" applyFont="1" applyBorder="1" applyAlignment="1" applyProtection="1">
      <alignment horizontal="center" vertical="center" wrapText="1"/>
      <protection hidden="1"/>
    </xf>
    <xf numFmtId="0" fontId="9" fillId="0" borderId="25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 wrapText="1"/>
      <protection hidden="1"/>
    </xf>
    <xf numFmtId="0" fontId="9" fillId="0" borderId="23" xfId="0" applyFont="1" applyBorder="1" applyAlignment="1" applyProtection="1">
      <alignment horizontal="center" vertical="center" wrapText="1"/>
      <protection hidden="1"/>
    </xf>
    <xf numFmtId="191" fontId="7" fillId="0" borderId="25" xfId="0" applyNumberFormat="1" applyFont="1" applyBorder="1" applyAlignment="1" applyProtection="1">
      <alignment horizontal="center" vertical="center" wrapText="1"/>
      <protection hidden="1"/>
    </xf>
    <xf numFmtId="191" fontId="7" fillId="0" borderId="18" xfId="0" applyNumberFormat="1" applyFont="1" applyBorder="1" applyAlignment="1" applyProtection="1">
      <alignment horizontal="center" vertical="center" wrapText="1"/>
      <protection hidden="1"/>
    </xf>
    <xf numFmtId="191" fontId="7" fillId="0" borderId="23" xfId="0" applyNumberFormat="1" applyFont="1" applyBorder="1" applyAlignment="1" applyProtection="1">
      <alignment horizontal="center" vertical="center" wrapText="1"/>
      <protection hidden="1"/>
    </xf>
    <xf numFmtId="191" fontId="7" fillId="0" borderId="22" xfId="0" applyNumberFormat="1" applyFont="1" applyBorder="1" applyAlignment="1" applyProtection="1">
      <alignment horizontal="center" vertical="center" wrapText="1"/>
      <protection hidden="1"/>
    </xf>
    <xf numFmtId="190" fontId="9" fillId="0" borderId="1" xfId="0" applyNumberFormat="1" applyFont="1" applyBorder="1" applyAlignment="1" applyProtection="1">
      <alignment horizontal="center" vertical="center" wrapText="1"/>
      <protection hidden="1"/>
    </xf>
    <xf numFmtId="0" fontId="9" fillId="0" borderId="24" xfId="0" applyFont="1" applyBorder="1" applyAlignment="1" applyProtection="1">
      <alignment horizontal="left" vertical="center" wrapText="1"/>
      <protection hidden="1"/>
    </xf>
    <xf numFmtId="0" fontId="9" fillId="0" borderId="3" xfId="0" applyFont="1" applyBorder="1" applyAlignment="1" applyProtection="1">
      <alignment horizontal="left" vertical="center" wrapText="1"/>
      <protection hidden="1"/>
    </xf>
    <xf numFmtId="0" fontId="51" fillId="0" borderId="19" xfId="0" applyFont="1" applyBorder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0" fontId="51" fillId="0" borderId="20" xfId="0" applyFont="1" applyBorder="1" applyAlignment="1">
      <alignment horizontal="center" vertical="center" wrapText="1"/>
    </xf>
    <xf numFmtId="0" fontId="9" fillId="0" borderId="2" xfId="0" applyFont="1" applyBorder="1" applyAlignment="1" applyProtection="1">
      <alignment horizontal="center" vertical="center" wrapText="1"/>
      <protection hidden="1"/>
    </xf>
    <xf numFmtId="0" fontId="9" fillId="0" borderId="24" xfId="0" applyFont="1" applyBorder="1" applyAlignment="1" applyProtection="1">
      <alignment horizontal="center" vertical="center" wrapText="1"/>
      <protection hidden="1"/>
    </xf>
    <xf numFmtId="0" fontId="9" fillId="0" borderId="3" xfId="0" applyFont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7" fillId="0" borderId="21" xfId="0" applyFont="1" applyBorder="1" applyAlignment="1" applyProtection="1">
      <alignment horizontal="center" vertical="center" wrapText="1"/>
      <protection hidden="1"/>
    </xf>
    <xf numFmtId="0" fontId="7" fillId="0" borderId="22" xfId="0" applyFont="1" applyBorder="1" applyAlignment="1" applyProtection="1">
      <alignment horizontal="center" vertical="center" wrapText="1"/>
      <protection hidden="1"/>
    </xf>
    <xf numFmtId="0" fontId="9" fillId="0" borderId="27" xfId="0" applyFont="1" applyBorder="1" applyAlignment="1" applyProtection="1">
      <alignment horizontal="center" vertical="center" wrapText="1"/>
      <protection hidden="1"/>
    </xf>
    <xf numFmtId="0" fontId="7" fillId="0" borderId="25" xfId="0" applyFont="1" applyBorder="1" applyAlignment="1" applyProtection="1">
      <alignment horizontal="center" vertical="center" wrapText="1"/>
      <protection hidden="1"/>
    </xf>
    <xf numFmtId="0" fontId="7" fillId="0" borderId="18" xfId="0" applyFont="1" applyBorder="1" applyAlignment="1" applyProtection="1">
      <alignment horizontal="center" vertical="center" wrapText="1"/>
      <protection hidden="1"/>
    </xf>
    <xf numFmtId="0" fontId="7" fillId="0" borderId="23" xfId="0" applyFont="1" applyBorder="1" applyAlignment="1" applyProtection="1">
      <alignment horizontal="center" vertical="center" wrapText="1"/>
      <protection hidden="1"/>
    </xf>
    <xf numFmtId="0" fontId="9" fillId="0" borderId="9" xfId="0" applyFont="1" applyBorder="1" applyAlignment="1" applyProtection="1">
      <alignment horizontal="center" vertical="center" wrapText="1"/>
      <protection hidden="1"/>
    </xf>
    <xf numFmtId="0" fontId="9" fillId="0" borderId="18" xfId="0" applyFont="1" applyBorder="1" applyAlignment="1" applyProtection="1">
      <alignment horizontal="center" vertical="center" wrapText="1"/>
      <protection hidden="1"/>
    </xf>
    <xf numFmtId="0" fontId="7" fillId="0" borderId="19" xfId="0" applyFont="1" applyBorder="1" applyAlignment="1" applyProtection="1">
      <alignment horizontal="center" vertical="center" wrapText="1"/>
      <protection hidden="1"/>
    </xf>
    <xf numFmtId="0" fontId="7" fillId="0" borderId="20" xfId="0" applyFont="1" applyBorder="1" applyAlignment="1" applyProtection="1">
      <alignment horizontal="center" vertical="center" wrapText="1"/>
      <protection hidden="1"/>
    </xf>
    <xf numFmtId="0" fontId="9" fillId="0" borderId="22" xfId="0" applyFont="1" applyBorder="1" applyAlignment="1" applyProtection="1">
      <alignment horizontal="center" vertical="center" wrapText="1"/>
      <protection hidden="1"/>
    </xf>
    <xf numFmtId="0" fontId="9" fillId="0" borderId="1" xfId="0" applyFont="1" applyBorder="1" applyAlignment="1" applyProtection="1">
      <alignment horizontal="left" vertical="center" wrapText="1"/>
      <protection hidden="1"/>
    </xf>
    <xf numFmtId="0" fontId="28" fillId="0" borderId="0" xfId="0" applyFont="1" applyAlignment="1" applyProtection="1">
      <alignment horizontal="right" vertical="center"/>
      <protection hidden="1"/>
    </xf>
    <xf numFmtId="0" fontId="7" fillId="0" borderId="2" xfId="0" applyFont="1" applyBorder="1" applyAlignment="1" applyProtection="1">
      <alignment horizontal="center" vertical="center" wrapText="1"/>
      <protection hidden="1"/>
    </xf>
    <xf numFmtId="0" fontId="7" fillId="0" borderId="24" xfId="0" applyFont="1" applyBorder="1" applyAlignment="1" applyProtection="1">
      <alignment horizontal="center" vertical="center" wrapText="1"/>
      <protection hidden="1"/>
    </xf>
    <xf numFmtId="0" fontId="7" fillId="0" borderId="3" xfId="0" applyFont="1" applyBorder="1" applyAlignment="1" applyProtection="1">
      <alignment horizontal="center" vertical="center" wrapText="1"/>
      <protection hidden="1"/>
    </xf>
    <xf numFmtId="186" fontId="7" fillId="0" borderId="1" xfId="0" applyNumberFormat="1" applyFont="1" applyBorder="1" applyAlignment="1" applyProtection="1">
      <alignment horizontal="center" vertical="center" wrapText="1"/>
      <protection hidden="1"/>
    </xf>
    <xf numFmtId="0" fontId="36" fillId="0" borderId="0" xfId="0" applyFont="1" applyAlignment="1" applyProtection="1">
      <alignment horizontal="center" vertical="center"/>
      <protection hidden="1"/>
    </xf>
    <xf numFmtId="0" fontId="37" fillId="0" borderId="0" xfId="0" applyFont="1" applyAlignment="1" applyProtection="1">
      <alignment horizontal="center" vertical="center"/>
      <protection hidden="1"/>
    </xf>
    <xf numFmtId="0" fontId="28" fillId="0" borderId="0" xfId="0" applyFont="1" applyAlignment="1" applyProtection="1">
      <alignment horizontal="left"/>
      <protection hidden="1"/>
    </xf>
    <xf numFmtId="181" fontId="7" fillId="0" borderId="1" xfId="0" applyNumberFormat="1" applyFont="1" applyBorder="1" applyAlignment="1" applyProtection="1">
      <alignment horizontal="center" vertical="center" wrapText="1"/>
      <protection hidden="1"/>
    </xf>
    <xf numFmtId="191" fontId="7" fillId="0" borderId="1" xfId="0" applyNumberFormat="1" applyFont="1" applyBorder="1" applyAlignment="1" applyProtection="1">
      <alignment horizontal="center" vertical="center" wrapText="1"/>
      <protection hidden="1"/>
    </xf>
    <xf numFmtId="180" fontId="7" fillId="0" borderId="1" xfId="0" applyNumberFormat="1" applyFont="1" applyBorder="1" applyAlignment="1" applyProtection="1">
      <alignment horizontal="center" vertical="center" wrapText="1"/>
      <protection hidden="1"/>
    </xf>
    <xf numFmtId="177" fontId="7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180" fontId="2" fillId="0" borderId="1" xfId="0" applyNumberFormat="1" applyFont="1" applyBorder="1" applyAlignment="1" applyProtection="1">
      <alignment horizontal="center" vertical="center" wrapText="1"/>
      <protection hidden="1"/>
    </xf>
    <xf numFmtId="0" fontId="7" fillId="0" borderId="2" xfId="1" applyFont="1" applyBorder="1" applyAlignment="1" applyProtection="1">
      <alignment horizontal="center" vertical="center" wrapText="1"/>
      <protection hidden="1"/>
    </xf>
    <xf numFmtId="0" fontId="7" fillId="0" borderId="24" xfId="1" applyFont="1" applyBorder="1" applyAlignment="1" applyProtection="1">
      <alignment horizontal="center" vertical="center" wrapText="1"/>
      <protection hidden="1"/>
    </xf>
    <xf numFmtId="0" fontId="7" fillId="0" borderId="3" xfId="1" applyFont="1" applyBorder="1" applyAlignment="1" applyProtection="1">
      <alignment horizontal="center" vertical="center" wrapText="1"/>
      <protection hidden="1"/>
    </xf>
    <xf numFmtId="178" fontId="9" fillId="0" borderId="2" xfId="1" applyNumberFormat="1" applyFont="1" applyBorder="1" applyAlignment="1" applyProtection="1">
      <alignment horizontal="center" vertical="center" wrapText="1"/>
      <protection hidden="1"/>
    </xf>
    <xf numFmtId="178" fontId="9" fillId="0" borderId="24" xfId="1" applyNumberFormat="1" applyFont="1" applyBorder="1" applyAlignment="1" applyProtection="1">
      <alignment horizontal="center" vertical="center" wrapText="1"/>
      <protection hidden="1"/>
    </xf>
    <xf numFmtId="178" fontId="9" fillId="0" borderId="3" xfId="1" applyNumberFormat="1" applyFont="1" applyBorder="1" applyAlignment="1" applyProtection="1">
      <alignment horizontal="center" vertical="center" wrapText="1"/>
      <protection hidden="1"/>
    </xf>
    <xf numFmtId="0" fontId="7" fillId="0" borderId="1" xfId="1" applyFont="1" applyBorder="1" applyAlignment="1" applyProtection="1">
      <alignment horizontal="center" vertical="center" wrapText="1"/>
      <protection hidden="1"/>
    </xf>
    <xf numFmtId="0" fontId="9" fillId="0" borderId="1" xfId="1" applyFont="1" applyBorder="1" applyAlignment="1" applyProtection="1">
      <alignment horizontal="center" vertical="center" wrapText="1"/>
      <protection hidden="1"/>
    </xf>
    <xf numFmtId="190" fontId="7" fillId="0" borderId="1" xfId="1" applyNumberFormat="1" applyFont="1" applyBorder="1" applyAlignment="1" applyProtection="1">
      <alignment horizontal="center" vertical="center" wrapText="1"/>
      <protection hidden="1"/>
    </xf>
    <xf numFmtId="0" fontId="9" fillId="0" borderId="2" xfId="1" applyFont="1" applyBorder="1" applyAlignment="1" applyProtection="1">
      <alignment horizontal="center" vertical="center" wrapText="1"/>
      <protection hidden="1"/>
    </xf>
    <xf numFmtId="0" fontId="9" fillId="0" borderId="24" xfId="1" applyFont="1" applyBorder="1" applyAlignment="1" applyProtection="1">
      <alignment horizontal="center" vertical="center" wrapText="1"/>
      <protection hidden="1"/>
    </xf>
    <xf numFmtId="0" fontId="9" fillId="0" borderId="3" xfId="1" applyFont="1" applyBorder="1" applyAlignment="1" applyProtection="1">
      <alignment horizontal="center" vertical="center" wrapText="1"/>
      <protection hidden="1"/>
    </xf>
    <xf numFmtId="190" fontId="2" fillId="0" borderId="1" xfId="0" applyNumberFormat="1" applyFont="1" applyBorder="1" applyAlignment="1" applyProtection="1">
      <alignment horizontal="center" vertical="center" wrapText="1"/>
      <protection hidden="1"/>
    </xf>
    <xf numFmtId="176" fontId="2" fillId="0" borderId="1" xfId="0" applyNumberFormat="1" applyFont="1" applyBorder="1" applyAlignment="1" applyProtection="1">
      <alignment horizontal="center" vertical="center" wrapText="1"/>
      <protection hidden="1"/>
    </xf>
    <xf numFmtId="49" fontId="7" fillId="0" borderId="1" xfId="1" applyNumberFormat="1" applyFont="1" applyBorder="1" applyAlignment="1" applyProtection="1">
      <alignment horizontal="center" vertical="center" wrapText="1"/>
      <protection hidden="1"/>
    </xf>
    <xf numFmtId="0" fontId="36" fillId="0" borderId="0" xfId="0" applyFont="1" applyAlignment="1">
      <alignment horizontal="center" vertical="center"/>
    </xf>
    <xf numFmtId="0" fontId="28" fillId="0" borderId="0" xfId="0" applyFont="1" applyAlignment="1" applyProtection="1">
      <alignment horizontal="center"/>
      <protection hidden="1"/>
    </xf>
    <xf numFmtId="178" fontId="7" fillId="0" borderId="2" xfId="0" applyNumberFormat="1" applyFont="1" applyBorder="1" applyAlignment="1" applyProtection="1">
      <alignment horizontal="center" vertical="center" wrapText="1"/>
      <protection hidden="1"/>
    </xf>
    <xf numFmtId="178" fontId="7" fillId="0" borderId="3" xfId="0" applyNumberFormat="1" applyFont="1" applyBorder="1" applyAlignment="1" applyProtection="1">
      <alignment vertical="center" wrapText="1"/>
      <protection hidden="1"/>
    </xf>
    <xf numFmtId="190" fontId="7" fillId="0" borderId="17" xfId="0" applyNumberFormat="1" applyFont="1" applyBorder="1" applyAlignment="1" applyProtection="1">
      <alignment horizontal="center" vertical="center" wrapText="1"/>
      <protection hidden="1"/>
    </xf>
    <xf numFmtId="190" fontId="7" fillId="0" borderId="25" xfId="0" applyNumberFormat="1" applyFont="1" applyBorder="1" applyAlignment="1" applyProtection="1">
      <alignment horizontal="center" vertical="center" wrapText="1"/>
      <protection hidden="1"/>
    </xf>
    <xf numFmtId="178" fontId="7" fillId="0" borderId="3" xfId="0" applyNumberFormat="1" applyFont="1" applyBorder="1" applyAlignment="1" applyProtection="1">
      <alignment horizontal="center" vertical="center" wrapText="1"/>
      <protection hidden="1"/>
    </xf>
    <xf numFmtId="0" fontId="9" fillId="0" borderId="1" xfId="0" applyFont="1" applyBorder="1" applyAlignment="1" applyProtection="1">
      <alignment horizontal="justify" vertical="center" wrapText="1"/>
      <protection hidden="1"/>
    </xf>
    <xf numFmtId="0" fontId="47" fillId="0" borderId="1" xfId="0" applyFont="1" applyBorder="1" applyAlignment="1" applyProtection="1">
      <alignment horizontal="center" vertical="center" wrapText="1"/>
      <protection hidden="1"/>
    </xf>
    <xf numFmtId="190" fontId="7" fillId="0" borderId="2" xfId="0" applyNumberFormat="1" applyFont="1" applyBorder="1" applyAlignment="1" applyProtection="1">
      <alignment horizontal="center" vertical="center" wrapText="1"/>
      <protection hidden="1"/>
    </xf>
    <xf numFmtId="190" fontId="7" fillId="0" borderId="24" xfId="0" applyNumberFormat="1" applyFont="1" applyBorder="1" applyAlignment="1" applyProtection="1">
      <alignment horizontal="center" vertical="center" wrapText="1"/>
      <protection hidden="1"/>
    </xf>
    <xf numFmtId="1" fontId="7" fillId="0" borderId="1" xfId="0" applyNumberFormat="1" applyFont="1" applyBorder="1" applyAlignment="1" applyProtection="1">
      <alignment horizontal="center" vertical="center" wrapText="1"/>
      <protection hidden="1"/>
    </xf>
    <xf numFmtId="188" fontId="7" fillId="0" borderId="1" xfId="0" applyNumberFormat="1" applyFont="1" applyBorder="1" applyAlignment="1" applyProtection="1">
      <alignment horizontal="center" vertical="center" wrapText="1"/>
      <protection hidden="1"/>
    </xf>
    <xf numFmtId="0" fontId="28" fillId="0" borderId="23" xfId="0" applyFont="1" applyBorder="1" applyAlignment="1" applyProtection="1">
      <alignment horizontal="right" vertical="center"/>
      <protection hidden="1"/>
    </xf>
    <xf numFmtId="186" fontId="7" fillId="0" borderId="2" xfId="0" applyNumberFormat="1" applyFont="1" applyBorder="1" applyAlignment="1" applyProtection="1">
      <alignment horizontal="center" vertical="center" wrapText="1"/>
      <protection hidden="1"/>
    </xf>
    <xf numFmtId="186" fontId="7" fillId="0" borderId="3" xfId="0" applyNumberFormat="1" applyFont="1" applyBorder="1" applyAlignment="1" applyProtection="1">
      <alignment horizontal="center" vertical="center" wrapText="1"/>
      <protection hidden="1"/>
    </xf>
    <xf numFmtId="0" fontId="4" fillId="0" borderId="17" xfId="4" applyFont="1" applyBorder="1" applyAlignment="1">
      <alignment horizontal="center" vertical="center" wrapText="1"/>
    </xf>
    <xf numFmtId="0" fontId="4" fillId="0" borderId="18" xfId="4" applyFont="1" applyBorder="1" applyAlignment="1">
      <alignment horizontal="center" vertical="center" wrapText="1"/>
    </xf>
    <xf numFmtId="0" fontId="4" fillId="0" borderId="21" xfId="4" applyFont="1" applyBorder="1" applyAlignment="1">
      <alignment horizontal="center" vertical="center" wrapText="1"/>
    </xf>
    <xf numFmtId="0" fontId="4" fillId="0" borderId="22" xfId="4" applyFont="1" applyBorder="1" applyAlignment="1">
      <alignment horizontal="center" vertical="center" wrapText="1"/>
    </xf>
    <xf numFmtId="0" fontId="4" fillId="0" borderId="3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5" fillId="0" borderId="19" xfId="4" applyFont="1" applyBorder="1" applyAlignment="1">
      <alignment horizontal="center" vertical="center" wrapText="1"/>
    </xf>
    <xf numFmtId="0" fontId="5" fillId="0" borderId="0" xfId="4" applyFont="1" applyAlignment="1">
      <alignment horizontal="center" vertical="center" wrapText="1"/>
    </xf>
    <xf numFmtId="0" fontId="5" fillId="0" borderId="20" xfId="4" applyFont="1" applyBorder="1" applyAlignment="1">
      <alignment horizontal="center" vertical="center" wrapText="1"/>
    </xf>
    <xf numFmtId="0" fontId="7" fillId="0" borderId="19" xfId="4" applyFont="1" applyBorder="1" applyAlignment="1">
      <alignment horizontal="center" vertical="center"/>
    </xf>
    <xf numFmtId="0" fontId="7" fillId="0" borderId="0" xfId="4" applyFont="1" applyAlignment="1">
      <alignment horizontal="center" vertical="center"/>
    </xf>
    <xf numFmtId="0" fontId="7" fillId="0" borderId="20" xfId="4" applyFont="1" applyBorder="1" applyAlignment="1">
      <alignment horizontal="center" vertical="center"/>
    </xf>
    <xf numFmtId="0" fontId="4" fillId="0" borderId="25" xfId="4" applyFont="1" applyBorder="1" applyAlignment="1">
      <alignment horizontal="center" vertical="center" wrapText="1"/>
    </xf>
    <xf numFmtId="0" fontId="4" fillId="0" borderId="23" xfId="4" applyFont="1" applyBorder="1" applyAlignment="1">
      <alignment horizontal="center" vertical="center" wrapText="1"/>
    </xf>
    <xf numFmtId="0" fontId="45" fillId="0" borderId="21" xfId="4" applyFont="1" applyBorder="1" applyAlignment="1">
      <alignment horizontal="justify" vertical="top" wrapText="1"/>
    </xf>
    <xf numFmtId="0" fontId="45" fillId="0" borderId="23" xfId="4" applyFont="1" applyBorder="1" applyAlignment="1">
      <alignment horizontal="justify" vertical="top" wrapText="1"/>
    </xf>
    <xf numFmtId="0" fontId="4" fillId="0" borderId="23" xfId="4" applyFont="1" applyBorder="1" applyAlignment="1" applyProtection="1">
      <alignment horizontal="center" vertical="center" wrapText="1"/>
      <protection hidden="1"/>
    </xf>
    <xf numFmtId="186" fontId="5" fillId="0" borderId="23" xfId="4" applyNumberFormat="1" applyFont="1" applyBorder="1" applyAlignment="1" applyProtection="1">
      <alignment horizontal="center" vertical="center" wrapText="1"/>
      <protection hidden="1"/>
    </xf>
    <xf numFmtId="186" fontId="5" fillId="0" borderId="22" xfId="4" applyNumberFormat="1" applyFont="1" applyBorder="1" applyAlignment="1" applyProtection="1">
      <alignment horizontal="center" vertical="center" wrapText="1"/>
      <protection hidden="1"/>
    </xf>
    <xf numFmtId="0" fontId="4" fillId="0" borderId="1" xfId="4" applyFont="1" applyBorder="1" applyAlignment="1">
      <alignment horizontal="center" vertical="center" textRotation="255" wrapText="1"/>
    </xf>
    <xf numFmtId="0" fontId="4" fillId="0" borderId="1" xfId="4" applyFont="1" applyBorder="1" applyAlignment="1">
      <alignment horizontal="justify" vertical="center" wrapText="1"/>
    </xf>
    <xf numFmtId="0" fontId="4" fillId="0" borderId="1" xfId="4" applyFont="1" applyBorder="1" applyAlignment="1">
      <alignment horizontal="center" vertical="center"/>
    </xf>
    <xf numFmtId="0" fontId="4" fillId="0" borderId="17" xfId="4" applyFont="1" applyBorder="1" applyAlignment="1">
      <alignment horizontal="left" vertical="top" wrapText="1"/>
    </xf>
    <xf numFmtId="0" fontId="4" fillId="0" borderId="25" xfId="4" applyFont="1" applyBorder="1" applyAlignment="1">
      <alignment horizontal="left" vertical="top" wrapText="1"/>
    </xf>
    <xf numFmtId="0" fontId="4" fillId="0" borderId="18" xfId="4" applyFont="1" applyBorder="1" applyAlignment="1">
      <alignment horizontal="left" vertical="top" wrapText="1"/>
    </xf>
    <xf numFmtId="0" fontId="4" fillId="0" borderId="23" xfId="4" applyFont="1" applyBorder="1" applyAlignment="1">
      <alignment horizontal="right" vertical="center" wrapText="1"/>
    </xf>
    <xf numFmtId="0" fontId="4" fillId="0" borderId="17" xfId="4" applyFont="1" applyBorder="1" applyAlignment="1">
      <alignment horizontal="justify" vertical="top" wrapText="1"/>
    </xf>
    <xf numFmtId="0" fontId="4" fillId="0" borderId="25" xfId="4" applyFont="1" applyBorder="1" applyAlignment="1">
      <alignment horizontal="justify" vertical="top" wrapText="1"/>
    </xf>
    <xf numFmtId="0" fontId="45" fillId="0" borderId="19" xfId="4" applyFont="1" applyBorder="1" applyAlignment="1">
      <alignment horizontal="justify" vertical="top" wrapText="1"/>
    </xf>
    <xf numFmtId="0" fontId="45" fillId="0" borderId="0" xfId="4" applyFont="1" applyAlignment="1">
      <alignment horizontal="justify" vertical="top" wrapText="1"/>
    </xf>
    <xf numFmtId="0" fontId="45" fillId="0" borderId="20" xfId="4" applyFont="1" applyBorder="1" applyAlignment="1">
      <alignment horizontal="justify" vertical="top" wrapText="1"/>
    </xf>
    <xf numFmtId="0" fontId="4" fillId="0" borderId="21" xfId="4" applyFont="1" applyBorder="1" applyAlignment="1">
      <alignment horizontal="right" vertical="center" wrapText="1"/>
    </xf>
    <xf numFmtId="0" fontId="4" fillId="0" borderId="18" xfId="4" applyFont="1" applyBorder="1" applyAlignment="1">
      <alignment horizontal="justify" vertical="top" wrapText="1"/>
    </xf>
    <xf numFmtId="0" fontId="5" fillId="0" borderId="26" xfId="4" applyFont="1" applyBorder="1" applyAlignment="1">
      <alignment horizontal="center" vertical="top" wrapText="1"/>
    </xf>
    <xf numFmtId="0" fontId="46" fillId="0" borderId="26" xfId="4" applyFont="1" applyBorder="1" applyAlignment="1">
      <alignment horizontal="center" vertical="top" wrapText="1"/>
    </xf>
    <xf numFmtId="0" fontId="5" fillId="0" borderId="19" xfId="4" applyFont="1" applyBorder="1" applyAlignment="1">
      <alignment horizontal="center" vertical="top" wrapText="1"/>
    </xf>
    <xf numFmtId="0" fontId="46" fillId="0" borderId="0" xfId="4" applyFont="1" applyAlignment="1">
      <alignment horizontal="center" vertical="top" wrapText="1"/>
    </xf>
    <xf numFmtId="0" fontId="46" fillId="0" borderId="20" xfId="4" applyFont="1" applyBorder="1" applyAlignment="1">
      <alignment horizontal="center" vertical="top" wrapText="1"/>
    </xf>
    <xf numFmtId="0" fontId="45" fillId="0" borderId="1" xfId="4" applyFont="1" applyBorder="1" applyAlignment="1">
      <alignment horizontal="center" vertical="center" wrapText="1"/>
    </xf>
    <xf numFmtId="0" fontId="45" fillId="0" borderId="2" xfId="4" applyFont="1" applyBorder="1" applyAlignment="1">
      <alignment horizontal="center" vertical="center" wrapText="1"/>
    </xf>
    <xf numFmtId="0" fontId="45" fillId="0" borderId="3" xfId="4" applyFont="1" applyBorder="1" applyAlignment="1">
      <alignment horizontal="center" vertical="center" wrapText="1"/>
    </xf>
    <xf numFmtId="0" fontId="4" fillId="0" borderId="19" xfId="4" applyFont="1" applyBorder="1" applyAlignment="1">
      <alignment horizontal="center" vertical="center" wrapText="1"/>
    </xf>
    <xf numFmtId="0" fontId="4" fillId="0" borderId="20" xfId="4" applyFont="1" applyBorder="1" applyAlignment="1">
      <alignment horizontal="center" vertical="center" wrapText="1"/>
    </xf>
    <xf numFmtId="0" fontId="4" fillId="0" borderId="2" xfId="4" applyFont="1" applyBorder="1" applyAlignment="1">
      <alignment horizontal="center" vertical="center" wrapText="1"/>
    </xf>
    <xf numFmtId="0" fontId="4" fillId="0" borderId="24" xfId="4" applyFont="1" applyBorder="1" applyAlignment="1">
      <alignment horizontal="center" vertical="center" wrapText="1"/>
    </xf>
    <xf numFmtId="0" fontId="5" fillId="0" borderId="2" xfId="4" applyFont="1" applyBorder="1" applyAlignment="1">
      <alignment horizontal="center" vertical="center" wrapText="1"/>
    </xf>
    <xf numFmtId="0" fontId="5" fillId="0" borderId="24" xfId="4" applyFont="1" applyBorder="1" applyAlignment="1">
      <alignment horizontal="center" vertical="center" wrapText="1"/>
    </xf>
    <xf numFmtId="0" fontId="5" fillId="0" borderId="3" xfId="4" applyFont="1" applyBorder="1" applyAlignment="1">
      <alignment horizontal="center" vertical="center" wrapText="1"/>
    </xf>
    <xf numFmtId="0" fontId="45" fillId="0" borderId="1" xfId="4" applyFont="1" applyBorder="1" applyAlignment="1">
      <alignment horizontal="left" vertical="center" wrapText="1"/>
    </xf>
    <xf numFmtId="0" fontId="5" fillId="0" borderId="1" xfId="4" applyFont="1" applyBorder="1" applyAlignment="1">
      <alignment horizontal="center" vertical="center" wrapText="1"/>
    </xf>
    <xf numFmtId="0" fontId="45" fillId="0" borderId="24" xfId="4" applyFont="1" applyBorder="1" applyAlignment="1">
      <alignment horizontal="center" vertical="center" wrapText="1"/>
    </xf>
    <xf numFmtId="0" fontId="4" fillId="0" borderId="27" xfId="4" applyFont="1" applyBorder="1" applyAlignment="1">
      <alignment horizontal="center" vertical="center" wrapText="1"/>
    </xf>
    <xf numFmtId="190" fontId="4" fillId="0" borderId="27" xfId="4" applyNumberFormat="1" applyFont="1" applyBorder="1" applyAlignment="1">
      <alignment horizontal="center" vertical="center" wrapText="1"/>
    </xf>
    <xf numFmtId="190" fontId="4" fillId="0" borderId="1" xfId="4" applyNumberFormat="1" applyFont="1" applyBorder="1" applyAlignment="1">
      <alignment horizontal="center" vertical="center" wrapText="1"/>
    </xf>
    <xf numFmtId="0" fontId="5" fillId="0" borderId="9" xfId="4" applyFont="1" applyBorder="1" applyAlignment="1">
      <alignment horizontal="center" vertical="center" wrapText="1"/>
    </xf>
    <xf numFmtId="0" fontId="4" fillId="0" borderId="9" xfId="4" applyFont="1" applyBorder="1" applyAlignment="1">
      <alignment horizontal="center" vertical="center" wrapText="1"/>
    </xf>
    <xf numFmtId="186" fontId="5" fillId="0" borderId="2" xfId="4" applyNumberFormat="1" applyFont="1" applyBorder="1" applyAlignment="1" applyProtection="1">
      <alignment horizontal="center" vertical="center" wrapText="1"/>
      <protection hidden="1"/>
    </xf>
    <xf numFmtId="186" fontId="5" fillId="0" borderId="24" xfId="4" applyNumberFormat="1" applyFont="1" applyBorder="1" applyAlignment="1" applyProtection="1">
      <alignment horizontal="center" vertical="center" wrapText="1"/>
      <protection hidden="1"/>
    </xf>
    <xf numFmtId="186" fontId="5" fillId="0" borderId="3" xfId="4" applyNumberFormat="1" applyFont="1" applyBorder="1" applyAlignment="1" applyProtection="1">
      <alignment horizontal="center" vertical="center" wrapText="1"/>
      <protection hidden="1"/>
    </xf>
    <xf numFmtId="0" fontId="4" fillId="0" borderId="23" xfId="4" applyFont="1" applyBorder="1" applyAlignment="1">
      <alignment horizontal="right" vertical="center"/>
    </xf>
    <xf numFmtId="0" fontId="3" fillId="0" borderId="0" xfId="4" applyFont="1" applyAlignment="1">
      <alignment horizontal="center" vertical="center"/>
    </xf>
    <xf numFmtId="181" fontId="6" fillId="0" borderId="0" xfId="0" applyNumberFormat="1" applyFont="1" applyAlignment="1">
      <alignment horizontal="left" vertical="center" wrapText="1"/>
    </xf>
    <xf numFmtId="181" fontId="6" fillId="0" borderId="25" xfId="0" applyNumberFormat="1" applyFont="1" applyBorder="1" applyAlignment="1">
      <alignment horizontal="center" vertical="center" wrapText="1"/>
    </xf>
    <xf numFmtId="18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191" fontId="5" fillId="0" borderId="2" xfId="0" applyNumberFormat="1" applyFont="1" applyBorder="1" applyAlignment="1">
      <alignment horizontal="center" vertical="center" wrapText="1"/>
    </xf>
    <xf numFmtId="191" fontId="5" fillId="0" borderId="3" xfId="0" applyNumberFormat="1" applyFont="1" applyBorder="1" applyAlignment="1">
      <alignment horizontal="center" vertical="center" wrapText="1"/>
    </xf>
    <xf numFmtId="180" fontId="5" fillId="0" borderId="2" xfId="0" applyNumberFormat="1" applyFont="1" applyBorder="1" applyAlignment="1">
      <alignment horizontal="center" vertical="center" wrapText="1"/>
    </xf>
    <xf numFmtId="180" fontId="5" fillId="0" borderId="3" xfId="0" applyNumberFormat="1" applyFont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92" fontId="5" fillId="0" borderId="2" xfId="0" applyNumberFormat="1" applyFont="1" applyBorder="1" applyAlignment="1">
      <alignment horizontal="center" vertical="center" wrapText="1"/>
    </xf>
    <xf numFmtId="192" fontId="5" fillId="0" borderId="24" xfId="0" applyNumberFormat="1" applyFont="1" applyBorder="1" applyAlignment="1">
      <alignment horizontal="center" vertical="center" wrapText="1"/>
    </xf>
    <xf numFmtId="192" fontId="5" fillId="0" borderId="3" xfId="0" applyNumberFormat="1" applyFont="1" applyBorder="1" applyAlignment="1">
      <alignment horizontal="center" vertical="center" wrapText="1"/>
    </xf>
    <xf numFmtId="181" fontId="6" fillId="0" borderId="2" xfId="0" applyNumberFormat="1" applyFont="1" applyBorder="1" applyAlignment="1">
      <alignment horizontal="center" vertical="center" wrapText="1"/>
    </xf>
    <xf numFmtId="181" fontId="6" fillId="0" borderId="24" xfId="0" applyNumberFormat="1" applyFont="1" applyBorder="1" applyAlignment="1">
      <alignment horizontal="center" vertical="center" wrapText="1"/>
    </xf>
    <xf numFmtId="181" fontId="6" fillId="0" borderId="3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center" vertical="center" wrapText="1"/>
    </xf>
    <xf numFmtId="0" fontId="44" fillId="0" borderId="24" xfId="0" applyFont="1" applyBorder="1" applyAlignment="1">
      <alignment horizontal="left" vertical="center" wrapText="1"/>
    </xf>
    <xf numFmtId="0" fontId="44" fillId="0" borderId="24" xfId="0" applyFont="1" applyBorder="1" applyAlignment="1">
      <alignment horizontal="center" vertical="center" wrapText="1"/>
    </xf>
    <xf numFmtId="178" fontId="5" fillId="0" borderId="2" xfId="0" applyNumberFormat="1" applyFont="1" applyBorder="1" applyAlignment="1">
      <alignment horizontal="center" vertical="center" wrapText="1"/>
    </xf>
    <xf numFmtId="178" fontId="5" fillId="0" borderId="24" xfId="0" applyNumberFormat="1" applyFont="1" applyBorder="1" applyAlignment="1">
      <alignment horizontal="center" vertical="center" wrapText="1"/>
    </xf>
    <xf numFmtId="178" fontId="5" fillId="0" borderId="3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86" fontId="5" fillId="0" borderId="2" xfId="0" applyNumberFormat="1" applyFont="1" applyBorder="1" applyAlignment="1">
      <alignment horizontal="center" vertical="center" wrapText="1"/>
    </xf>
    <xf numFmtId="186" fontId="5" fillId="0" borderId="24" xfId="0" applyNumberFormat="1" applyFont="1" applyBorder="1" applyAlignment="1">
      <alignment horizontal="center" vertical="center" wrapText="1"/>
    </xf>
    <xf numFmtId="186" fontId="5" fillId="0" borderId="3" xfId="0" applyNumberFormat="1" applyFont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center" vertical="center" wrapText="1"/>
    </xf>
    <xf numFmtId="178" fontId="5" fillId="0" borderId="21" xfId="0" applyNumberFormat="1" applyFont="1" applyBorder="1" applyAlignment="1">
      <alignment horizontal="center" vertical="center" wrapText="1"/>
    </xf>
    <xf numFmtId="178" fontId="5" fillId="0" borderId="23" xfId="0" applyNumberFormat="1" applyFont="1" applyBorder="1" applyAlignment="1">
      <alignment horizontal="center" vertical="center" wrapText="1"/>
    </xf>
    <xf numFmtId="178" fontId="5" fillId="0" borderId="22" xfId="0" applyNumberFormat="1" applyFont="1" applyBorder="1" applyAlignment="1">
      <alignment horizontal="center" vertical="center" wrapText="1"/>
    </xf>
    <xf numFmtId="181" fontId="27" fillId="0" borderId="0" xfId="0" applyNumberFormat="1" applyFont="1" applyAlignment="1">
      <alignment horizontal="center" vertical="center" wrapText="1"/>
    </xf>
    <xf numFmtId="181" fontId="14" fillId="0" borderId="23" xfId="0" applyNumberFormat="1" applyFont="1" applyBorder="1" applyAlignment="1">
      <alignment horizontal="right" vertical="center" wrapText="1"/>
    </xf>
    <xf numFmtId="0" fontId="4" fillId="0" borderId="2" xfId="4" applyFont="1" applyBorder="1" applyAlignment="1">
      <alignment horizontal="left" vertical="center" wrapText="1"/>
    </xf>
    <xf numFmtId="0" fontId="4" fillId="0" borderId="24" xfId="4" applyFont="1" applyBorder="1" applyAlignment="1">
      <alignment horizontal="left" vertical="center" wrapText="1"/>
    </xf>
    <xf numFmtId="0" fontId="4" fillId="0" borderId="17" xfId="4" applyFont="1" applyBorder="1" applyAlignment="1">
      <alignment horizontal="left" vertical="center" wrapText="1"/>
    </xf>
    <xf numFmtId="0" fontId="4" fillId="0" borderId="25" xfId="4" applyFont="1" applyBorder="1" applyAlignment="1">
      <alignment horizontal="left" vertical="center" wrapText="1"/>
    </xf>
    <xf numFmtId="0" fontId="43" fillId="0" borderId="2" xfId="4" applyFont="1" applyBorder="1" applyAlignment="1">
      <alignment horizontal="left" vertical="center" wrapText="1"/>
    </xf>
    <xf numFmtId="0" fontId="43" fillId="0" borderId="24" xfId="4" applyFont="1" applyBorder="1" applyAlignment="1">
      <alignment horizontal="left" vertical="center" wrapText="1"/>
    </xf>
    <xf numFmtId="0" fontId="5" fillId="0" borderId="27" xfId="4" applyFont="1" applyBorder="1" applyAlignment="1">
      <alignment horizontal="center" vertical="center" wrapText="1"/>
    </xf>
    <xf numFmtId="190" fontId="5" fillId="0" borderId="1" xfId="4" applyNumberFormat="1" applyFont="1" applyBorder="1" applyAlignment="1">
      <alignment horizontal="center" vertical="center" wrapText="1"/>
    </xf>
    <xf numFmtId="14" fontId="5" fillId="0" borderId="2" xfId="4" applyNumberFormat="1" applyFont="1" applyBorder="1" applyAlignment="1" applyProtection="1">
      <alignment horizontal="center" vertical="center" wrapText="1"/>
      <protection hidden="1"/>
    </xf>
    <xf numFmtId="0" fontId="5" fillId="0" borderId="24" xfId="4" applyFont="1" applyBorder="1" applyAlignment="1" applyProtection="1">
      <alignment horizontal="center" vertical="center" wrapText="1"/>
      <protection hidden="1"/>
    </xf>
    <xf numFmtId="0" fontId="5" fillId="0" borderId="3" xfId="4" applyFont="1" applyBorder="1" applyAlignment="1" applyProtection="1">
      <alignment horizontal="center" vertical="center" wrapText="1"/>
      <protection hidden="1"/>
    </xf>
    <xf numFmtId="0" fontId="27" fillId="0" borderId="0" xfId="4" applyFont="1" applyAlignment="1">
      <alignment horizontal="center" vertical="center"/>
    </xf>
    <xf numFmtId="185" fontId="5" fillId="0" borderId="19" xfId="0" applyNumberFormat="1" applyFont="1" applyBorder="1" applyAlignment="1" applyProtection="1">
      <alignment horizontal="center" vertical="center" wrapText="1"/>
      <protection hidden="1"/>
    </xf>
    <xf numFmtId="185" fontId="5" fillId="0" borderId="0" xfId="0" applyNumberFormat="1" applyFont="1" applyAlignment="1" applyProtection="1">
      <alignment horizontal="center" vertical="center" wrapText="1"/>
      <protection hidden="1"/>
    </xf>
    <xf numFmtId="185" fontId="5" fillId="0" borderId="20" xfId="0" applyNumberFormat="1" applyFont="1" applyBorder="1" applyAlignment="1" applyProtection="1">
      <alignment horizontal="center" vertical="center" wrapText="1"/>
      <protection hidden="1"/>
    </xf>
    <xf numFmtId="0" fontId="7" fillId="0" borderId="17" xfId="0" applyFont="1" applyBorder="1" applyAlignment="1" applyProtection="1">
      <alignment horizontal="center" vertical="center" wrapText="1"/>
      <protection hidden="1"/>
    </xf>
    <xf numFmtId="0" fontId="4" fillId="0" borderId="19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5" fillId="0" borderId="17" xfId="0" applyFont="1" applyBorder="1" applyAlignment="1" applyProtection="1">
      <alignment horizontal="center" vertical="center" wrapText="1"/>
      <protection hidden="1"/>
    </xf>
    <xf numFmtId="0" fontId="5" fillId="0" borderId="25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5" fillId="0" borderId="21" xfId="0" applyFont="1" applyBorder="1" applyAlignment="1" applyProtection="1">
      <alignment horizontal="center" vertical="center" wrapText="1"/>
      <protection hidden="1"/>
    </xf>
    <xf numFmtId="0" fontId="5" fillId="0" borderId="23" xfId="0" applyFont="1" applyBorder="1" applyAlignment="1" applyProtection="1">
      <alignment horizontal="center" vertical="center" wrapText="1"/>
      <protection hidden="1"/>
    </xf>
    <xf numFmtId="0" fontId="5" fillId="0" borderId="22" xfId="0" applyFont="1" applyBorder="1" applyAlignment="1" applyProtection="1">
      <alignment horizontal="center" vertical="center" wrapText="1"/>
      <protection hidden="1"/>
    </xf>
    <xf numFmtId="190" fontId="4" fillId="0" borderId="17" xfId="0" applyNumberFormat="1" applyFont="1" applyBorder="1" applyAlignment="1" applyProtection="1">
      <alignment horizontal="center" wrapText="1"/>
      <protection hidden="1"/>
    </xf>
    <xf numFmtId="0" fontId="5" fillId="0" borderId="25" xfId="0" applyFont="1" applyBorder="1" applyAlignment="1" applyProtection="1">
      <alignment horizontal="center" wrapText="1"/>
      <protection hidden="1"/>
    </xf>
    <xf numFmtId="10" fontId="7" fillId="0" borderId="25" xfId="0" applyNumberFormat="1" applyFont="1" applyBorder="1" applyAlignment="1" applyProtection="1">
      <alignment horizontal="left" wrapText="1"/>
      <protection hidden="1"/>
    </xf>
    <xf numFmtId="10" fontId="7" fillId="0" borderId="18" xfId="0" applyNumberFormat="1" applyFont="1" applyBorder="1" applyAlignment="1" applyProtection="1">
      <alignment horizontal="left" wrapText="1"/>
      <protection hidden="1"/>
    </xf>
    <xf numFmtId="0" fontId="2" fillId="0" borderId="23" xfId="0" applyFont="1" applyBorder="1" applyAlignment="1" applyProtection="1">
      <alignment horizontal="right" vertical="center"/>
      <protection hidden="1"/>
    </xf>
    <xf numFmtId="0" fontId="20" fillId="0" borderId="9" xfId="0" applyFont="1" applyBorder="1" applyAlignment="1">
      <alignment vertical="center" wrapText="1"/>
    </xf>
    <xf numFmtId="0" fontId="20" fillId="0" borderId="26" xfId="0" applyFont="1" applyBorder="1" applyAlignment="1">
      <alignment vertical="center" wrapText="1"/>
    </xf>
    <xf numFmtId="0" fontId="22" fillId="0" borderId="9" xfId="0" applyFont="1" applyBorder="1" applyAlignment="1">
      <alignment horizontal="left" vertical="center" wrapText="1"/>
    </xf>
    <xf numFmtId="0" fontId="22" fillId="0" borderId="26" xfId="0" applyFont="1" applyBorder="1" applyAlignment="1">
      <alignment horizontal="left" vertical="center" wrapText="1"/>
    </xf>
    <xf numFmtId="0" fontId="22" fillId="0" borderId="27" xfId="0" applyFont="1" applyBorder="1" applyAlignment="1">
      <alignment horizontal="left" vertical="center" wrapText="1"/>
    </xf>
    <xf numFmtId="185" fontId="21" fillId="0" borderId="17" xfId="0" applyNumberFormat="1" applyFont="1" applyBorder="1" applyAlignment="1">
      <alignment horizontal="center" vertical="center" wrapText="1"/>
    </xf>
    <xf numFmtId="185" fontId="21" fillId="0" borderId="25" xfId="0" applyNumberFormat="1" applyFont="1" applyBorder="1" applyAlignment="1">
      <alignment horizontal="center" vertical="center" wrapText="1"/>
    </xf>
    <xf numFmtId="185" fontId="21" fillId="0" borderId="18" xfId="0" applyNumberFormat="1" applyFont="1" applyBorder="1" applyAlignment="1">
      <alignment horizontal="center" vertical="center" wrapText="1"/>
    </xf>
    <xf numFmtId="185" fontId="21" fillId="0" borderId="19" xfId="0" applyNumberFormat="1" applyFont="1" applyBorder="1" applyAlignment="1">
      <alignment horizontal="center" vertical="center" wrapText="1"/>
    </xf>
    <xf numFmtId="185" fontId="21" fillId="0" borderId="0" xfId="0" applyNumberFormat="1" applyFont="1" applyAlignment="1">
      <alignment horizontal="center" vertical="center" wrapText="1"/>
    </xf>
    <xf numFmtId="185" fontId="21" fillId="0" borderId="20" xfId="0" applyNumberFormat="1" applyFont="1" applyBorder="1" applyAlignment="1">
      <alignment horizontal="center" vertical="center" wrapText="1"/>
    </xf>
    <xf numFmtId="185" fontId="21" fillId="0" borderId="21" xfId="0" applyNumberFormat="1" applyFont="1" applyBorder="1" applyAlignment="1">
      <alignment horizontal="center" vertical="center" wrapText="1"/>
    </xf>
    <xf numFmtId="185" fontId="21" fillId="0" borderId="23" xfId="0" applyNumberFormat="1" applyFont="1" applyBorder="1" applyAlignment="1">
      <alignment horizontal="center" vertical="center" wrapText="1"/>
    </xf>
    <xf numFmtId="185" fontId="21" fillId="0" borderId="22" xfId="0" applyNumberFormat="1" applyFont="1" applyBorder="1" applyAlignment="1">
      <alignment horizontal="center" vertical="center" wrapText="1"/>
    </xf>
    <xf numFmtId="0" fontId="34" fillId="0" borderId="0" xfId="5" applyFont="1" applyAlignment="1">
      <alignment horizontal="center" vertical="center"/>
    </xf>
    <xf numFmtId="0" fontId="3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>
      <alignment horizontal="left"/>
    </xf>
    <xf numFmtId="177" fontId="5" fillId="0" borderId="23" xfId="5" applyNumberFormat="1" applyFont="1" applyBorder="1" applyAlignment="1">
      <alignment horizontal="left"/>
    </xf>
    <xf numFmtId="0" fontId="14" fillId="0" borderId="0" xfId="5" applyFont="1" applyAlignment="1">
      <alignment horizontal="right" vertical="center"/>
    </xf>
    <xf numFmtId="177" fontId="4" fillId="0" borderId="1" xfId="5" applyNumberFormat="1" applyFont="1" applyBorder="1" applyAlignment="1">
      <alignment horizontal="center" vertical="center" wrapText="1"/>
    </xf>
    <xf numFmtId="0" fontId="4" fillId="0" borderId="1" xfId="5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30" fillId="0" borderId="1" xfId="5" applyFont="1" applyBorder="1" applyAlignment="1">
      <alignment horizontal="center" vertical="center" wrapText="1"/>
    </xf>
    <xf numFmtId="0" fontId="33" fillId="0" borderId="1" xfId="5" applyFont="1" applyBorder="1" applyAlignment="1" applyProtection="1">
      <alignment horizontal="center" vertical="center" wrapText="1"/>
      <protection locked="0"/>
    </xf>
    <xf numFmtId="177" fontId="30" fillId="0" borderId="1" xfId="5" applyNumberFormat="1" applyFont="1" applyBorder="1" applyAlignment="1">
      <alignment horizontal="center" vertical="center" wrapText="1"/>
    </xf>
    <xf numFmtId="0" fontId="4" fillId="0" borderId="23" xfId="5" applyFont="1" applyBorder="1" applyAlignment="1">
      <alignment horizontal="right"/>
    </xf>
    <xf numFmtId="177" fontId="4" fillId="0" borderId="2" xfId="5" applyNumberFormat="1" applyFont="1" applyBorder="1" applyAlignment="1">
      <alignment horizontal="center" vertical="center" wrapText="1"/>
    </xf>
    <xf numFmtId="177" fontId="4" fillId="0" borderId="3" xfId="5" applyNumberFormat="1" applyFont="1" applyBorder="1" applyAlignment="1">
      <alignment horizontal="center" vertical="center" wrapText="1"/>
    </xf>
    <xf numFmtId="0" fontId="4" fillId="0" borderId="9" xfId="5" applyFont="1" applyBorder="1" applyAlignment="1">
      <alignment horizontal="center" vertical="center" wrapText="1"/>
    </xf>
    <xf numFmtId="0" fontId="4" fillId="0" borderId="26" xfId="5" applyFont="1" applyBorder="1" applyAlignment="1">
      <alignment horizontal="center" vertical="center" wrapText="1"/>
    </xf>
    <xf numFmtId="0" fontId="4" fillId="0" borderId="27" xfId="5" applyFont="1" applyBorder="1" applyAlignment="1">
      <alignment horizontal="center" vertical="center" wrapText="1"/>
    </xf>
    <xf numFmtId="187" fontId="30" fillId="0" borderId="17" xfId="5" applyNumberFormat="1" applyFont="1" applyBorder="1" applyAlignment="1">
      <alignment horizontal="center" vertical="center" wrapText="1"/>
    </xf>
    <xf numFmtId="187" fontId="30" fillId="0" borderId="19" xfId="5" applyNumberFormat="1" applyFont="1" applyBorder="1" applyAlignment="1">
      <alignment horizontal="center" vertical="center" wrapText="1"/>
    </xf>
    <xf numFmtId="187" fontId="30" fillId="0" borderId="21" xfId="5" applyNumberFormat="1" applyFont="1" applyBorder="1" applyAlignment="1">
      <alignment horizontal="center" vertical="center" wrapText="1"/>
    </xf>
    <xf numFmtId="0" fontId="6" fillId="0" borderId="1" xfId="10" applyFont="1" applyBorder="1" applyAlignment="1">
      <alignment horizontal="center" vertical="center" wrapText="1"/>
    </xf>
    <xf numFmtId="0" fontId="30" fillId="0" borderId="1" xfId="3" applyFont="1" applyBorder="1" applyAlignment="1">
      <alignment horizontal="center" vertical="center" wrapText="1"/>
    </xf>
    <xf numFmtId="0" fontId="21" fillId="0" borderId="26" xfId="5" applyFont="1" applyBorder="1" applyAlignment="1">
      <alignment horizontal="center" vertical="center" wrapText="1"/>
    </xf>
    <xf numFmtId="0" fontId="21" fillId="0" borderId="27" xfId="5" applyFont="1" applyBorder="1" applyAlignment="1">
      <alignment horizontal="center" vertical="center" wrapText="1"/>
    </xf>
    <xf numFmtId="0" fontId="26" fillId="0" borderId="0" xfId="8" applyFont="1" applyAlignment="1">
      <alignment horizontal="center" vertical="center" wrapText="1"/>
    </xf>
    <xf numFmtId="0" fontId="27" fillId="0" borderId="0" xfId="5" applyFont="1" applyAlignment="1">
      <alignment horizontal="center" vertical="center"/>
    </xf>
    <xf numFmtId="0" fontId="29" fillId="0" borderId="23" xfId="5" applyFont="1" applyBorder="1" applyAlignment="1">
      <alignment horizontal="left"/>
    </xf>
    <xf numFmtId="0" fontId="4" fillId="0" borderId="0" xfId="5" applyFont="1" applyAlignment="1">
      <alignment horizontal="right"/>
    </xf>
    <xf numFmtId="0" fontId="13" fillId="0" borderId="0" xfId="7" applyFont="1" applyAlignment="1">
      <alignment horizontal="center" wrapText="1"/>
    </xf>
    <xf numFmtId="0" fontId="15" fillId="0" borderId="19" xfId="2" applyFont="1" applyBorder="1" applyAlignment="1">
      <alignment horizontal="left" vertical="center" wrapText="1"/>
    </xf>
    <xf numFmtId="0" fontId="15" fillId="0" borderId="20" xfId="2" applyFont="1" applyBorder="1" applyAlignment="1">
      <alignment horizontal="left" vertical="center" wrapText="1"/>
    </xf>
    <xf numFmtId="0" fontId="15" fillId="0" borderId="0" xfId="2" applyFont="1" applyAlignment="1">
      <alignment horizontal="left" vertical="center" wrapText="1"/>
    </xf>
    <xf numFmtId="0" fontId="11" fillId="0" borderId="20" xfId="2" applyBorder="1" applyAlignment="1">
      <alignment horizontal="left" vertical="center" wrapText="1"/>
    </xf>
    <xf numFmtId="0" fontId="4" fillId="0" borderId="21" xfId="2" applyFont="1" applyBorder="1" applyAlignment="1">
      <alignment horizontal="center" vertical="center" wrapText="1"/>
    </xf>
    <xf numFmtId="0" fontId="4" fillId="0" borderId="22" xfId="2" applyFont="1" applyBorder="1" applyAlignment="1">
      <alignment horizontal="center" vertical="center" wrapText="1"/>
    </xf>
    <xf numFmtId="0" fontId="4" fillId="0" borderId="23" xfId="2" applyFont="1" applyBorder="1" applyAlignment="1">
      <alignment horizontal="left" vertical="center" wrapText="1"/>
    </xf>
    <xf numFmtId="0" fontId="11" fillId="0" borderId="22" xfId="2" applyBorder="1" applyAlignment="1">
      <alignment horizontal="left" vertical="center" wrapText="1"/>
    </xf>
    <xf numFmtId="0" fontId="6" fillId="0" borderId="19" xfId="2" applyFont="1" applyBorder="1" applyAlignment="1">
      <alignment horizontal="left" vertical="center" wrapText="1"/>
    </xf>
    <xf numFmtId="0" fontId="6" fillId="0" borderId="20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5" fillId="0" borderId="22" xfId="2" applyFont="1" applyBorder="1" applyAlignment="1">
      <alignment horizontal="left" vertical="center" wrapText="1"/>
    </xf>
    <xf numFmtId="0" fontId="4" fillId="0" borderId="19" xfId="2" applyFont="1" applyBorder="1" applyAlignment="1">
      <alignment horizontal="left" vertical="center" wrapText="1"/>
    </xf>
    <xf numFmtId="0" fontId="4" fillId="0" borderId="20" xfId="2" applyFont="1" applyBorder="1" applyAlignment="1">
      <alignment horizontal="left" vertical="center" wrapText="1"/>
    </xf>
    <xf numFmtId="0" fontId="4" fillId="0" borderId="0" xfId="2" applyFont="1" applyAlignment="1">
      <alignment horizontal="left" vertical="center" wrapText="1"/>
    </xf>
    <xf numFmtId="0" fontId="13" fillId="0" borderId="19" xfId="2" applyFont="1" applyBorder="1" applyAlignment="1">
      <alignment horizontal="left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9" xfId="2" applyFont="1" applyBorder="1" applyAlignment="1">
      <alignment horizontal="center" vertical="center" wrapText="1"/>
    </xf>
    <xf numFmtId="0" fontId="4" fillId="0" borderId="17" xfId="2" applyFont="1" applyBorder="1" applyAlignment="1">
      <alignment horizontal="left" vertical="center" wrapText="1"/>
    </xf>
    <xf numFmtId="0" fontId="4" fillId="0" borderId="18" xfId="2" applyFont="1" applyBorder="1" applyAlignment="1">
      <alignment horizontal="left" vertical="center" wrapText="1"/>
    </xf>
    <xf numFmtId="0" fontId="6" fillId="0" borderId="17" xfId="2" applyFont="1" applyBorder="1" applyAlignment="1">
      <alignment horizontal="left" vertical="center" wrapText="1"/>
    </xf>
    <xf numFmtId="0" fontId="6" fillId="0" borderId="18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184" fontId="2" fillId="0" borderId="13" xfId="0" applyNumberFormat="1" applyFont="1" applyBorder="1" applyAlignment="1" applyProtection="1">
      <alignment horizontal="center" vertical="center" textRotation="255"/>
      <protection hidden="1"/>
    </xf>
    <xf numFmtId="184" fontId="2" fillId="0" borderId="14" xfId="0" applyNumberFormat="1" applyFont="1" applyBorder="1" applyAlignment="1" applyProtection="1">
      <alignment horizontal="center" vertical="center" textRotation="255"/>
      <protection hidden="1"/>
    </xf>
    <xf numFmtId="184" fontId="2" fillId="0" borderId="15" xfId="0" applyNumberFormat="1" applyFont="1" applyBorder="1" applyAlignment="1" applyProtection="1">
      <alignment horizontal="center" vertical="center" textRotation="255"/>
      <protection hidden="1"/>
    </xf>
    <xf numFmtId="184" fontId="2" fillId="0" borderId="16" xfId="0" applyNumberFormat="1" applyFont="1" applyBorder="1" applyAlignment="1" applyProtection="1">
      <alignment horizontal="center" vertical="center" textRotation="255"/>
      <protection hidden="1"/>
    </xf>
    <xf numFmtId="178" fontId="4" fillId="0" borderId="1" xfId="0" applyNumberFormat="1" applyFont="1" applyBorder="1" applyAlignment="1" applyProtection="1">
      <alignment horizontal="center" vertical="center" wrapText="1"/>
      <protection hidden="1"/>
    </xf>
    <xf numFmtId="181" fontId="6" fillId="0" borderId="1" xfId="0" applyNumberFormat="1" applyFont="1" applyBorder="1" applyAlignment="1" applyProtection="1">
      <alignment horizontal="center" vertical="center" wrapText="1"/>
      <protection hidden="1"/>
    </xf>
    <xf numFmtId="182" fontId="6" fillId="0" borderId="1" xfId="0" applyNumberFormat="1" applyFont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179" fontId="6" fillId="0" borderId="1" xfId="0" applyNumberFormat="1" applyFont="1" applyBorder="1" applyAlignment="1" applyProtection="1">
      <alignment horizontal="center" vertical="center" wrapText="1"/>
      <protection hidden="1"/>
    </xf>
    <xf numFmtId="178" fontId="6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6" xfId="0" applyFont="1" applyBorder="1" applyAlignment="1" applyProtection="1">
      <alignment horizontal="left" vertical="center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181" fontId="5" fillId="0" borderId="1" xfId="0" applyNumberFormat="1" applyFont="1" applyBorder="1" applyAlignment="1" applyProtection="1">
      <alignment horizontal="center" vertical="center" wrapText="1"/>
      <protection hidden="1"/>
    </xf>
    <xf numFmtId="182" fontId="5" fillId="0" borderId="1" xfId="0" applyNumberFormat="1" applyFont="1" applyBorder="1" applyAlignment="1" applyProtection="1">
      <alignment horizontal="center" vertical="center" wrapText="1"/>
      <protection hidden="1"/>
    </xf>
    <xf numFmtId="178" fontId="5" fillId="0" borderId="1" xfId="0" applyNumberFormat="1" applyFont="1" applyBorder="1" applyAlignment="1" applyProtection="1">
      <alignment horizontal="center" vertical="center" wrapText="1"/>
      <protection hidden="1"/>
    </xf>
    <xf numFmtId="179" fontId="5" fillId="0" borderId="1" xfId="0" applyNumberFormat="1" applyFont="1" applyBorder="1" applyAlignment="1" applyProtection="1">
      <alignment horizontal="center" vertical="center" wrapText="1"/>
      <protection hidden="1"/>
    </xf>
    <xf numFmtId="181" fontId="4" fillId="0" borderId="1" xfId="0" applyNumberFormat="1" applyFont="1" applyBorder="1" applyAlignment="1" applyProtection="1">
      <alignment horizontal="center" vertical="center" wrapText="1"/>
      <protection hidden="1"/>
    </xf>
    <xf numFmtId="181" fontId="5" fillId="0" borderId="2" xfId="0" applyNumberFormat="1" applyFont="1" applyBorder="1" applyAlignment="1" applyProtection="1">
      <alignment horizontal="center" vertical="center" wrapText="1"/>
      <protection hidden="1"/>
    </xf>
    <xf numFmtId="181" fontId="5" fillId="0" borderId="3" xfId="0" applyNumberFormat="1" applyFont="1" applyBorder="1" applyAlignment="1" applyProtection="1">
      <alignment horizontal="center" vertical="center" wrapText="1"/>
      <protection hidden="1"/>
    </xf>
    <xf numFmtId="176" fontId="4" fillId="0" borderId="1" xfId="0" applyNumberFormat="1" applyFont="1" applyBorder="1" applyAlignment="1" applyProtection="1">
      <alignment horizontal="center" vertical="center" wrapText="1" indent="1"/>
      <protection hidden="1"/>
    </xf>
    <xf numFmtId="177" fontId="4" fillId="0" borderId="1" xfId="0" applyNumberFormat="1" applyFont="1" applyBorder="1" applyAlignment="1" applyProtection="1">
      <alignment horizontal="center" vertical="center" wrapText="1"/>
      <protection hidden="1"/>
    </xf>
    <xf numFmtId="49" fontId="52" fillId="0" borderId="1" xfId="0" applyNumberFormat="1" applyFont="1" applyBorder="1" applyAlignment="1">
      <alignment horizontal="center" vertical="center"/>
    </xf>
    <xf numFmtId="49" fontId="60" fillId="0" borderId="2" xfId="0" applyNumberFormat="1" applyFont="1" applyBorder="1" applyAlignment="1">
      <alignment horizontal="center" vertical="center"/>
    </xf>
    <xf numFmtId="49" fontId="60" fillId="0" borderId="24" xfId="0" applyNumberFormat="1" applyFont="1" applyBorder="1" applyAlignment="1">
      <alignment horizontal="center" vertical="center"/>
    </xf>
    <xf numFmtId="49" fontId="60" fillId="0" borderId="3" xfId="0" applyNumberFormat="1" applyFont="1" applyBorder="1" applyAlignment="1">
      <alignment horizontal="center" vertical="center"/>
    </xf>
    <xf numFmtId="49" fontId="60" fillId="0" borderId="1" xfId="0" applyNumberFormat="1" applyFont="1" applyBorder="1" applyAlignment="1">
      <alignment vertical="center"/>
    </xf>
    <xf numFmtId="49" fontId="60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76" fillId="0" borderId="0" xfId="0" applyNumberFormat="1" applyFont="1">
      <alignment vertical="center"/>
    </xf>
    <xf numFmtId="49" fontId="60" fillId="0" borderId="1" xfId="0" applyNumberFormat="1" applyFont="1" applyBorder="1" applyAlignment="1">
      <alignment horizontal="left" vertical="center"/>
    </xf>
    <xf numFmtId="49" fontId="52" fillId="0" borderId="1" xfId="0" applyNumberFormat="1" applyFont="1" applyBorder="1" applyAlignment="1">
      <alignment horizontal="center" vertical="center"/>
    </xf>
    <xf numFmtId="49" fontId="60" fillId="0" borderId="1" xfId="0" applyNumberFormat="1" applyFon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54" fillId="2" borderId="1" xfId="0" applyNumberFormat="1" applyFont="1" applyFill="1" applyBorder="1" applyAlignment="1" applyProtection="1">
      <alignment horizontal="center" vertical="center"/>
      <protection locked="0"/>
    </xf>
    <xf numFmtId="49" fontId="54" fillId="3" borderId="1" xfId="0" applyNumberFormat="1" applyFont="1" applyFill="1" applyBorder="1" applyAlignment="1" applyProtection="1">
      <alignment horizontal="center" vertical="center"/>
      <protection locked="0"/>
    </xf>
    <xf numFmtId="49" fontId="77" fillId="5" borderId="1" xfId="0" applyNumberFormat="1" applyFont="1" applyFill="1" applyBorder="1" applyAlignment="1" applyProtection="1">
      <alignment horizontal="center" vertical="center"/>
      <protection hidden="1"/>
    </xf>
    <xf numFmtId="49" fontId="0" fillId="4" borderId="1" xfId="0" applyNumberFormat="1" applyFill="1" applyBorder="1" applyAlignment="1" applyProtection="1">
      <alignment horizontal="center" vertical="center" wrapText="1"/>
      <protection locked="0"/>
    </xf>
    <xf numFmtId="49" fontId="76" fillId="5" borderId="1" xfId="0" applyNumberFormat="1" applyFont="1" applyFill="1" applyBorder="1" applyAlignment="1" applyProtection="1">
      <alignment horizontal="center" vertical="center" wrapText="1"/>
      <protection hidden="1"/>
    </xf>
    <xf numFmtId="49" fontId="0" fillId="0" borderId="0" xfId="0" applyNumberFormat="1" applyAlignment="1">
      <alignment horizontal="center" vertical="center" wrapText="1"/>
    </xf>
    <xf numFmtId="49" fontId="76" fillId="0" borderId="1" xfId="0" applyNumberFormat="1" applyFont="1" applyBorder="1" applyAlignment="1" applyProtection="1">
      <alignment horizontal="center" vertical="center" wrapText="1"/>
      <protection hidden="1"/>
    </xf>
    <xf numFmtId="49" fontId="76" fillId="0" borderId="1" xfId="0" applyNumberFormat="1" applyFont="1" applyBorder="1" applyAlignment="1" applyProtection="1">
      <alignment horizontal="center" vertical="center"/>
      <protection hidden="1"/>
    </xf>
    <xf numFmtId="49" fontId="76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49" fontId="60" fillId="0" borderId="1" xfId="0" applyNumberFormat="1" applyFont="1" applyBorder="1" applyAlignment="1" applyProtection="1">
      <alignment horizontal="center" vertical="center"/>
      <protection locked="0"/>
    </xf>
  </cellXfs>
  <cellStyles count="11">
    <cellStyle name="常规" xfId="0" builtinId="0"/>
    <cellStyle name="常规 2" xfId="1" xr:uid="{00000000-0005-0000-0000-000001000000}"/>
    <cellStyle name="常规 2 2" xfId="2" xr:uid="{00000000-0005-0000-0000-000002000000}"/>
    <cellStyle name="常规 2 3" xfId="3" xr:uid="{00000000-0005-0000-0000-000003000000}"/>
    <cellStyle name="常规 3" xfId="4" xr:uid="{00000000-0005-0000-0000-000004000000}"/>
    <cellStyle name="常规 4" xfId="5" xr:uid="{00000000-0005-0000-0000-000005000000}"/>
    <cellStyle name="常规 4 2" xfId="6" xr:uid="{00000000-0005-0000-0000-000006000000}"/>
    <cellStyle name="常规 7" xfId="7" xr:uid="{00000000-0005-0000-0000-000007000000}"/>
    <cellStyle name="常规 7 2" xfId="8" xr:uid="{00000000-0005-0000-0000-000008000000}"/>
    <cellStyle name="常规 7 3" xfId="9" xr:uid="{00000000-0005-0000-0000-000009000000}"/>
    <cellStyle name="常规_检记表汇总 2" xfId="10" xr:uid="{00000000-0005-0000-0000-00000A000000}"/>
  </cellStyles>
  <dxfs count="17">
    <dxf>
      <font>
        <b val="0"/>
        <i val="0"/>
        <strike val="0"/>
        <u val="none"/>
        <sz val="11"/>
        <color theme="1"/>
        <name val="宋体"/>
        <scheme val="none"/>
      </font>
    </dxf>
    <dxf>
      <font>
        <b val="0"/>
        <i val="0"/>
        <strike val="0"/>
        <u val="none"/>
        <sz val="11"/>
        <color theme="1"/>
        <name val="宋体"/>
        <scheme val="none"/>
      </font>
    </dxf>
    <dxf>
      <fill>
        <patternFill patternType="solid">
          <bgColor rgb="FFFFFF00"/>
        </patternFill>
      </fill>
    </dxf>
    <dxf>
      <font>
        <i val="0"/>
        <strike val="0"/>
        <u/>
        <color rgb="FFC00000"/>
      </font>
    </dxf>
    <dxf>
      <font>
        <i val="0"/>
        <strike val="0"/>
        <u/>
        <color rgb="FFC00000"/>
      </font>
    </dxf>
    <dxf>
      <font>
        <b val="0"/>
        <i val="0"/>
        <strike val="0"/>
        <u/>
        <color rgb="FFC00000"/>
      </font>
    </dxf>
    <dxf>
      <font>
        <b val="0"/>
        <i val="0"/>
        <strike val="0"/>
        <u/>
        <color rgb="FFC00000"/>
      </font>
    </dxf>
    <dxf>
      <font>
        <i val="0"/>
        <strike val="0"/>
        <u/>
        <color rgb="FFC00000"/>
      </font>
    </dxf>
    <dxf>
      <font>
        <i val="0"/>
        <strike val="0"/>
        <u/>
        <color rgb="FFC00000"/>
      </font>
    </dxf>
    <dxf>
      <fill>
        <patternFill patternType="solid">
          <bgColor rgb="FFC00000"/>
        </patternFill>
      </fill>
    </dxf>
    <dxf>
      <font>
        <i val="0"/>
        <strike val="0"/>
        <u/>
        <color rgb="FFC00000"/>
      </font>
    </dxf>
    <dxf>
      <font>
        <i val="0"/>
        <strike val="0"/>
        <u/>
        <color rgb="FFC00000"/>
      </font>
    </dxf>
    <dxf>
      <font>
        <b val="0"/>
        <i val="0"/>
        <strike val="0"/>
        <u/>
        <color rgb="FFC00000"/>
      </font>
    </dxf>
    <dxf>
      <font>
        <i val="0"/>
        <strike val="0"/>
        <u/>
        <color rgb="FFC00000"/>
      </font>
    </dxf>
    <dxf>
      <font>
        <i val="0"/>
        <strike val="0"/>
        <u/>
        <color rgb="FFC00000"/>
      </font>
    </dxf>
    <dxf>
      <font>
        <b val="0"/>
        <i val="0"/>
        <strike val="0"/>
        <u/>
        <color rgb="FFC00000"/>
      </font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0</xdr:row>
          <xdr:rowOff>0</xdr:rowOff>
        </xdr:from>
        <xdr:to>
          <xdr:col>22</xdr:col>
          <xdr:colOff>914400</xdr:colOff>
          <xdr:row>1</xdr:row>
          <xdr:rowOff>9525</xdr:rowOff>
        </xdr:to>
        <xdr:sp macro="" textlink="">
          <xdr:nvSpPr>
            <xdr:cNvPr id="48130" name="CommandButton1" hidden="1">
              <a:extLst>
                <a:ext uri="{63B3BB69-23CF-44E3-9099-C40C66FF867C}">
                  <a14:compatExt spid="_x0000_s48130"/>
                </a:ext>
                <a:ext uri="{FF2B5EF4-FFF2-40B4-BE49-F238E27FC236}">
                  <a16:creationId xmlns:a16="http://schemas.microsoft.com/office/drawing/2014/main" id="{00000000-0008-0000-1700-000002B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3.bin"/><Relationship Id="rId5" Type="http://schemas.openxmlformats.org/officeDocument/2006/relationships/image" Target="../media/image3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BT23"/>
  <sheetViews>
    <sheetView showGridLines="0" tabSelected="1" zoomScaleNormal="100" workbookViewId="0">
      <pane ySplit="7" topLeftCell="A8" activePane="bottomLeft" state="frozen"/>
      <selection activeCell="E24" sqref="E24:F24"/>
      <selection pane="bottomLeft" activeCell="E9" sqref="E9"/>
    </sheetView>
  </sheetViews>
  <sheetFormatPr defaultColWidth="9" defaultRowHeight="24.95" customHeight="1" x14ac:dyDescent="0.15"/>
  <cols>
    <col min="1" max="1" width="7.125" style="800" customWidth="1"/>
    <col min="2" max="2" width="32.625" style="800" customWidth="1"/>
    <col min="3" max="3" width="11.625" style="800" bestFit="1" customWidth="1"/>
    <col min="4" max="5" width="9" style="800" customWidth="1"/>
    <col min="6" max="9" width="13.875" style="800" customWidth="1"/>
    <col min="10" max="10" width="15.125" style="800" customWidth="1"/>
    <col min="11" max="11" width="12.125" style="800" customWidth="1"/>
    <col min="12" max="13" width="9" style="800" customWidth="1"/>
    <col min="14" max="14" width="11.75" style="800" customWidth="1"/>
    <col min="15" max="15" width="9.5" style="800" customWidth="1"/>
    <col min="16" max="16" width="11.25" style="800" customWidth="1"/>
    <col min="17" max="17" width="10.75" style="800" customWidth="1"/>
    <col min="18" max="18" width="9" style="800" customWidth="1"/>
    <col min="19" max="19" width="10.25" style="800" customWidth="1"/>
    <col min="20" max="20" width="9" style="800" customWidth="1"/>
    <col min="21" max="22" width="13" style="800" customWidth="1"/>
    <col min="23" max="23" width="13.125" style="800" customWidth="1"/>
    <col min="24" max="24" width="10.625" style="800" customWidth="1"/>
    <col min="25" max="26" width="9.125" style="799" customWidth="1"/>
    <col min="27" max="27" width="9.25" style="799" customWidth="1"/>
    <col min="28" max="28" width="9.5" style="799" customWidth="1"/>
    <col min="29" max="29" width="9" style="799" customWidth="1"/>
    <col min="30" max="30" width="11.625" style="799" customWidth="1"/>
    <col min="31" max="31" width="11" style="799" customWidth="1"/>
    <col min="32" max="32" width="11.875" style="799" customWidth="1"/>
    <col min="33" max="33" width="9" style="799" customWidth="1"/>
    <col min="34" max="34" width="9.5" style="799" customWidth="1"/>
    <col min="35" max="16384" width="9" style="783"/>
  </cols>
  <sheetData>
    <row r="1" spans="1:72" ht="19.5" customHeight="1" x14ac:dyDescent="0.15">
      <c r="A1" s="777" t="s">
        <v>513</v>
      </c>
      <c r="B1" s="777"/>
      <c r="C1" s="778"/>
      <c r="D1" s="779"/>
      <c r="E1" s="779"/>
      <c r="F1" s="780"/>
      <c r="G1" s="781"/>
      <c r="H1" s="781"/>
      <c r="I1" s="782"/>
      <c r="J1" s="782"/>
      <c r="K1" s="782"/>
      <c r="L1" s="782"/>
      <c r="M1" s="782"/>
      <c r="N1" s="783"/>
      <c r="O1" s="783"/>
      <c r="P1" s="783"/>
      <c r="Q1" s="783"/>
      <c r="R1" s="783"/>
      <c r="S1" s="783"/>
      <c r="T1" s="783"/>
      <c r="U1" s="783"/>
      <c r="V1" s="783"/>
      <c r="W1" s="784"/>
      <c r="X1" s="783"/>
      <c r="Y1" s="785"/>
      <c r="Z1" s="785"/>
      <c r="AA1" s="785"/>
      <c r="AB1" s="785"/>
      <c r="AC1" s="785"/>
      <c r="AD1" s="785"/>
      <c r="AE1" s="785"/>
      <c r="AF1" s="785"/>
      <c r="AG1" s="785"/>
      <c r="AH1" s="785"/>
    </row>
    <row r="2" spans="1:72" ht="19.5" customHeight="1" x14ac:dyDescent="0.15">
      <c r="A2" s="777" t="s">
        <v>514</v>
      </c>
      <c r="B2" s="777"/>
      <c r="C2" s="786"/>
      <c r="D2" s="786"/>
      <c r="E2" s="786"/>
      <c r="F2" s="786"/>
      <c r="G2" s="787" t="s">
        <v>515</v>
      </c>
      <c r="H2" s="788"/>
      <c r="I2" s="783"/>
      <c r="J2" s="783"/>
      <c r="K2" s="783"/>
      <c r="L2" s="783"/>
      <c r="M2" s="783"/>
      <c r="N2" s="783"/>
      <c r="O2" s="783"/>
      <c r="P2" s="783"/>
      <c r="Q2" s="783"/>
      <c r="R2" s="783"/>
      <c r="S2" s="783"/>
      <c r="T2" s="783"/>
      <c r="U2" s="783"/>
      <c r="V2" s="783"/>
      <c r="W2" s="784"/>
      <c r="X2" s="783"/>
      <c r="Y2" s="785"/>
      <c r="Z2" s="785"/>
      <c r="AA2" s="785"/>
      <c r="AB2" s="785"/>
      <c r="AC2" s="785"/>
      <c r="AD2" s="785"/>
      <c r="AE2" s="785"/>
      <c r="AF2" s="785"/>
      <c r="AG2" s="785"/>
      <c r="AH2" s="785"/>
    </row>
    <row r="3" spans="1:72" ht="19.5" customHeight="1" x14ac:dyDescent="0.15">
      <c r="A3" s="777" t="s">
        <v>516</v>
      </c>
      <c r="B3" s="777"/>
      <c r="C3" s="786"/>
      <c r="D3" s="786"/>
      <c r="E3" s="786"/>
      <c r="F3" s="786"/>
      <c r="G3" s="787" t="s">
        <v>517</v>
      </c>
      <c r="H3" s="788"/>
      <c r="I3" s="783"/>
      <c r="J3" s="783"/>
      <c r="K3" s="783"/>
      <c r="L3" s="783"/>
      <c r="M3" s="783"/>
      <c r="N3" s="783"/>
      <c r="O3" s="783"/>
      <c r="P3" s="783"/>
      <c r="Q3" s="783"/>
      <c r="R3" s="783"/>
      <c r="S3" s="783"/>
      <c r="T3" s="783"/>
      <c r="U3" s="783"/>
      <c r="V3" s="783"/>
      <c r="W3" s="784"/>
      <c r="X3" s="783"/>
      <c r="Y3" s="785"/>
      <c r="Z3" s="785"/>
      <c r="AA3" s="785"/>
      <c r="AB3" s="785"/>
      <c r="AC3" s="785"/>
      <c r="AD3" s="785"/>
      <c r="AE3" s="785"/>
      <c r="AF3" s="785"/>
      <c r="AG3" s="785"/>
      <c r="AH3" s="785"/>
    </row>
    <row r="4" spans="1:72" ht="14.25" customHeight="1" x14ac:dyDescent="0.15">
      <c r="A4" s="789"/>
      <c r="B4" s="789"/>
      <c r="C4" s="789"/>
      <c r="D4" s="789"/>
      <c r="E4" s="789"/>
      <c r="F4" s="789"/>
      <c r="G4" s="783"/>
      <c r="H4" s="783"/>
      <c r="I4" s="783"/>
      <c r="J4" s="783"/>
      <c r="K4" s="783"/>
      <c r="L4" s="783"/>
      <c r="M4" s="783"/>
      <c r="N4" s="783"/>
      <c r="O4" s="783"/>
      <c r="P4" s="783"/>
      <c r="Q4" s="783"/>
      <c r="R4" s="783"/>
      <c r="S4" s="783"/>
      <c r="T4" s="783"/>
      <c r="U4" s="783"/>
      <c r="V4" s="783"/>
      <c r="W4" s="784"/>
      <c r="X4" s="783"/>
      <c r="Y4" s="785"/>
      <c r="Z4" s="785"/>
      <c r="AA4" s="785"/>
      <c r="AB4" s="785"/>
      <c r="AC4" s="785"/>
      <c r="AD4" s="785"/>
      <c r="AE4" s="785"/>
      <c r="AF4" s="785"/>
      <c r="AG4" s="785"/>
      <c r="AH4" s="785"/>
    </row>
    <row r="5" spans="1:72" ht="14.25" customHeight="1" x14ac:dyDescent="0.15">
      <c r="A5" s="790"/>
      <c r="B5" s="790"/>
      <c r="C5" s="790"/>
      <c r="D5" s="790"/>
      <c r="E5" s="790"/>
      <c r="F5" s="790"/>
      <c r="G5" s="783"/>
      <c r="H5" s="783"/>
      <c r="I5" s="783"/>
      <c r="J5" s="783"/>
      <c r="K5" s="783"/>
      <c r="L5" s="783"/>
      <c r="M5" s="783"/>
      <c r="N5" s="783"/>
      <c r="O5" s="783"/>
      <c r="P5" s="783"/>
      <c r="Q5" s="783"/>
      <c r="R5" s="783"/>
      <c r="S5" s="783"/>
      <c r="T5" s="783"/>
      <c r="U5" s="783"/>
      <c r="V5" s="783"/>
      <c r="W5" s="784"/>
      <c r="X5" s="783"/>
      <c r="Y5" s="785"/>
      <c r="Z5" s="785"/>
      <c r="AA5" s="785"/>
      <c r="AB5" s="785"/>
      <c r="AC5" s="785"/>
      <c r="AD5" s="785"/>
      <c r="AE5" s="785"/>
      <c r="AF5" s="785"/>
      <c r="AG5" s="785"/>
      <c r="AH5" s="785"/>
    </row>
    <row r="6" spans="1:72" s="784" customFormat="1" ht="36.950000000000003" customHeight="1" x14ac:dyDescent="0.15">
      <c r="A6" s="791" t="s">
        <v>0</v>
      </c>
      <c r="B6" s="791"/>
      <c r="C6" s="791"/>
      <c r="D6" s="791"/>
      <c r="E6" s="791"/>
      <c r="F6" s="791"/>
      <c r="G6" s="791"/>
      <c r="H6" s="791"/>
      <c r="I6" s="791"/>
      <c r="J6" s="791"/>
      <c r="K6" s="791"/>
      <c r="L6" s="791"/>
      <c r="M6" s="791"/>
      <c r="N6" s="791"/>
      <c r="O6" s="791"/>
      <c r="P6" s="791"/>
      <c r="Q6" s="792" t="s">
        <v>1</v>
      </c>
      <c r="R6" s="792"/>
      <c r="S6" s="792"/>
      <c r="T6" s="792"/>
      <c r="U6" s="792"/>
      <c r="V6" s="792"/>
      <c r="W6" s="792"/>
      <c r="X6" s="792"/>
      <c r="Y6" s="793" t="s">
        <v>519</v>
      </c>
      <c r="Z6" s="793"/>
      <c r="AA6" s="793"/>
      <c r="AB6" s="793"/>
      <c r="AC6" s="793"/>
      <c r="AD6" s="793"/>
      <c r="AE6" s="793"/>
      <c r="AF6" s="793"/>
      <c r="AG6" s="793"/>
      <c r="AH6" s="793"/>
      <c r="BA6" s="783"/>
      <c r="BB6" s="783"/>
      <c r="BC6" s="783"/>
      <c r="BD6" s="783"/>
      <c r="BE6" s="783"/>
      <c r="BF6" s="783"/>
      <c r="BG6" s="783"/>
      <c r="BH6" s="783"/>
      <c r="BI6" s="783"/>
      <c r="BJ6" s="783"/>
      <c r="BK6" s="783"/>
      <c r="BL6" s="783"/>
      <c r="BM6" s="783"/>
      <c r="BN6" s="783"/>
      <c r="BO6" s="783"/>
      <c r="BP6" s="783"/>
      <c r="BQ6" s="783"/>
      <c r="BR6" s="783"/>
      <c r="BS6" s="783"/>
      <c r="BT6" s="783"/>
    </row>
    <row r="7" spans="1:72" s="796" customFormat="1" ht="43.5" customHeight="1" x14ac:dyDescent="0.15">
      <c r="A7" s="298" t="s">
        <v>2</v>
      </c>
      <c r="B7" s="298" t="s">
        <v>3</v>
      </c>
      <c r="C7" s="298" t="s">
        <v>4</v>
      </c>
      <c r="D7" s="298" t="s">
        <v>5</v>
      </c>
      <c r="E7" s="298" t="s">
        <v>6</v>
      </c>
      <c r="F7" s="298" t="s">
        <v>7</v>
      </c>
      <c r="G7" s="298" t="s">
        <v>8</v>
      </c>
      <c r="H7" s="298" t="s">
        <v>9</v>
      </c>
      <c r="I7" s="298" t="s">
        <v>10</v>
      </c>
      <c r="J7" s="298" t="s">
        <v>11</v>
      </c>
      <c r="K7" s="298" t="s">
        <v>12</v>
      </c>
      <c r="L7" s="298" t="s">
        <v>13</v>
      </c>
      <c r="M7" s="298" t="s">
        <v>14</v>
      </c>
      <c r="N7" s="298" t="s">
        <v>15</v>
      </c>
      <c r="O7" s="298" t="s">
        <v>16</v>
      </c>
      <c r="P7" s="298" t="s">
        <v>17</v>
      </c>
      <c r="Q7" s="794" t="s">
        <v>18</v>
      </c>
      <c r="R7" s="794" t="s">
        <v>19</v>
      </c>
      <c r="S7" s="794" t="s">
        <v>20</v>
      </c>
      <c r="T7" s="794" t="s">
        <v>21</v>
      </c>
      <c r="U7" s="794" t="s">
        <v>22</v>
      </c>
      <c r="V7" s="794" t="s">
        <v>23</v>
      </c>
      <c r="W7" s="794" t="s">
        <v>24</v>
      </c>
      <c r="X7" s="794" t="s">
        <v>25</v>
      </c>
      <c r="Y7" s="795" t="s">
        <v>26</v>
      </c>
      <c r="Z7" s="795" t="s">
        <v>27</v>
      </c>
      <c r="AA7" s="795" t="s">
        <v>28</v>
      </c>
      <c r="AB7" s="795" t="s">
        <v>29</v>
      </c>
      <c r="AC7" s="795" t="s">
        <v>30</v>
      </c>
      <c r="AD7" s="795" t="s">
        <v>31</v>
      </c>
      <c r="AE7" s="795" t="s">
        <v>32</v>
      </c>
      <c r="AF7" s="795" t="s">
        <v>33</v>
      </c>
      <c r="AG7" s="795" t="s">
        <v>34</v>
      </c>
      <c r="AH7" s="795" t="s">
        <v>35</v>
      </c>
      <c r="AI7" s="784"/>
      <c r="BA7" s="783"/>
      <c r="BB7" s="783"/>
      <c r="BC7" s="783"/>
      <c r="BD7" s="783"/>
      <c r="BE7" s="783"/>
      <c r="BF7" s="783"/>
      <c r="BG7" s="783"/>
      <c r="BH7" s="783"/>
      <c r="BI7" s="783"/>
      <c r="BJ7" s="783"/>
      <c r="BK7" s="783"/>
      <c r="BL7" s="783"/>
      <c r="BM7" s="783"/>
      <c r="BN7" s="783"/>
      <c r="BO7" s="783"/>
      <c r="BP7" s="783"/>
      <c r="BQ7" s="783"/>
      <c r="BR7" s="783"/>
      <c r="BS7" s="783"/>
      <c r="BT7" s="783"/>
    </row>
    <row r="8" spans="1:72" s="784" customFormat="1" ht="24.95" customHeight="1" x14ac:dyDescent="0.15">
      <c r="A8" s="299"/>
      <c r="B8" s="299"/>
      <c r="C8" s="299"/>
      <c r="D8" s="299"/>
      <c r="E8" s="299"/>
      <c r="F8" s="803"/>
      <c r="G8" s="803"/>
      <c r="H8" s="803"/>
      <c r="I8" s="299"/>
      <c r="J8" s="299"/>
      <c r="K8" s="299"/>
      <c r="L8" s="299"/>
      <c r="M8" s="299"/>
      <c r="N8" s="299"/>
      <c r="O8" s="299"/>
      <c r="P8" s="299"/>
      <c r="Q8" s="299"/>
      <c r="R8" s="299"/>
      <c r="S8" s="299"/>
      <c r="T8" s="299"/>
      <c r="U8" s="299"/>
      <c r="V8" s="299"/>
      <c r="W8" s="299"/>
      <c r="X8" s="299"/>
      <c r="Y8" s="797"/>
      <c r="Z8" s="797"/>
      <c r="AA8" s="798"/>
      <c r="AB8" s="798"/>
      <c r="AC8" s="798"/>
      <c r="AD8" s="798"/>
      <c r="AE8" s="798"/>
      <c r="AF8" s="798"/>
      <c r="AG8" s="798"/>
      <c r="AH8" s="799"/>
      <c r="BA8" s="783"/>
      <c r="BB8" s="783"/>
      <c r="BC8" s="783"/>
      <c r="BD8" s="783"/>
      <c r="BE8" s="783"/>
      <c r="BF8" s="783"/>
      <c r="BG8" s="783"/>
      <c r="BH8" s="783"/>
      <c r="BI8" s="783"/>
      <c r="BJ8" s="783"/>
      <c r="BK8" s="783"/>
      <c r="BL8" s="783"/>
      <c r="BM8" s="783"/>
      <c r="BN8" s="783"/>
      <c r="BO8" s="783"/>
      <c r="BP8" s="783"/>
      <c r="BQ8" s="783"/>
      <c r="BR8" s="783"/>
      <c r="BS8" s="783"/>
      <c r="BT8" s="783"/>
    </row>
    <row r="9" spans="1:72" ht="24.95" customHeight="1" x14ac:dyDescent="0.15">
      <c r="B9" s="299"/>
      <c r="C9" s="299"/>
      <c r="D9" s="299"/>
      <c r="E9" s="299"/>
      <c r="F9" s="299"/>
      <c r="G9" s="299"/>
      <c r="H9" s="299"/>
      <c r="I9" s="299"/>
      <c r="J9" s="299"/>
      <c r="K9" s="299"/>
      <c r="L9" s="299"/>
      <c r="M9" s="299"/>
      <c r="N9" s="299"/>
      <c r="O9" s="299"/>
      <c r="P9" s="299"/>
      <c r="Q9" s="299"/>
      <c r="R9" s="299"/>
      <c r="S9" s="299"/>
      <c r="T9" s="299"/>
      <c r="U9" s="299"/>
      <c r="V9" s="299"/>
      <c r="W9" s="299"/>
      <c r="X9" s="299"/>
    </row>
    <row r="10" spans="1:72" ht="24.95" customHeight="1" x14ac:dyDescent="0.15">
      <c r="B10" s="299"/>
      <c r="C10" s="299"/>
      <c r="D10" s="299"/>
      <c r="E10" s="299"/>
      <c r="F10" s="299"/>
      <c r="G10" s="299"/>
      <c r="H10" s="299"/>
      <c r="I10" s="299"/>
      <c r="J10" s="299"/>
      <c r="K10" s="299"/>
      <c r="L10" s="299"/>
      <c r="M10" s="299"/>
      <c r="N10" s="299"/>
      <c r="O10" s="299"/>
      <c r="P10" s="299"/>
      <c r="Q10" s="299"/>
      <c r="R10" s="299"/>
      <c r="S10" s="299"/>
      <c r="T10" s="299"/>
      <c r="U10" s="299"/>
      <c r="V10" s="299"/>
      <c r="W10" s="299"/>
      <c r="X10" s="299"/>
    </row>
    <row r="11" spans="1:72" ht="24.95" customHeight="1" x14ac:dyDescent="0.15">
      <c r="B11" s="299"/>
      <c r="C11" s="299"/>
      <c r="D11" s="299"/>
      <c r="E11" s="299"/>
      <c r="F11" s="299"/>
      <c r="G11" s="299"/>
      <c r="H11" s="299"/>
      <c r="I11" s="299"/>
      <c r="J11" s="299"/>
      <c r="K11" s="299"/>
      <c r="L11" s="299"/>
      <c r="M11" s="299"/>
      <c r="N11" s="299"/>
      <c r="O11" s="299"/>
      <c r="P11" s="299"/>
      <c r="Q11" s="299"/>
      <c r="R11" s="299"/>
      <c r="S11" s="299"/>
      <c r="T11" s="299"/>
      <c r="U11" s="299"/>
      <c r="V11" s="299"/>
      <c r="W11" s="299"/>
      <c r="X11" s="299"/>
    </row>
    <row r="12" spans="1:72" ht="24.95" customHeight="1" x14ac:dyDescent="0.15">
      <c r="B12" s="299"/>
      <c r="C12" s="299"/>
      <c r="D12" s="299"/>
      <c r="E12" s="299"/>
      <c r="F12" s="299"/>
      <c r="G12" s="299"/>
      <c r="H12" s="299"/>
      <c r="I12" s="299"/>
      <c r="J12" s="299"/>
      <c r="K12" s="299"/>
      <c r="L12" s="299"/>
      <c r="M12" s="299"/>
      <c r="N12" s="299"/>
      <c r="O12" s="299"/>
      <c r="P12" s="299"/>
      <c r="Q12" s="299"/>
      <c r="R12" s="299"/>
      <c r="S12" s="299"/>
      <c r="T12" s="299"/>
      <c r="U12" s="299"/>
      <c r="V12" s="299"/>
      <c r="W12" s="299"/>
      <c r="X12" s="299"/>
    </row>
    <row r="13" spans="1:72" ht="24.95" customHeight="1" x14ac:dyDescent="0.15">
      <c r="B13" s="299"/>
      <c r="C13" s="299"/>
      <c r="D13" s="299"/>
      <c r="E13" s="299"/>
      <c r="F13" s="299"/>
      <c r="G13" s="299"/>
      <c r="H13" s="299"/>
      <c r="I13" s="299"/>
      <c r="J13" s="299"/>
      <c r="K13" s="299"/>
      <c r="L13" s="299"/>
      <c r="M13" s="299"/>
      <c r="N13" s="299"/>
      <c r="O13" s="299"/>
      <c r="P13" s="299"/>
      <c r="Q13" s="299"/>
      <c r="R13" s="299"/>
      <c r="S13" s="299"/>
      <c r="T13" s="299"/>
      <c r="U13" s="299"/>
      <c r="V13" s="299"/>
      <c r="W13" s="299"/>
      <c r="X13" s="299"/>
    </row>
    <row r="14" spans="1:72" ht="24.95" customHeight="1" x14ac:dyDescent="0.15">
      <c r="B14" s="299"/>
      <c r="C14" s="299"/>
      <c r="D14" s="299"/>
      <c r="E14" s="299"/>
      <c r="F14" s="299"/>
      <c r="G14" s="299"/>
      <c r="H14" s="299"/>
      <c r="I14" s="299"/>
      <c r="J14" s="299"/>
      <c r="K14" s="299"/>
      <c r="L14" s="299"/>
      <c r="M14" s="299"/>
      <c r="N14" s="299"/>
      <c r="O14" s="299"/>
      <c r="P14" s="299"/>
      <c r="Q14" s="299"/>
      <c r="R14" s="299"/>
      <c r="S14" s="299"/>
      <c r="T14" s="299"/>
      <c r="U14" s="299"/>
      <c r="V14" s="299"/>
      <c r="W14" s="299"/>
      <c r="X14" s="299"/>
    </row>
    <row r="15" spans="1:72" ht="24.95" customHeight="1" x14ac:dyDescent="0.15">
      <c r="B15" s="299"/>
      <c r="C15" s="299"/>
      <c r="D15" s="299"/>
      <c r="E15" s="299"/>
      <c r="F15" s="801"/>
      <c r="G15" s="299"/>
      <c r="H15" s="299"/>
      <c r="I15" s="299"/>
      <c r="J15" s="299"/>
      <c r="K15" s="299"/>
      <c r="L15" s="299"/>
      <c r="M15" s="299"/>
      <c r="N15" s="299"/>
      <c r="O15" s="299"/>
      <c r="P15" s="299"/>
      <c r="Q15" s="299"/>
      <c r="R15" s="299"/>
      <c r="S15" s="299"/>
      <c r="T15" s="299"/>
      <c r="U15" s="299"/>
      <c r="V15" s="299"/>
      <c r="W15" s="299"/>
      <c r="X15" s="299"/>
    </row>
    <row r="16" spans="1:72" ht="24.95" customHeight="1" x14ac:dyDescent="0.15">
      <c r="B16" s="299"/>
      <c r="C16" s="299"/>
      <c r="D16" s="299"/>
      <c r="E16" s="300"/>
      <c r="G16" s="299"/>
      <c r="H16" s="299"/>
      <c r="I16" s="802"/>
      <c r="J16" s="299"/>
      <c r="K16" s="299"/>
      <c r="L16" s="299"/>
      <c r="M16" s="299"/>
      <c r="N16" s="299"/>
      <c r="O16" s="299"/>
      <c r="P16" s="299"/>
      <c r="Q16" s="299"/>
      <c r="R16" s="299"/>
      <c r="S16" s="299"/>
      <c r="T16" s="299"/>
      <c r="U16" s="299"/>
      <c r="V16" s="299"/>
      <c r="W16" s="299"/>
      <c r="X16" s="299"/>
    </row>
    <row r="17" spans="2:24" ht="24.95" customHeight="1" x14ac:dyDescent="0.15">
      <c r="B17" s="299"/>
      <c r="C17" s="299"/>
      <c r="D17" s="299"/>
      <c r="E17" s="299"/>
      <c r="G17" s="299"/>
      <c r="H17" s="299"/>
      <c r="I17" s="299"/>
      <c r="J17" s="299"/>
      <c r="K17" s="299"/>
      <c r="L17" s="299"/>
      <c r="M17" s="299"/>
      <c r="N17" s="299"/>
      <c r="O17" s="299"/>
      <c r="P17" s="299"/>
      <c r="Q17" s="299"/>
      <c r="R17" s="299"/>
      <c r="S17" s="299"/>
      <c r="T17" s="299"/>
      <c r="U17" s="299"/>
      <c r="V17" s="299"/>
      <c r="W17" s="299"/>
      <c r="X17" s="299"/>
    </row>
    <row r="18" spans="2:24" ht="24.95" customHeight="1" x14ac:dyDescent="0.15">
      <c r="B18" s="299"/>
      <c r="C18" s="299"/>
      <c r="D18" s="299"/>
      <c r="E18" s="299"/>
      <c r="F18" s="299"/>
      <c r="G18" s="299"/>
      <c r="H18" s="299"/>
      <c r="I18" s="299"/>
      <c r="J18" s="299"/>
      <c r="K18" s="299"/>
      <c r="L18" s="299"/>
      <c r="M18" s="299"/>
      <c r="N18" s="299"/>
      <c r="O18" s="299"/>
      <c r="P18" s="299"/>
      <c r="Q18" s="299"/>
      <c r="R18" s="299"/>
      <c r="S18" s="299"/>
      <c r="T18" s="299"/>
      <c r="U18" s="299"/>
      <c r="V18" s="299"/>
      <c r="W18" s="299"/>
      <c r="X18" s="299"/>
    </row>
    <row r="19" spans="2:24" ht="24.95" customHeight="1" x14ac:dyDescent="0.15">
      <c r="B19" s="299"/>
      <c r="C19" s="299"/>
      <c r="D19" s="299"/>
      <c r="E19" s="299"/>
      <c r="F19" s="299"/>
      <c r="G19" s="299"/>
      <c r="H19" s="299"/>
      <c r="I19" s="299"/>
      <c r="J19" s="299"/>
      <c r="K19" s="299"/>
      <c r="L19" s="299"/>
      <c r="M19" s="299"/>
      <c r="N19" s="299"/>
      <c r="O19" s="299"/>
      <c r="P19" s="299"/>
      <c r="Q19" s="299"/>
      <c r="R19" s="299"/>
      <c r="S19" s="299"/>
      <c r="T19" s="299"/>
      <c r="U19" s="299"/>
      <c r="V19" s="299"/>
      <c r="W19" s="299"/>
      <c r="X19" s="299"/>
    </row>
    <row r="20" spans="2:24" ht="24.95" customHeight="1" x14ac:dyDescent="0.15">
      <c r="B20" s="299"/>
      <c r="C20" s="299"/>
      <c r="D20" s="299"/>
      <c r="E20" s="299"/>
      <c r="F20" s="299"/>
      <c r="G20" s="299"/>
      <c r="H20" s="299"/>
      <c r="I20" s="299"/>
      <c r="J20" s="299"/>
      <c r="K20" s="299"/>
      <c r="L20" s="299"/>
      <c r="M20" s="299"/>
      <c r="N20" s="299"/>
      <c r="O20" s="299"/>
      <c r="P20" s="299"/>
      <c r="Q20" s="299"/>
      <c r="R20" s="299"/>
      <c r="S20" s="299"/>
      <c r="T20" s="299"/>
      <c r="U20" s="299"/>
      <c r="V20" s="299"/>
      <c r="W20" s="299"/>
      <c r="X20" s="299"/>
    </row>
    <row r="21" spans="2:24" ht="24.95" customHeight="1" x14ac:dyDescent="0.15">
      <c r="B21" s="299"/>
      <c r="C21" s="299"/>
      <c r="D21" s="299"/>
      <c r="E21" s="299"/>
      <c r="F21" s="299"/>
      <c r="G21" s="299"/>
      <c r="H21" s="299"/>
      <c r="I21" s="299"/>
      <c r="J21" s="299"/>
      <c r="K21" s="299"/>
      <c r="L21" s="299"/>
      <c r="M21" s="299"/>
      <c r="N21" s="299"/>
      <c r="O21" s="299"/>
      <c r="P21" s="299"/>
      <c r="Q21" s="299"/>
      <c r="R21" s="299"/>
      <c r="S21" s="299"/>
      <c r="T21" s="299"/>
      <c r="U21" s="299"/>
      <c r="V21" s="299"/>
      <c r="W21" s="299"/>
      <c r="X21" s="299"/>
    </row>
    <row r="22" spans="2:24" ht="24.95" customHeight="1" x14ac:dyDescent="0.15">
      <c r="C22" s="299"/>
    </row>
    <row r="23" spans="2:24" ht="24.95" customHeight="1" x14ac:dyDescent="0.15">
      <c r="C23" s="299"/>
    </row>
  </sheetData>
  <mergeCells count="13">
    <mergeCell ref="A6:P6"/>
    <mergeCell ref="Q6:X6"/>
    <mergeCell ref="Y6:AH6"/>
    <mergeCell ref="A1:B1"/>
    <mergeCell ref="A2:B2"/>
    <mergeCell ref="C2:F2"/>
    <mergeCell ref="A3:B3"/>
    <mergeCell ref="C3:F3"/>
    <mergeCell ref="A4:B4"/>
    <mergeCell ref="C4:F4"/>
    <mergeCell ref="A5:B5"/>
    <mergeCell ref="C5:F5"/>
    <mergeCell ref="C1:F1"/>
  </mergeCells>
  <phoneticPr fontId="9" type="noConversion"/>
  <conditionalFormatting sqref="AG7:AG8">
    <cfRule type="cellIs" dxfId="16" priority="1" operator="lessThan">
      <formula>0</formula>
    </cfRule>
  </conditionalFormatting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6">
    <tabColor theme="9"/>
  </sheetPr>
  <dimension ref="A1:F96"/>
  <sheetViews>
    <sheetView workbookViewId="0">
      <selection activeCell="E18" sqref="E18"/>
    </sheetView>
  </sheetViews>
  <sheetFormatPr defaultColWidth="8.75" defaultRowHeight="13.5" x14ac:dyDescent="0.15"/>
  <cols>
    <col min="1" max="1" width="5.25" style="259" customWidth="1"/>
    <col min="2" max="2" width="7.375" style="259" customWidth="1"/>
    <col min="3" max="3" width="13.875" style="259" customWidth="1"/>
    <col min="4" max="4" width="15" style="259" customWidth="1"/>
    <col min="5" max="5" width="9.5" style="259" customWidth="1"/>
    <col min="6" max="6" width="12.75" style="259" customWidth="1"/>
    <col min="7" max="16384" width="8.75" style="259"/>
  </cols>
  <sheetData>
    <row r="1" spans="1:6" ht="20.25" customHeight="1" x14ac:dyDescent="0.15">
      <c r="A1" s="303" t="s">
        <v>518</v>
      </c>
      <c r="B1" s="303"/>
      <c r="C1" s="303"/>
      <c r="D1" s="303"/>
      <c r="E1" s="303"/>
      <c r="F1" s="303"/>
    </row>
    <row r="2" spans="1:6" ht="14.25" x14ac:dyDescent="0.15">
      <c r="A2" s="260" t="s">
        <v>2</v>
      </c>
      <c r="B2" s="260" t="s">
        <v>81</v>
      </c>
      <c r="C2" s="260" t="s">
        <v>82</v>
      </c>
      <c r="D2" s="260" t="s">
        <v>83</v>
      </c>
      <c r="E2" s="260" t="s">
        <v>84</v>
      </c>
      <c r="F2" s="261" t="s">
        <v>85</v>
      </c>
    </row>
    <row r="3" spans="1:6" x14ac:dyDescent="0.15">
      <c r="A3" s="262"/>
      <c r="B3" s="263"/>
      <c r="C3" s="264"/>
      <c r="D3" s="264"/>
      <c r="E3" s="264"/>
      <c r="F3" s="265"/>
    </row>
    <row r="4" spans="1:6" x14ac:dyDescent="0.15">
      <c r="A4" s="262"/>
      <c r="B4" s="263"/>
      <c r="C4" s="263"/>
      <c r="D4" s="264"/>
      <c r="E4" s="264"/>
      <c r="F4" s="265"/>
    </row>
    <row r="5" spans="1:6" x14ac:dyDescent="0.15">
      <c r="A5" s="262"/>
      <c r="B5" s="263"/>
      <c r="C5" s="263"/>
      <c r="D5" s="264"/>
      <c r="E5" s="264"/>
      <c r="F5" s="265"/>
    </row>
    <row r="6" spans="1:6" x14ac:dyDescent="0.15">
      <c r="A6" s="262"/>
      <c r="B6" s="263"/>
      <c r="C6" s="263"/>
      <c r="D6" s="264"/>
      <c r="E6" s="264"/>
      <c r="F6" s="265"/>
    </row>
    <row r="7" spans="1:6" x14ac:dyDescent="0.15">
      <c r="A7" s="262"/>
      <c r="B7" s="263"/>
      <c r="C7" s="263"/>
      <c r="D7" s="264"/>
      <c r="E7" s="264"/>
      <c r="F7" s="265"/>
    </row>
    <row r="8" spans="1:6" x14ac:dyDescent="0.15">
      <c r="A8" s="262"/>
      <c r="B8" s="263"/>
      <c r="C8" s="263"/>
      <c r="D8" s="264"/>
      <c r="E8" s="264"/>
      <c r="F8" s="265"/>
    </row>
    <row r="9" spans="1:6" x14ac:dyDescent="0.15">
      <c r="A9" s="262"/>
      <c r="B9" s="263"/>
      <c r="C9" s="263"/>
      <c r="D9" s="264"/>
      <c r="E9" s="264"/>
      <c r="F9" s="265"/>
    </row>
    <row r="10" spans="1:6" x14ac:dyDescent="0.15">
      <c r="A10" s="262"/>
      <c r="B10" s="263"/>
      <c r="C10" s="263"/>
      <c r="D10" s="264"/>
      <c r="E10" s="264"/>
      <c r="F10" s="265"/>
    </row>
    <row r="11" spans="1:6" x14ac:dyDescent="0.15">
      <c r="A11" s="262"/>
      <c r="B11" s="263"/>
      <c r="C11" s="264"/>
      <c r="D11" s="264"/>
      <c r="E11" s="264"/>
      <c r="F11" s="265"/>
    </row>
    <row r="12" spans="1:6" x14ac:dyDescent="0.15">
      <c r="A12" s="262"/>
      <c r="B12" s="263"/>
      <c r="C12" s="263"/>
      <c r="D12" s="264"/>
      <c r="E12" s="264"/>
      <c r="F12" s="265"/>
    </row>
    <row r="13" spans="1:6" x14ac:dyDescent="0.15">
      <c r="A13" s="262"/>
      <c r="B13" s="263"/>
      <c r="C13" s="264"/>
      <c r="D13" s="264"/>
      <c r="E13" s="264"/>
      <c r="F13" s="265"/>
    </row>
    <row r="14" spans="1:6" x14ac:dyDescent="0.15">
      <c r="A14" s="262"/>
      <c r="B14" s="266"/>
      <c r="C14" s="266"/>
      <c r="D14" s="266"/>
      <c r="E14" s="266"/>
      <c r="F14" s="267"/>
    </row>
    <row r="15" spans="1:6" x14ac:dyDescent="0.15">
      <c r="A15" s="262"/>
      <c r="B15" s="266"/>
      <c r="C15" s="266"/>
      <c r="D15" s="266"/>
      <c r="E15" s="266"/>
      <c r="F15" s="267"/>
    </row>
    <row r="16" spans="1:6" x14ac:dyDescent="0.15">
      <c r="A16" s="262"/>
      <c r="B16" s="266"/>
      <c r="C16" s="266"/>
      <c r="D16" s="266"/>
      <c r="E16" s="266"/>
      <c r="F16" s="267"/>
    </row>
    <row r="17" spans="1:6" x14ac:dyDescent="0.15">
      <c r="A17" s="262"/>
      <c r="B17" s="266"/>
      <c r="C17" s="266"/>
      <c r="D17" s="266"/>
      <c r="E17" s="266"/>
      <c r="F17" s="267"/>
    </row>
    <row r="18" spans="1:6" x14ac:dyDescent="0.15">
      <c r="A18" s="262"/>
      <c r="B18" s="266"/>
      <c r="C18" s="266"/>
      <c r="D18" s="266"/>
      <c r="E18" s="266"/>
      <c r="F18" s="267"/>
    </row>
    <row r="19" spans="1:6" x14ac:dyDescent="0.15">
      <c r="A19" s="262"/>
      <c r="B19" s="266"/>
      <c r="C19" s="266"/>
      <c r="D19" s="266"/>
      <c r="E19" s="266"/>
      <c r="F19" s="267"/>
    </row>
    <row r="20" spans="1:6" x14ac:dyDescent="0.15">
      <c r="A20" s="262"/>
      <c r="B20" s="266"/>
      <c r="C20" s="266"/>
      <c r="D20" s="266"/>
      <c r="E20" s="266"/>
      <c r="F20" s="267"/>
    </row>
    <row r="21" spans="1:6" x14ac:dyDescent="0.15">
      <c r="A21" s="262"/>
      <c r="B21" s="266"/>
      <c r="C21" s="266"/>
      <c r="D21" s="266"/>
      <c r="E21" s="266"/>
      <c r="F21" s="267"/>
    </row>
    <row r="22" spans="1:6" x14ac:dyDescent="0.15">
      <c r="A22" s="262"/>
      <c r="B22" s="266"/>
      <c r="C22" s="266"/>
      <c r="D22" s="266"/>
      <c r="E22" s="266"/>
      <c r="F22" s="267"/>
    </row>
    <row r="23" spans="1:6" x14ac:dyDescent="0.15">
      <c r="A23" s="262"/>
      <c r="B23" s="266"/>
      <c r="C23" s="266"/>
      <c r="D23" s="266"/>
      <c r="E23" s="266"/>
      <c r="F23" s="267"/>
    </row>
    <row r="24" spans="1:6" x14ac:dyDescent="0.15">
      <c r="A24" s="262"/>
      <c r="B24" s="266"/>
      <c r="C24" s="266"/>
      <c r="D24" s="266"/>
      <c r="E24" s="266"/>
      <c r="F24" s="267"/>
    </row>
    <row r="25" spans="1:6" x14ac:dyDescent="0.15">
      <c r="A25" s="262"/>
      <c r="B25" s="266"/>
      <c r="C25" s="266"/>
      <c r="D25" s="266"/>
      <c r="E25" s="266"/>
      <c r="F25" s="267"/>
    </row>
    <row r="26" spans="1:6" x14ac:dyDescent="0.15">
      <c r="A26" s="262"/>
      <c r="B26" s="266"/>
      <c r="C26" s="266"/>
      <c r="D26" s="266"/>
      <c r="E26" s="266"/>
      <c r="F26" s="267"/>
    </row>
    <row r="27" spans="1:6" x14ac:dyDescent="0.15">
      <c r="A27" s="262"/>
      <c r="B27" s="266"/>
      <c r="C27" s="266"/>
      <c r="D27" s="266"/>
      <c r="E27" s="266"/>
      <c r="F27" s="267"/>
    </row>
    <row r="28" spans="1:6" x14ac:dyDescent="0.15">
      <c r="A28" s="262"/>
      <c r="B28" s="266"/>
      <c r="C28" s="266"/>
      <c r="D28" s="266"/>
      <c r="E28" s="266"/>
      <c r="F28" s="267"/>
    </row>
    <row r="29" spans="1:6" x14ac:dyDescent="0.15">
      <c r="A29" s="262"/>
      <c r="B29" s="266"/>
      <c r="C29" s="266"/>
      <c r="D29" s="266"/>
      <c r="E29" s="266"/>
      <c r="F29" s="267"/>
    </row>
    <row r="30" spans="1:6" x14ac:dyDescent="0.15">
      <c r="A30" s="262"/>
      <c r="B30" s="266"/>
      <c r="C30" s="266"/>
      <c r="D30" s="266"/>
      <c r="E30" s="266"/>
      <c r="F30" s="267"/>
    </row>
    <row r="31" spans="1:6" x14ac:dyDescent="0.15">
      <c r="A31" s="262"/>
      <c r="B31" s="266"/>
      <c r="C31" s="266"/>
      <c r="D31" s="266"/>
      <c r="E31" s="266"/>
      <c r="F31" s="267"/>
    </row>
    <row r="32" spans="1:6" x14ac:dyDescent="0.15">
      <c r="A32" s="262"/>
      <c r="B32" s="266"/>
      <c r="C32" s="266"/>
      <c r="D32" s="266"/>
      <c r="E32" s="266"/>
      <c r="F32" s="267"/>
    </row>
    <row r="33" spans="1:6" x14ac:dyDescent="0.15">
      <c r="A33" s="262"/>
      <c r="B33" s="266"/>
      <c r="C33" s="266"/>
      <c r="D33" s="266"/>
      <c r="E33" s="266"/>
      <c r="F33" s="267"/>
    </row>
    <row r="34" spans="1:6" x14ac:dyDescent="0.15">
      <c r="A34" s="262"/>
      <c r="B34" s="266"/>
      <c r="C34" s="266"/>
      <c r="D34" s="266"/>
      <c r="E34" s="266"/>
      <c r="F34" s="267"/>
    </row>
    <row r="35" spans="1:6" x14ac:dyDescent="0.15">
      <c r="A35" s="262"/>
      <c r="B35" s="266"/>
      <c r="C35" s="266"/>
      <c r="D35" s="266"/>
      <c r="E35" s="266"/>
      <c r="F35" s="267"/>
    </row>
    <row r="36" spans="1:6" x14ac:dyDescent="0.15">
      <c r="A36" s="262"/>
      <c r="B36" s="266"/>
      <c r="C36" s="266"/>
      <c r="D36" s="266"/>
      <c r="E36" s="266"/>
      <c r="F36" s="267"/>
    </row>
    <row r="37" spans="1:6" x14ac:dyDescent="0.15">
      <c r="A37" s="262"/>
      <c r="B37" s="266"/>
      <c r="C37" s="266"/>
      <c r="D37" s="266"/>
      <c r="E37" s="266"/>
      <c r="F37" s="267"/>
    </row>
    <row r="38" spans="1:6" x14ac:dyDescent="0.15">
      <c r="A38" s="262"/>
      <c r="B38" s="263"/>
      <c r="C38" s="264"/>
      <c r="D38" s="264"/>
      <c r="E38" s="264"/>
      <c r="F38" s="265"/>
    </row>
    <row r="39" spans="1:6" x14ac:dyDescent="0.15">
      <c r="A39" s="262"/>
      <c r="B39" s="266"/>
      <c r="C39" s="268"/>
      <c r="D39" s="268"/>
      <c r="E39" s="268"/>
      <c r="F39" s="267"/>
    </row>
    <row r="40" spans="1:6" x14ac:dyDescent="0.15">
      <c r="A40" s="262"/>
      <c r="B40" s="269"/>
      <c r="C40" s="270"/>
      <c r="D40" s="270"/>
      <c r="E40" s="270"/>
      <c r="F40" s="271"/>
    </row>
    <row r="41" spans="1:6" x14ac:dyDescent="0.15">
      <c r="A41" s="262"/>
      <c r="B41" s="269"/>
      <c r="C41" s="270"/>
      <c r="D41" s="270"/>
      <c r="E41" s="270"/>
      <c r="F41" s="271"/>
    </row>
    <row r="42" spans="1:6" x14ac:dyDescent="0.15">
      <c r="A42" s="262"/>
      <c r="B42" s="269"/>
      <c r="C42" s="270"/>
      <c r="D42" s="270"/>
      <c r="E42" s="270"/>
      <c r="F42" s="271"/>
    </row>
    <row r="43" spans="1:6" x14ac:dyDescent="0.15">
      <c r="A43" s="262"/>
      <c r="B43" s="266"/>
      <c r="C43" s="272"/>
      <c r="D43" s="272"/>
      <c r="E43" s="272"/>
      <c r="F43" s="267"/>
    </row>
    <row r="44" spans="1:6" x14ac:dyDescent="0.15">
      <c r="A44" s="262"/>
      <c r="B44" s="266"/>
      <c r="C44" s="272"/>
      <c r="D44" s="272"/>
      <c r="E44" s="272"/>
      <c r="F44" s="267"/>
    </row>
    <row r="45" spans="1:6" x14ac:dyDescent="0.15">
      <c r="A45" s="262"/>
      <c r="B45" s="266"/>
      <c r="C45" s="272"/>
      <c r="D45" s="272"/>
      <c r="E45" s="272"/>
      <c r="F45" s="267"/>
    </row>
    <row r="46" spans="1:6" x14ac:dyDescent="0.15">
      <c r="A46" s="262"/>
      <c r="B46" s="266"/>
      <c r="C46" s="272"/>
      <c r="D46" s="272"/>
      <c r="E46" s="272"/>
      <c r="F46" s="267"/>
    </row>
    <row r="47" spans="1:6" x14ac:dyDescent="0.15">
      <c r="A47" s="262"/>
      <c r="B47" s="266"/>
      <c r="C47" s="272"/>
      <c r="D47" s="272"/>
      <c r="E47" s="272"/>
      <c r="F47" s="267"/>
    </row>
    <row r="48" spans="1:6" x14ac:dyDescent="0.15">
      <c r="A48" s="262"/>
      <c r="B48" s="266"/>
      <c r="C48" s="272"/>
      <c r="D48" s="272"/>
      <c r="E48" s="272"/>
      <c r="F48" s="267"/>
    </row>
    <row r="49" spans="1:6" x14ac:dyDescent="0.15">
      <c r="A49" s="262"/>
      <c r="B49" s="266"/>
      <c r="C49" s="272"/>
      <c r="D49" s="272"/>
      <c r="E49" s="272"/>
      <c r="F49" s="267"/>
    </row>
    <row r="50" spans="1:6" x14ac:dyDescent="0.15">
      <c r="A50" s="262"/>
      <c r="B50" s="266"/>
      <c r="C50" s="272"/>
      <c r="D50" s="272"/>
      <c r="E50" s="272"/>
      <c r="F50" s="267"/>
    </row>
    <row r="51" spans="1:6" x14ac:dyDescent="0.15">
      <c r="A51" s="262"/>
      <c r="B51" s="266"/>
      <c r="C51" s="272"/>
      <c r="D51" s="272"/>
      <c r="E51" s="272"/>
      <c r="F51" s="267"/>
    </row>
    <row r="52" spans="1:6" x14ac:dyDescent="0.15">
      <c r="A52" s="262"/>
      <c r="B52" s="266"/>
      <c r="C52" s="272"/>
      <c r="D52" s="272"/>
      <c r="E52" s="272"/>
      <c r="F52" s="267"/>
    </row>
    <row r="53" spans="1:6" x14ac:dyDescent="0.15">
      <c r="A53" s="262"/>
      <c r="B53" s="266"/>
      <c r="C53" s="272"/>
      <c r="D53" s="272"/>
      <c r="E53" s="272"/>
      <c r="F53" s="267"/>
    </row>
    <row r="54" spans="1:6" x14ac:dyDescent="0.15">
      <c r="A54" s="262"/>
      <c r="B54" s="266"/>
      <c r="C54" s="272"/>
      <c r="D54" s="272"/>
      <c r="E54" s="272"/>
      <c r="F54" s="267"/>
    </row>
    <row r="55" spans="1:6" x14ac:dyDescent="0.15">
      <c r="A55" s="262"/>
      <c r="B55" s="266"/>
      <c r="C55" s="272"/>
      <c r="D55" s="272"/>
      <c r="E55" s="272"/>
      <c r="F55" s="267"/>
    </row>
    <row r="56" spans="1:6" x14ac:dyDescent="0.15">
      <c r="A56" s="262"/>
      <c r="B56" s="266"/>
      <c r="C56" s="272"/>
      <c r="D56" s="272"/>
      <c r="E56" s="272"/>
      <c r="F56" s="267"/>
    </row>
    <row r="57" spans="1:6" x14ac:dyDescent="0.15">
      <c r="A57" s="262"/>
      <c r="B57" s="266"/>
      <c r="C57" s="272"/>
      <c r="D57" s="272"/>
      <c r="E57" s="272"/>
      <c r="F57" s="267"/>
    </row>
    <row r="58" spans="1:6" x14ac:dyDescent="0.15">
      <c r="A58" s="262"/>
      <c r="B58" s="266"/>
      <c r="C58" s="272"/>
      <c r="D58" s="272"/>
      <c r="E58" s="272"/>
      <c r="F58" s="267"/>
    </row>
    <row r="59" spans="1:6" x14ac:dyDescent="0.15">
      <c r="A59" s="262"/>
      <c r="B59" s="266"/>
      <c r="C59" s="272"/>
      <c r="D59" s="272"/>
      <c r="E59" s="272"/>
      <c r="F59" s="267"/>
    </row>
    <row r="60" spans="1:6" x14ac:dyDescent="0.15">
      <c r="A60" s="262"/>
      <c r="B60" s="266"/>
      <c r="C60" s="272"/>
      <c r="D60" s="272"/>
      <c r="E60" s="272"/>
      <c r="F60" s="267"/>
    </row>
    <row r="61" spans="1:6" x14ac:dyDescent="0.15">
      <c r="A61" s="262"/>
      <c r="B61" s="266"/>
      <c r="C61" s="272"/>
      <c r="D61" s="272"/>
      <c r="E61" s="272"/>
      <c r="F61" s="267"/>
    </row>
    <row r="62" spans="1:6" x14ac:dyDescent="0.15">
      <c r="A62" s="262"/>
      <c r="B62" s="266"/>
      <c r="C62" s="266"/>
      <c r="D62" s="266"/>
      <c r="E62" s="266"/>
      <c r="F62" s="267"/>
    </row>
    <row r="63" spans="1:6" x14ac:dyDescent="0.15">
      <c r="A63" s="262"/>
      <c r="B63" s="266"/>
      <c r="C63" s="266"/>
      <c r="D63" s="266"/>
      <c r="E63" s="266"/>
      <c r="F63" s="267"/>
    </row>
    <row r="64" spans="1:6" x14ac:dyDescent="0.15">
      <c r="A64" s="262"/>
      <c r="B64" s="266"/>
      <c r="C64" s="266"/>
      <c r="D64" s="266"/>
      <c r="E64" s="266"/>
      <c r="F64" s="267"/>
    </row>
    <row r="65" spans="1:6" x14ac:dyDescent="0.15">
      <c r="A65" s="262"/>
      <c r="B65" s="266"/>
      <c r="C65" s="266"/>
      <c r="D65" s="266"/>
      <c r="E65" s="266"/>
      <c r="F65" s="267"/>
    </row>
    <row r="66" spans="1:6" x14ac:dyDescent="0.15">
      <c r="A66" s="262"/>
      <c r="B66" s="266"/>
      <c r="C66" s="266"/>
      <c r="D66" s="266"/>
      <c r="E66" s="266"/>
      <c r="F66" s="267"/>
    </row>
    <row r="67" spans="1:6" x14ac:dyDescent="0.15">
      <c r="A67" s="262"/>
      <c r="B67" s="266"/>
      <c r="C67" s="266"/>
      <c r="D67" s="266"/>
      <c r="E67" s="266"/>
      <c r="F67" s="267"/>
    </row>
    <row r="68" spans="1:6" x14ac:dyDescent="0.15">
      <c r="A68" s="262"/>
      <c r="B68" s="266"/>
      <c r="C68" s="266"/>
      <c r="D68" s="266"/>
      <c r="E68" s="266"/>
      <c r="F68" s="267"/>
    </row>
    <row r="69" spans="1:6" x14ac:dyDescent="0.15">
      <c r="A69" s="262"/>
      <c r="B69" s="266"/>
      <c r="C69" s="266"/>
      <c r="D69" s="266"/>
      <c r="E69" s="266"/>
      <c r="F69" s="267"/>
    </row>
    <row r="70" spans="1:6" x14ac:dyDescent="0.15">
      <c r="A70" s="262"/>
      <c r="B70" s="266"/>
      <c r="C70" s="266"/>
      <c r="D70" s="266"/>
      <c r="E70" s="266"/>
      <c r="F70" s="267"/>
    </row>
    <row r="71" spans="1:6" x14ac:dyDescent="0.15">
      <c r="A71" s="262"/>
      <c r="B71" s="266"/>
      <c r="C71" s="266"/>
      <c r="D71" s="266"/>
      <c r="E71" s="266"/>
      <c r="F71" s="267"/>
    </row>
    <row r="72" spans="1:6" x14ac:dyDescent="0.15">
      <c r="A72" s="262"/>
      <c r="B72" s="266"/>
      <c r="C72" s="266"/>
      <c r="D72" s="266"/>
      <c r="E72" s="266"/>
      <c r="F72" s="267"/>
    </row>
    <row r="73" spans="1:6" x14ac:dyDescent="0.15">
      <c r="A73" s="262"/>
      <c r="B73" s="266"/>
      <c r="C73" s="266"/>
      <c r="D73" s="266"/>
      <c r="E73" s="266"/>
      <c r="F73" s="267"/>
    </row>
    <row r="74" spans="1:6" x14ac:dyDescent="0.15">
      <c r="A74" s="262"/>
      <c r="B74" s="266"/>
      <c r="C74" s="266"/>
      <c r="D74" s="266"/>
      <c r="E74" s="266"/>
      <c r="F74" s="267"/>
    </row>
    <row r="75" spans="1:6" x14ac:dyDescent="0.15">
      <c r="A75" s="262"/>
      <c r="B75" s="266"/>
      <c r="C75" s="266"/>
      <c r="D75" s="266"/>
      <c r="E75" s="266"/>
      <c r="F75" s="267"/>
    </row>
    <row r="76" spans="1:6" x14ac:dyDescent="0.15">
      <c r="A76" s="262"/>
      <c r="B76" s="266"/>
      <c r="C76" s="266"/>
      <c r="D76" s="266"/>
      <c r="E76" s="266"/>
      <c r="F76" s="267"/>
    </row>
    <row r="77" spans="1:6" x14ac:dyDescent="0.15">
      <c r="A77" s="262"/>
      <c r="B77" s="266"/>
      <c r="C77" s="266"/>
      <c r="D77" s="266"/>
      <c r="E77" s="266"/>
      <c r="F77" s="267"/>
    </row>
    <row r="78" spans="1:6" x14ac:dyDescent="0.15">
      <c r="A78" s="262"/>
      <c r="B78" s="266"/>
      <c r="C78" s="266"/>
      <c r="D78" s="266"/>
      <c r="E78" s="266"/>
      <c r="F78" s="267"/>
    </row>
    <row r="79" spans="1:6" x14ac:dyDescent="0.15">
      <c r="A79" s="262"/>
      <c r="B79" s="266"/>
      <c r="C79" s="266"/>
      <c r="D79" s="266"/>
      <c r="E79" s="266"/>
      <c r="F79" s="267"/>
    </row>
    <row r="80" spans="1:6" x14ac:dyDescent="0.15">
      <c r="A80" s="262"/>
      <c r="B80" s="266"/>
      <c r="C80" s="266"/>
      <c r="D80" s="266"/>
      <c r="E80" s="266"/>
      <c r="F80" s="267"/>
    </row>
    <row r="81" spans="1:6" x14ac:dyDescent="0.15">
      <c r="A81" s="262"/>
      <c r="B81" s="266"/>
      <c r="C81" s="266"/>
      <c r="D81" s="266"/>
      <c r="E81" s="266"/>
      <c r="F81" s="267"/>
    </row>
    <row r="82" spans="1:6" x14ac:dyDescent="0.15">
      <c r="A82" s="262"/>
      <c r="B82" s="266"/>
      <c r="C82" s="266"/>
      <c r="D82" s="266"/>
      <c r="E82" s="266"/>
      <c r="F82" s="267"/>
    </row>
    <row r="83" spans="1:6" x14ac:dyDescent="0.15">
      <c r="A83" s="262"/>
      <c r="B83" s="266"/>
      <c r="C83" s="266"/>
      <c r="D83" s="266"/>
      <c r="E83" s="266"/>
      <c r="F83" s="267"/>
    </row>
    <row r="84" spans="1:6" x14ac:dyDescent="0.15">
      <c r="A84" s="262"/>
      <c r="B84" s="266"/>
      <c r="C84" s="266"/>
      <c r="D84" s="266"/>
      <c r="E84" s="266"/>
      <c r="F84" s="267"/>
    </row>
    <row r="85" spans="1:6" x14ac:dyDescent="0.15">
      <c r="A85" s="262"/>
      <c r="B85" s="266"/>
      <c r="C85" s="266"/>
      <c r="D85" s="266"/>
      <c r="E85" s="266"/>
      <c r="F85" s="267"/>
    </row>
    <row r="86" spans="1:6" x14ac:dyDescent="0.15">
      <c r="A86" s="262"/>
      <c r="B86" s="266"/>
      <c r="C86" s="266"/>
      <c r="D86" s="266"/>
      <c r="E86" s="266"/>
      <c r="F86" s="267"/>
    </row>
    <row r="87" spans="1:6" x14ac:dyDescent="0.15">
      <c r="A87" s="262"/>
      <c r="B87" s="266"/>
      <c r="C87" s="266"/>
      <c r="D87" s="266"/>
      <c r="E87" s="266"/>
      <c r="F87" s="267"/>
    </row>
    <row r="88" spans="1:6" x14ac:dyDescent="0.15">
      <c r="A88" s="262"/>
      <c r="B88" s="266"/>
      <c r="C88" s="266"/>
      <c r="D88" s="266"/>
      <c r="E88" s="266"/>
      <c r="F88" s="267"/>
    </row>
    <row r="89" spans="1:6" x14ac:dyDescent="0.15">
      <c r="A89" s="262"/>
      <c r="B89" s="266"/>
      <c r="C89" s="266"/>
      <c r="D89" s="266"/>
      <c r="E89" s="266"/>
      <c r="F89" s="267"/>
    </row>
    <row r="90" spans="1:6" x14ac:dyDescent="0.15">
      <c r="A90" s="262"/>
      <c r="B90" s="266"/>
      <c r="C90" s="266"/>
      <c r="D90" s="266"/>
      <c r="E90" s="266"/>
      <c r="F90" s="267"/>
    </row>
    <row r="91" spans="1:6" x14ac:dyDescent="0.15">
      <c r="A91" s="262"/>
      <c r="B91" s="266"/>
      <c r="C91" s="266"/>
      <c r="D91" s="266"/>
      <c r="E91" s="266"/>
      <c r="F91" s="267"/>
    </row>
    <row r="92" spans="1:6" x14ac:dyDescent="0.15">
      <c r="A92" s="262"/>
      <c r="B92" s="266"/>
      <c r="C92" s="266"/>
      <c r="D92" s="266"/>
      <c r="E92" s="266"/>
      <c r="F92" s="267"/>
    </row>
    <row r="93" spans="1:6" x14ac:dyDescent="0.15">
      <c r="A93" s="262"/>
      <c r="B93" s="266"/>
      <c r="C93" s="266"/>
      <c r="D93" s="266"/>
      <c r="E93" s="266"/>
      <c r="F93" s="267"/>
    </row>
    <row r="94" spans="1:6" x14ac:dyDescent="0.15">
      <c r="A94" s="262"/>
      <c r="B94" s="266"/>
      <c r="C94" s="266"/>
      <c r="D94" s="266"/>
      <c r="E94" s="266"/>
      <c r="F94" s="267"/>
    </row>
    <row r="95" spans="1:6" x14ac:dyDescent="0.15">
      <c r="A95" s="273"/>
      <c r="B95" s="273"/>
      <c r="C95" s="274"/>
      <c r="D95" s="274"/>
      <c r="E95" s="275"/>
      <c r="F95" s="276"/>
    </row>
    <row r="96" spans="1:6" x14ac:dyDescent="0.15">
      <c r="A96" s="273"/>
      <c r="B96" s="273"/>
      <c r="C96" s="274"/>
      <c r="D96" s="274"/>
      <c r="E96" s="275"/>
      <c r="F96" s="276"/>
    </row>
  </sheetData>
  <mergeCells count="1">
    <mergeCell ref="A1:F1"/>
  </mergeCells>
  <phoneticPr fontId="9" type="noConversion"/>
  <pageMargins left="0.39370078740157499" right="0.39370078740157499" top="0.74803149606299202" bottom="0.74803149606299202" header="0.31496062992126" footer="0.3149606299212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FFFF00"/>
  </sheetPr>
  <dimension ref="A1:L37"/>
  <sheetViews>
    <sheetView showGridLines="0" view="pageBreakPreview" zoomScaleNormal="100" workbookViewId="0">
      <selection activeCell="I18" sqref="I18"/>
    </sheetView>
  </sheetViews>
  <sheetFormatPr defaultColWidth="8.875" defaultRowHeight="21" customHeight="1" x14ac:dyDescent="0.15"/>
  <cols>
    <col min="1" max="1" width="22.125" style="29" customWidth="1"/>
    <col min="2" max="2" width="15.75" style="277" customWidth="1"/>
    <col min="3" max="3" width="8.875" style="277" customWidth="1"/>
    <col min="4" max="4" width="6" style="277" customWidth="1"/>
    <col min="5" max="5" width="8.125" style="277" customWidth="1"/>
    <col min="6" max="6" width="10.25" style="277" customWidth="1"/>
    <col min="7" max="7" width="5.25" style="277" customWidth="1"/>
    <col min="8" max="8" width="4.75" style="277" customWidth="1"/>
    <col min="9" max="9" width="12" style="278" customWidth="1"/>
    <col min="10" max="10" width="10" style="277" customWidth="1"/>
    <col min="11" max="16384" width="8.875" style="277"/>
  </cols>
  <sheetData>
    <row r="1" spans="1:12" ht="25.5" customHeight="1" x14ac:dyDescent="0.15">
      <c r="A1" s="333" t="s">
        <v>38</v>
      </c>
      <c r="B1" s="333"/>
      <c r="C1" s="333"/>
      <c r="D1" s="333"/>
      <c r="E1" s="333"/>
      <c r="F1" s="333"/>
      <c r="I1" s="334" t="s">
        <v>39</v>
      </c>
      <c r="J1" s="334"/>
      <c r="K1"/>
      <c r="L1"/>
    </row>
    <row r="2" spans="1:12" customFormat="1" ht="24" customHeight="1" x14ac:dyDescent="0.15">
      <c r="A2" s="279" t="s">
        <v>40</v>
      </c>
      <c r="B2" s="335"/>
      <c r="C2" s="336"/>
      <c r="D2" s="336"/>
      <c r="E2" s="336"/>
      <c r="F2" s="337"/>
      <c r="I2" s="334" t="e">
        <f>LEFT(B5,FIND("K",B5))</f>
        <v>#VALUE!</v>
      </c>
      <c r="J2" s="334"/>
    </row>
    <row r="3" spans="1:12" customFormat="1" ht="24" customHeight="1" x14ac:dyDescent="0.15">
      <c r="A3" s="279" t="s">
        <v>41</v>
      </c>
      <c r="B3" s="329"/>
      <c r="C3" s="329"/>
      <c r="D3" s="329"/>
      <c r="E3" s="280" t="s">
        <v>42</v>
      </c>
      <c r="F3" s="281"/>
      <c r="I3" s="260" t="s">
        <v>4</v>
      </c>
      <c r="J3" s="260">
        <f>B6</f>
        <v>0</v>
      </c>
    </row>
    <row r="4" spans="1:12" customFormat="1" ht="24" customHeight="1" x14ac:dyDescent="0.15">
      <c r="A4" s="279" t="s">
        <v>43</v>
      </c>
      <c r="B4" s="329"/>
      <c r="C4" s="329"/>
      <c r="D4" s="329"/>
      <c r="E4" s="280" t="s">
        <v>42</v>
      </c>
      <c r="F4" s="281"/>
      <c r="I4" s="260" t="s">
        <v>44</v>
      </c>
      <c r="J4" s="294">
        <f>B31</f>
        <v>0</v>
      </c>
    </row>
    <row r="5" spans="1:12" ht="21" customHeight="1" x14ac:dyDescent="0.15">
      <c r="A5" s="282" t="s">
        <v>45</v>
      </c>
      <c r="B5" s="330"/>
      <c r="C5" s="330"/>
      <c r="D5" s="330"/>
      <c r="E5" s="330"/>
      <c r="F5" s="331"/>
      <c r="G5" s="283"/>
      <c r="H5"/>
      <c r="I5" s="260" t="s">
        <v>46</v>
      </c>
      <c r="J5" s="294">
        <f>B12</f>
        <v>0</v>
      </c>
      <c r="K5"/>
      <c r="L5"/>
    </row>
    <row r="6" spans="1:12" ht="21" customHeight="1" x14ac:dyDescent="0.15">
      <c r="A6" s="284" t="s">
        <v>47</v>
      </c>
      <c r="B6" s="285"/>
      <c r="C6" s="285"/>
      <c r="D6" s="332"/>
      <c r="E6" s="332"/>
      <c r="F6" s="286" t="s">
        <v>48</v>
      </c>
      <c r="G6" s="287"/>
      <c r="H6"/>
      <c r="I6" s="295" t="s">
        <v>49</v>
      </c>
      <c r="J6" s="296">
        <f>(J5-J4)*1000</f>
        <v>0</v>
      </c>
      <c r="K6"/>
      <c r="L6"/>
    </row>
    <row r="7" spans="1:12" ht="21" customHeight="1" x14ac:dyDescent="0.15">
      <c r="A7" s="288" t="s">
        <v>50</v>
      </c>
      <c r="B7" s="326"/>
      <c r="C7" s="326"/>
      <c r="D7" s="326"/>
      <c r="E7" s="326"/>
      <c r="F7" s="327"/>
      <c r="G7" s="287"/>
      <c r="H7"/>
      <c r="J7"/>
      <c r="K7"/>
      <c r="L7"/>
    </row>
    <row r="8" spans="1:12" ht="21" customHeight="1" x14ac:dyDescent="0.15">
      <c r="A8" s="284" t="s">
        <v>51</v>
      </c>
      <c r="B8" s="326"/>
      <c r="C8" s="326"/>
      <c r="D8" s="326"/>
      <c r="E8" s="326"/>
      <c r="F8" s="327"/>
      <c r="G8" s="287"/>
      <c r="H8"/>
      <c r="J8"/>
      <c r="K8"/>
      <c r="L8"/>
    </row>
    <row r="9" spans="1:12" ht="21" customHeight="1" x14ac:dyDescent="0.15">
      <c r="A9" s="284" t="s">
        <v>52</v>
      </c>
      <c r="B9" s="324"/>
      <c r="C9" s="324"/>
      <c r="D9" s="324"/>
      <c r="E9" s="324"/>
      <c r="F9" s="325"/>
      <c r="G9" s="287"/>
      <c r="H9"/>
      <c r="J9"/>
      <c r="K9"/>
      <c r="L9"/>
    </row>
    <row r="10" spans="1:12" ht="21" customHeight="1" x14ac:dyDescent="0.15">
      <c r="A10" s="284" t="s">
        <v>53</v>
      </c>
      <c r="B10" s="326"/>
      <c r="C10" s="326"/>
      <c r="D10" s="326"/>
      <c r="E10" s="326"/>
      <c r="F10" s="327"/>
      <c r="G10" s="287"/>
      <c r="H10"/>
      <c r="J10"/>
      <c r="K10"/>
      <c r="L10"/>
    </row>
    <row r="11" spans="1:12" ht="21" customHeight="1" x14ac:dyDescent="0.15">
      <c r="A11" s="289" t="s">
        <v>54</v>
      </c>
      <c r="B11" s="326"/>
      <c r="C11" s="326"/>
      <c r="D11" s="326"/>
      <c r="E11" s="326"/>
      <c r="F11" s="327"/>
      <c r="G11" s="287"/>
      <c r="H11"/>
      <c r="J11"/>
      <c r="K11"/>
      <c r="L11"/>
    </row>
    <row r="12" spans="1:12" ht="21" customHeight="1" x14ac:dyDescent="0.15">
      <c r="A12" s="289" t="s">
        <v>55</v>
      </c>
      <c r="B12" s="326"/>
      <c r="C12" s="326"/>
      <c r="D12" s="328"/>
      <c r="E12" s="328"/>
      <c r="F12" s="327"/>
      <c r="G12" s="287"/>
      <c r="H12"/>
      <c r="J12"/>
    </row>
    <row r="13" spans="1:12" ht="21" customHeight="1" x14ac:dyDescent="0.15">
      <c r="A13" s="289" t="s">
        <v>56</v>
      </c>
      <c r="B13" s="326"/>
      <c r="C13" s="326"/>
      <c r="D13" s="328"/>
      <c r="E13" s="328"/>
      <c r="F13" s="327"/>
      <c r="G13" s="287"/>
      <c r="H13"/>
    </row>
    <row r="14" spans="1:12" ht="21" customHeight="1" x14ac:dyDescent="0.15">
      <c r="A14" s="289" t="s">
        <v>19</v>
      </c>
      <c r="B14" s="324"/>
      <c r="C14" s="324"/>
      <c r="D14" s="324"/>
      <c r="E14" s="324"/>
      <c r="F14" s="325"/>
      <c r="G14" s="287"/>
      <c r="H14"/>
    </row>
    <row r="15" spans="1:12" ht="21" customHeight="1" x14ac:dyDescent="0.15">
      <c r="A15" s="289" t="s">
        <v>57</v>
      </c>
      <c r="B15" s="324"/>
      <c r="C15" s="324"/>
      <c r="D15" s="324"/>
      <c r="E15" s="324"/>
      <c r="F15" s="325"/>
      <c r="G15" s="287"/>
      <c r="H15"/>
    </row>
    <row r="16" spans="1:12" ht="21" customHeight="1" x14ac:dyDescent="0.15">
      <c r="A16" s="289" t="s">
        <v>20</v>
      </c>
      <c r="B16" s="324"/>
      <c r="C16" s="324"/>
      <c r="D16" s="324"/>
      <c r="E16" s="324"/>
      <c r="F16" s="325"/>
      <c r="G16" s="287"/>
      <c r="H16"/>
    </row>
    <row r="17" spans="1:12" ht="21" customHeight="1" x14ac:dyDescent="0.15">
      <c r="A17" s="289" t="s">
        <v>22</v>
      </c>
      <c r="B17" s="324"/>
      <c r="C17" s="324"/>
      <c r="D17" s="324"/>
      <c r="E17" s="324"/>
      <c r="F17" s="325"/>
      <c r="G17" s="287"/>
      <c r="H17"/>
    </row>
    <row r="18" spans="1:12" ht="21" customHeight="1" x14ac:dyDescent="0.15">
      <c r="A18" s="289" t="s">
        <v>58</v>
      </c>
      <c r="B18" s="324"/>
      <c r="C18" s="324"/>
      <c r="D18" s="324"/>
      <c r="E18" s="324"/>
      <c r="F18" s="325"/>
      <c r="G18" s="287"/>
      <c r="H18"/>
    </row>
    <row r="19" spans="1:12" ht="21" customHeight="1" x14ac:dyDescent="0.15">
      <c r="A19" s="284" t="s">
        <v>12</v>
      </c>
      <c r="B19" s="324"/>
      <c r="C19" s="324"/>
      <c r="D19" s="324"/>
      <c r="E19" s="324"/>
      <c r="F19" s="325"/>
      <c r="G19" s="287"/>
      <c r="H19"/>
    </row>
    <row r="20" spans="1:12" ht="21" customHeight="1" x14ac:dyDescent="0.15">
      <c r="A20" s="284" t="s">
        <v>21</v>
      </c>
      <c r="B20" s="324"/>
      <c r="C20" s="324"/>
      <c r="D20" s="324"/>
      <c r="E20" s="324"/>
      <c r="F20" s="325"/>
      <c r="G20" s="287"/>
      <c r="H20"/>
    </row>
    <row r="21" spans="1:12" ht="21" customHeight="1" x14ac:dyDescent="0.15">
      <c r="A21" s="290" t="s">
        <v>59</v>
      </c>
      <c r="B21" s="324"/>
      <c r="C21" s="324"/>
      <c r="D21" s="324"/>
      <c r="E21" s="324"/>
      <c r="F21" s="325"/>
      <c r="G21" s="287"/>
      <c r="H21"/>
    </row>
    <row r="22" spans="1:12" ht="21" customHeight="1" x14ac:dyDescent="0.15">
      <c r="A22" s="284" t="s">
        <v>60</v>
      </c>
      <c r="B22" s="291"/>
      <c r="C22" s="321" t="s">
        <v>61</v>
      </c>
      <c r="D22" s="321"/>
      <c r="E22" s="322" t="str">
        <f ca="1">TEXT(RAND()*("00:60")+(RANDBETWEEN(7,10)&amp;":00"),"hh:mm")</f>
        <v>08:24</v>
      </c>
      <c r="F22" s="323"/>
      <c r="G22" s="287"/>
      <c r="H22"/>
      <c r="L22" s="297"/>
    </row>
    <row r="23" spans="1:12" ht="21" customHeight="1" x14ac:dyDescent="0.15">
      <c r="A23" s="284" t="s">
        <v>62</v>
      </c>
      <c r="B23" s="292"/>
      <c r="C23" s="321" t="s">
        <v>63</v>
      </c>
      <c r="D23" s="321"/>
      <c r="E23" s="322">
        <f ca="1">E22+TIME(RANDBETWEEN(5,7),RANDBETWEEN(30,59),0)</f>
        <v>0.67291666666666672</v>
      </c>
      <c r="F23" s="323"/>
      <c r="G23" s="287"/>
      <c r="H23"/>
      <c r="J23" s="297"/>
    </row>
    <row r="24" spans="1:12" ht="21" customHeight="1" x14ac:dyDescent="0.15">
      <c r="A24" s="284" t="s">
        <v>64</v>
      </c>
      <c r="B24" s="292"/>
      <c r="C24" s="321" t="s">
        <v>65</v>
      </c>
      <c r="D24" s="321"/>
      <c r="E24" s="322">
        <f ca="1">E23+TIME(RANDBETWEEN(1,2),RANDBETWEEN(10,30),0)</f>
        <v>0.76458333333333339</v>
      </c>
      <c r="F24" s="323"/>
      <c r="G24" s="287"/>
      <c r="H24"/>
      <c r="J24" s="278"/>
    </row>
    <row r="25" spans="1:12" ht="21" customHeight="1" x14ac:dyDescent="0.15">
      <c r="A25" s="284" t="s">
        <v>66</v>
      </c>
      <c r="B25" s="292"/>
      <c r="C25" s="321" t="s">
        <v>67</v>
      </c>
      <c r="D25" s="321"/>
      <c r="E25" s="322">
        <f ca="1">E24+TIME(RANDBETWEEN(4,5),RANDBETWEEN(30,59),0)</f>
        <v>0.96805555555555556</v>
      </c>
      <c r="F25" s="323"/>
      <c r="G25" s="287"/>
      <c r="H25"/>
    </row>
    <row r="26" spans="1:12" ht="21" customHeight="1" x14ac:dyDescent="0.15">
      <c r="A26" s="290" t="s">
        <v>8</v>
      </c>
      <c r="B26" s="292"/>
      <c r="C26" s="313"/>
      <c r="D26" s="314"/>
      <c r="E26" s="314"/>
      <c r="F26" s="315"/>
      <c r="G26" s="287"/>
      <c r="H26"/>
    </row>
    <row r="27" spans="1:12" ht="21" customHeight="1" x14ac:dyDescent="0.15">
      <c r="A27" s="290" t="s">
        <v>68</v>
      </c>
      <c r="B27" s="316"/>
      <c r="C27" s="316"/>
      <c r="D27" s="316"/>
      <c r="E27" s="316"/>
      <c r="F27" s="317"/>
      <c r="G27" s="287"/>
      <c r="H27"/>
    </row>
    <row r="28" spans="1:12" ht="21" customHeight="1" x14ac:dyDescent="0.15">
      <c r="A28" s="290" t="s">
        <v>69</v>
      </c>
      <c r="B28" s="318"/>
      <c r="C28" s="319"/>
      <c r="D28" s="319"/>
      <c r="E28" s="319"/>
      <c r="F28" s="320"/>
      <c r="G28" s="287"/>
      <c r="H28"/>
    </row>
    <row r="29" spans="1:12" ht="21" customHeight="1" x14ac:dyDescent="0.15">
      <c r="A29" s="290" t="s">
        <v>70</v>
      </c>
      <c r="B29" s="318"/>
      <c r="C29" s="319"/>
      <c r="D29" s="319"/>
      <c r="E29" s="319"/>
      <c r="F29" s="320"/>
      <c r="G29" s="287"/>
      <c r="H29"/>
    </row>
    <row r="30" spans="1:12" ht="21" customHeight="1" x14ac:dyDescent="0.15">
      <c r="A30" s="290" t="s">
        <v>71</v>
      </c>
      <c r="B30" s="308"/>
      <c r="C30" s="309"/>
      <c r="D30" s="309"/>
      <c r="E30" s="309"/>
      <c r="F30" s="310"/>
      <c r="G30" s="287"/>
      <c r="H30"/>
    </row>
    <row r="31" spans="1:12" ht="21" customHeight="1" x14ac:dyDescent="0.15">
      <c r="A31" s="290" t="s">
        <v>35</v>
      </c>
      <c r="B31" s="308"/>
      <c r="C31" s="309"/>
      <c r="D31" s="309"/>
      <c r="E31" s="309"/>
      <c r="F31" s="310"/>
      <c r="G31" s="287"/>
      <c r="H31"/>
    </row>
    <row r="32" spans="1:12" ht="21" customHeight="1" x14ac:dyDescent="0.15">
      <c r="A32" s="290" t="s">
        <v>32</v>
      </c>
      <c r="B32" s="308"/>
      <c r="C32" s="309"/>
      <c r="D32" s="309"/>
      <c r="E32" s="309"/>
      <c r="F32" s="310"/>
      <c r="G32" s="287"/>
      <c r="H32"/>
    </row>
    <row r="33" spans="1:7" ht="21" customHeight="1" x14ac:dyDescent="0.15">
      <c r="A33" s="293" t="s">
        <v>72</v>
      </c>
      <c r="B33" s="311" t="s">
        <v>73</v>
      </c>
      <c r="C33" s="311"/>
      <c r="D33" s="311"/>
      <c r="E33" s="311"/>
      <c r="F33" s="312"/>
      <c r="G33" s="287"/>
    </row>
    <row r="34" spans="1:7" ht="21" customHeight="1" x14ac:dyDescent="0.15">
      <c r="A34" s="33" t="s">
        <v>74</v>
      </c>
      <c r="B34" s="304" t="s">
        <v>75</v>
      </c>
      <c r="C34" s="304"/>
      <c r="D34" s="304"/>
      <c r="E34" s="304"/>
      <c r="F34" s="305"/>
      <c r="G34" s="287"/>
    </row>
    <row r="35" spans="1:7" ht="21" customHeight="1" x14ac:dyDescent="0.15">
      <c r="A35" s="33" t="s">
        <v>76</v>
      </c>
      <c r="B35" s="304" t="s">
        <v>77</v>
      </c>
      <c r="C35" s="304"/>
      <c r="D35" s="304"/>
      <c r="E35" s="304"/>
      <c r="F35" s="305"/>
      <c r="G35" s="287"/>
    </row>
    <row r="36" spans="1:7" ht="21" customHeight="1" x14ac:dyDescent="0.15">
      <c r="A36" s="33" t="s">
        <v>78</v>
      </c>
      <c r="B36" s="304" t="s">
        <v>79</v>
      </c>
      <c r="C36" s="304"/>
      <c r="D36" s="304"/>
      <c r="E36" s="304"/>
      <c r="F36" s="305"/>
      <c r="G36" s="287"/>
    </row>
    <row r="37" spans="1:7" ht="21" customHeight="1" x14ac:dyDescent="0.15">
      <c r="A37" s="39" t="s">
        <v>80</v>
      </c>
      <c r="B37" s="306" t="s">
        <v>79</v>
      </c>
      <c r="C37" s="306"/>
      <c r="D37" s="306"/>
      <c r="E37" s="306"/>
      <c r="F37" s="307"/>
      <c r="G37" s="287"/>
    </row>
  </sheetData>
  <sheetProtection selectLockedCells="1"/>
  <mergeCells count="44">
    <mergeCell ref="A1:F1"/>
    <mergeCell ref="I1:J1"/>
    <mergeCell ref="B2:F2"/>
    <mergeCell ref="I2:J2"/>
    <mergeCell ref="B3:D3"/>
    <mergeCell ref="B4:D4"/>
    <mergeCell ref="B5:F5"/>
    <mergeCell ref="D6:E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F26"/>
    <mergeCell ref="B27:C27"/>
    <mergeCell ref="D27:F27"/>
    <mergeCell ref="B28:F28"/>
    <mergeCell ref="B29:F29"/>
    <mergeCell ref="B35:F35"/>
    <mergeCell ref="B36:F36"/>
    <mergeCell ref="B37:F37"/>
    <mergeCell ref="B30:F30"/>
    <mergeCell ref="B31:F31"/>
    <mergeCell ref="B32:F32"/>
    <mergeCell ref="B33:F33"/>
    <mergeCell ref="B34:F34"/>
  </mergeCells>
  <phoneticPr fontId="9" type="noConversion"/>
  <printOptions horizontalCentered="1" verticalCentered="1"/>
  <pageMargins left="0.98425196850393704" right="0.59055118110236204" top="0.78740157480314998" bottom="0.59055118110236204" header="0.511811023622047" footer="0.511811023622047"/>
  <pageSetup paperSize="9" scale="108" orientation="portrait" r:id="rId1"/>
  <rowBreaks count="1" manualBreakCount="1">
    <brk id="32" max="5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F28"/>
  <sheetViews>
    <sheetView view="pageBreakPreview" zoomScaleNormal="100" workbookViewId="0">
      <selection activeCell="H27" sqref="H27"/>
    </sheetView>
  </sheetViews>
  <sheetFormatPr defaultColWidth="9" defaultRowHeight="13.5" x14ac:dyDescent="0.15"/>
  <cols>
    <col min="1" max="1" width="9.375" customWidth="1"/>
    <col min="2" max="2" width="14.875" customWidth="1"/>
    <col min="3" max="3" width="26.25" customWidth="1"/>
    <col min="4" max="4" width="14.5" customWidth="1"/>
    <col min="5" max="5" width="19.375" customWidth="1"/>
  </cols>
  <sheetData>
    <row r="1" spans="1:6" s="61" customFormat="1" ht="18.75" x14ac:dyDescent="0.15">
      <c r="A1" s="366"/>
      <c r="B1" s="366"/>
      <c r="C1" s="366"/>
      <c r="D1" s="366"/>
      <c r="E1" s="366"/>
    </row>
    <row r="2" spans="1:6" s="61" customFormat="1" ht="26.25" customHeight="1" x14ac:dyDescent="0.15">
      <c r="A2" s="367" t="s">
        <v>86</v>
      </c>
      <c r="B2" s="367"/>
      <c r="C2" s="367"/>
      <c r="D2" s="367"/>
      <c r="E2" s="367"/>
    </row>
    <row r="3" spans="1:6" s="61" customFormat="1" ht="21" customHeight="1" x14ac:dyDescent="0.15">
      <c r="A3" s="368"/>
      <c r="B3" s="368"/>
      <c r="C3" s="368"/>
      <c r="D3" s="62"/>
      <c r="E3" s="62"/>
      <c r="F3" s="62"/>
    </row>
    <row r="4" spans="1:6" s="61" customFormat="1" ht="21" customHeight="1" x14ac:dyDescent="0.15">
      <c r="A4" s="368"/>
      <c r="B4" s="368"/>
      <c r="C4" s="368"/>
      <c r="D4" s="62"/>
      <c r="E4" s="62"/>
      <c r="F4" s="62"/>
    </row>
    <row r="5" spans="1:6" s="61" customFormat="1" ht="14.25" x14ac:dyDescent="0.15">
      <c r="A5" s="365"/>
      <c r="B5" s="365"/>
      <c r="C5" s="365"/>
      <c r="D5" s="365"/>
      <c r="E5" s="237" t="s">
        <v>87</v>
      </c>
    </row>
    <row r="6" spans="1:6" ht="30.75" customHeight="1" x14ac:dyDescent="0.15">
      <c r="A6" s="361" t="s">
        <v>88</v>
      </c>
      <c r="B6" s="361"/>
      <c r="C6" s="194"/>
      <c r="D6" s="238" t="s">
        <v>89</v>
      </c>
      <c r="E6" s="194"/>
    </row>
    <row r="7" spans="1:6" ht="30.75" customHeight="1" x14ac:dyDescent="0.15">
      <c r="A7" s="361" t="s">
        <v>90</v>
      </c>
      <c r="B7" s="361"/>
      <c r="C7" s="362"/>
      <c r="D7" s="362"/>
      <c r="E7" s="362"/>
    </row>
    <row r="8" spans="1:6" ht="30.75" customHeight="1" x14ac:dyDescent="0.15">
      <c r="A8" s="361" t="s">
        <v>91</v>
      </c>
      <c r="B8" s="361"/>
      <c r="C8" s="361" t="s">
        <v>92</v>
      </c>
      <c r="D8" s="361"/>
      <c r="E8" s="361"/>
    </row>
    <row r="9" spans="1:6" ht="30.75" customHeight="1" x14ac:dyDescent="0.15">
      <c r="A9" s="361" t="s">
        <v>93</v>
      </c>
      <c r="B9" s="361"/>
      <c r="C9" s="362"/>
      <c r="D9" s="363"/>
      <c r="E9" s="363"/>
    </row>
    <row r="10" spans="1:6" ht="30.75" customHeight="1" x14ac:dyDescent="0.15">
      <c r="A10" s="361" t="s">
        <v>94</v>
      </c>
      <c r="B10" s="361"/>
      <c r="C10" s="239"/>
      <c r="D10" s="240" t="s">
        <v>95</v>
      </c>
      <c r="E10" s="258"/>
    </row>
    <row r="11" spans="1:6" ht="30.75" customHeight="1" x14ac:dyDescent="0.15">
      <c r="A11" s="361" t="s">
        <v>96</v>
      </c>
      <c r="B11" s="361"/>
      <c r="C11" s="239"/>
      <c r="D11" s="242" t="s">
        <v>97</v>
      </c>
      <c r="E11" s="258"/>
    </row>
    <row r="12" spans="1:6" ht="24" customHeight="1" x14ac:dyDescent="0.15">
      <c r="A12" s="339" t="s">
        <v>98</v>
      </c>
      <c r="B12" s="339" t="s">
        <v>99</v>
      </c>
      <c r="C12" s="364"/>
      <c r="D12" s="364"/>
      <c r="E12" s="364"/>
    </row>
    <row r="13" spans="1:6" ht="24" customHeight="1" x14ac:dyDescent="0.15">
      <c r="A13" s="340"/>
      <c r="B13" s="340"/>
      <c r="C13" s="357" t="s">
        <v>100</v>
      </c>
      <c r="D13" s="358"/>
      <c r="E13" s="359"/>
    </row>
    <row r="14" spans="1:6" ht="24" customHeight="1" x14ac:dyDescent="0.15">
      <c r="A14" s="340"/>
      <c r="B14" s="340"/>
      <c r="C14" s="357" t="s">
        <v>101</v>
      </c>
      <c r="D14" s="358"/>
      <c r="E14" s="359"/>
    </row>
    <row r="15" spans="1:6" ht="24" customHeight="1" x14ac:dyDescent="0.15">
      <c r="A15" s="340"/>
      <c r="B15" s="340"/>
      <c r="C15" s="357" t="s">
        <v>102</v>
      </c>
      <c r="D15" s="358"/>
      <c r="E15" s="359"/>
    </row>
    <row r="16" spans="1:6" ht="24" customHeight="1" x14ac:dyDescent="0.15">
      <c r="A16" s="340"/>
      <c r="B16" s="340"/>
      <c r="C16" s="360" t="s">
        <v>103</v>
      </c>
      <c r="D16" s="360"/>
      <c r="E16" s="360"/>
    </row>
    <row r="17" spans="1:5" ht="24" customHeight="1" x14ac:dyDescent="0.15">
      <c r="A17" s="340"/>
      <c r="B17" s="340"/>
      <c r="C17" s="360"/>
      <c r="D17" s="360"/>
      <c r="E17" s="360"/>
    </row>
    <row r="18" spans="1:5" ht="24" customHeight="1" x14ac:dyDescent="0.15">
      <c r="A18" s="340"/>
      <c r="B18" s="341"/>
      <c r="C18" s="353"/>
      <c r="D18" s="353"/>
      <c r="E18" s="353"/>
    </row>
    <row r="19" spans="1:5" ht="24" customHeight="1" x14ac:dyDescent="0.15">
      <c r="A19" s="340"/>
      <c r="B19" s="342" t="s">
        <v>104</v>
      </c>
      <c r="C19" s="354"/>
      <c r="D19" s="355"/>
      <c r="E19" s="356"/>
    </row>
    <row r="20" spans="1:5" ht="24" customHeight="1" x14ac:dyDescent="0.15">
      <c r="A20" s="340"/>
      <c r="B20" s="343"/>
      <c r="C20" s="348"/>
      <c r="D20" s="349"/>
      <c r="E20" s="350"/>
    </row>
    <row r="21" spans="1:5" ht="24" customHeight="1" x14ac:dyDescent="0.15">
      <c r="A21" s="340"/>
      <c r="B21" s="343"/>
      <c r="C21" s="357" t="s">
        <v>105</v>
      </c>
      <c r="D21" s="358"/>
      <c r="E21" s="359"/>
    </row>
    <row r="22" spans="1:5" ht="24" customHeight="1" x14ac:dyDescent="0.15">
      <c r="A22" s="340"/>
      <c r="B22" s="343"/>
      <c r="C22" s="357" t="s">
        <v>106</v>
      </c>
      <c r="D22" s="358"/>
      <c r="E22" s="359"/>
    </row>
    <row r="23" spans="1:5" ht="24" customHeight="1" x14ac:dyDescent="0.15">
      <c r="A23" s="340"/>
      <c r="B23" s="343"/>
      <c r="C23" s="345"/>
      <c r="D23" s="346"/>
      <c r="E23" s="347"/>
    </row>
    <row r="24" spans="1:5" ht="24" customHeight="1" x14ac:dyDescent="0.15">
      <c r="A24" s="340"/>
      <c r="B24" s="343"/>
      <c r="C24" s="348"/>
      <c r="D24" s="349"/>
      <c r="E24" s="350"/>
    </row>
    <row r="25" spans="1:5" ht="24" customHeight="1" x14ac:dyDescent="0.15">
      <c r="A25" s="340"/>
      <c r="B25" s="344"/>
      <c r="C25" s="351"/>
      <c r="D25" s="351"/>
      <c r="E25" s="351"/>
    </row>
    <row r="26" spans="1:5" ht="30.75" customHeight="1" x14ac:dyDescent="0.15">
      <c r="A26" s="341"/>
      <c r="B26" s="243" t="s">
        <v>107</v>
      </c>
      <c r="C26" s="352"/>
      <c r="D26" s="352"/>
      <c r="E26" s="352"/>
    </row>
    <row r="27" spans="1:5" ht="30.75" customHeight="1" x14ac:dyDescent="0.15">
      <c r="A27" s="338" t="s">
        <v>108</v>
      </c>
      <c r="B27" s="338"/>
      <c r="C27" s="239"/>
      <c r="D27" s="238" t="s">
        <v>109</v>
      </c>
      <c r="E27" s="258"/>
    </row>
    <row r="28" spans="1:5" ht="30.75" customHeight="1" x14ac:dyDescent="0.15">
      <c r="A28" s="338" t="s">
        <v>110</v>
      </c>
      <c r="B28" s="338"/>
      <c r="C28" s="239"/>
      <c r="D28" s="238" t="s">
        <v>111</v>
      </c>
      <c r="E28" s="258"/>
    </row>
  </sheetData>
  <mergeCells count="34">
    <mergeCell ref="A1:E1"/>
    <mergeCell ref="A2:E2"/>
    <mergeCell ref="A3:C3"/>
    <mergeCell ref="A4:C4"/>
    <mergeCell ref="A5:D5"/>
    <mergeCell ref="A6:B6"/>
    <mergeCell ref="A7:B7"/>
    <mergeCell ref="C7:E7"/>
    <mergeCell ref="A8:B8"/>
    <mergeCell ref="C8:E8"/>
    <mergeCell ref="C15:E15"/>
    <mergeCell ref="C16:E16"/>
    <mergeCell ref="C17:E17"/>
    <mergeCell ref="A9:B9"/>
    <mergeCell ref="C9:E9"/>
    <mergeCell ref="A10:B10"/>
    <mergeCell ref="A11:B11"/>
    <mergeCell ref="C12:E12"/>
    <mergeCell ref="A28:B28"/>
    <mergeCell ref="A12:A26"/>
    <mergeCell ref="B12:B18"/>
    <mergeCell ref="B19:B25"/>
    <mergeCell ref="C23:E23"/>
    <mergeCell ref="C24:E24"/>
    <mergeCell ref="C25:E25"/>
    <mergeCell ref="C26:E26"/>
    <mergeCell ref="A27:B27"/>
    <mergeCell ref="C18:E18"/>
    <mergeCell ref="C19:E19"/>
    <mergeCell ref="C20:E20"/>
    <mergeCell ref="C21:E21"/>
    <mergeCell ref="C22:E22"/>
    <mergeCell ref="C13:E13"/>
    <mergeCell ref="C14:E14"/>
  </mergeCells>
  <phoneticPr fontId="9" type="noConversion"/>
  <printOptions horizontalCentered="1"/>
  <pageMargins left="0.98425196850393704" right="0.70866141732283505" top="0.78740157480314998" bottom="0.78740157480314998" header="0.74803149606299202" footer="0.3149606299212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U29"/>
  <sheetViews>
    <sheetView view="pageBreakPreview" topLeftCell="A4" zoomScaleNormal="100" workbookViewId="0">
      <selection activeCell="Y12" sqref="Y12"/>
    </sheetView>
  </sheetViews>
  <sheetFormatPr defaultColWidth="8.875" defaultRowHeight="30" customHeight="1" x14ac:dyDescent="0.15"/>
  <cols>
    <col min="1" max="1" width="3.875" style="176" customWidth="1"/>
    <col min="2" max="2" width="8.375" style="176" customWidth="1"/>
    <col min="3" max="4" width="4" style="176" customWidth="1"/>
    <col min="5" max="5" width="4.125" style="176" customWidth="1"/>
    <col min="6" max="7" width="3.875" style="176" customWidth="1"/>
    <col min="8" max="8" width="4.375" style="176" customWidth="1"/>
    <col min="9" max="9" width="4.5" style="176" customWidth="1"/>
    <col min="10" max="10" width="3.875" style="176" customWidth="1"/>
    <col min="11" max="11" width="4.25" style="176" customWidth="1"/>
    <col min="12" max="13" width="3.875" style="176" customWidth="1"/>
    <col min="14" max="15" width="3.75" style="176" customWidth="1"/>
    <col min="16" max="16" width="1.125" style="176" customWidth="1"/>
    <col min="17" max="17" width="6.625" style="176" customWidth="1"/>
    <col min="18" max="18" width="1.25" style="176" customWidth="1"/>
    <col min="19" max="19" width="5" style="176" customWidth="1"/>
    <col min="20" max="20" width="3.5" style="176" customWidth="1"/>
    <col min="21" max="21" width="3.25" style="176" customWidth="1"/>
    <col min="22" max="16384" width="8.875" style="176"/>
  </cols>
  <sheetData>
    <row r="1" spans="1:21" ht="18.75" x14ac:dyDescent="0.15">
      <c r="A1" s="366"/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</row>
    <row r="2" spans="1:21" s="175" customFormat="1" ht="22.5" x14ac:dyDescent="0.15">
      <c r="A2" s="437" t="s">
        <v>112</v>
      </c>
      <c r="B2" s="437"/>
      <c r="C2" s="437"/>
      <c r="D2" s="437"/>
      <c r="E2" s="437"/>
      <c r="F2" s="437"/>
      <c r="G2" s="437"/>
      <c r="H2" s="437"/>
      <c r="I2" s="437"/>
      <c r="J2" s="437"/>
      <c r="K2" s="437"/>
      <c r="L2" s="437"/>
      <c r="M2" s="437"/>
      <c r="N2" s="437"/>
      <c r="O2" s="437"/>
      <c r="P2" s="437"/>
      <c r="Q2" s="437"/>
      <c r="R2" s="437"/>
      <c r="S2" s="437"/>
      <c r="T2" s="437"/>
      <c r="U2" s="437"/>
    </row>
    <row r="3" spans="1:21" s="61" customFormat="1" ht="21" customHeight="1" x14ac:dyDescent="0.15">
      <c r="A3" s="174"/>
      <c r="B3" s="174"/>
      <c r="C3" s="174"/>
      <c r="D3" s="174"/>
      <c r="E3" s="174"/>
      <c r="F3" s="174"/>
      <c r="G3" s="174"/>
      <c r="H3" s="174"/>
      <c r="I3" s="174"/>
      <c r="O3" s="62"/>
      <c r="P3" s="62"/>
      <c r="Q3" s="368"/>
      <c r="R3" s="368"/>
      <c r="S3" s="368"/>
      <c r="T3" s="62"/>
    </row>
    <row r="4" spans="1:21" s="61" customFormat="1" ht="21" customHeight="1" x14ac:dyDescent="0.15">
      <c r="A4" s="174"/>
      <c r="B4" s="174"/>
      <c r="C4" s="174"/>
      <c r="D4" s="174"/>
      <c r="E4" s="174"/>
      <c r="F4" s="174"/>
      <c r="G4" s="174"/>
      <c r="H4" s="174"/>
      <c r="I4" s="174"/>
      <c r="O4" s="62"/>
      <c r="P4" s="62"/>
      <c r="Q4" s="368"/>
      <c r="R4" s="368"/>
      <c r="S4" s="368"/>
      <c r="T4" s="62"/>
    </row>
    <row r="5" spans="1:21" s="175" customFormat="1" ht="15" customHeight="1" x14ac:dyDescent="0.15">
      <c r="B5" s="177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436" t="s">
        <v>113</v>
      </c>
      <c r="T5" s="436"/>
      <c r="U5" s="436"/>
    </row>
    <row r="6" spans="1:21" ht="30" customHeight="1" x14ac:dyDescent="0.15">
      <c r="A6" s="369" t="s">
        <v>45</v>
      </c>
      <c r="B6" s="369"/>
      <c r="C6" s="369"/>
      <c r="D6" s="427"/>
      <c r="E6" s="427"/>
      <c r="F6" s="427"/>
      <c r="G6" s="427"/>
      <c r="H6" s="427"/>
      <c r="I6" s="427"/>
      <c r="J6" s="427"/>
      <c r="K6" s="427"/>
      <c r="L6" s="427"/>
      <c r="M6" s="427"/>
      <c r="N6" s="427"/>
      <c r="O6" s="427"/>
      <c r="P6" s="427"/>
      <c r="Q6" s="369" t="s">
        <v>114</v>
      </c>
      <c r="R6" s="369"/>
      <c r="S6" s="428"/>
      <c r="T6" s="429"/>
      <c r="U6" s="430"/>
    </row>
    <row r="7" spans="1:21" ht="30" customHeight="1" x14ac:dyDescent="0.15">
      <c r="A7" s="369" t="s">
        <v>115</v>
      </c>
      <c r="B7" s="369"/>
      <c r="C7" s="369"/>
      <c r="D7" s="427"/>
      <c r="E7" s="427"/>
      <c r="F7" s="427"/>
      <c r="G7" s="427"/>
      <c r="H7" s="427"/>
      <c r="I7" s="427"/>
      <c r="J7" s="427"/>
      <c r="K7" s="427"/>
      <c r="L7" s="427"/>
      <c r="M7" s="427"/>
      <c r="N7" s="427"/>
      <c r="O7" s="427"/>
      <c r="P7" s="427"/>
      <c r="Q7" s="369" t="s">
        <v>116</v>
      </c>
      <c r="R7" s="369"/>
      <c r="S7" s="428"/>
      <c r="T7" s="429"/>
      <c r="U7" s="430"/>
    </row>
    <row r="8" spans="1:21" ht="91.5" customHeight="1" x14ac:dyDescent="0.15">
      <c r="A8" s="431" t="s">
        <v>117</v>
      </c>
      <c r="B8" s="432"/>
      <c r="C8" s="376"/>
      <c r="D8" s="433" t="s">
        <v>118</v>
      </c>
      <c r="E8" s="434"/>
      <c r="F8" s="434"/>
      <c r="G8" s="434"/>
      <c r="H8" s="434"/>
      <c r="I8" s="434"/>
      <c r="J8" s="434"/>
      <c r="K8" s="434"/>
      <c r="L8" s="434"/>
      <c r="M8" s="434"/>
      <c r="N8" s="434"/>
      <c r="O8" s="434"/>
      <c r="P8" s="434"/>
      <c r="Q8" s="434"/>
      <c r="R8" s="434"/>
      <c r="S8" s="434"/>
      <c r="T8" s="434"/>
      <c r="U8" s="435"/>
    </row>
    <row r="9" spans="1:21" ht="34.5" customHeight="1" x14ac:dyDescent="0.15">
      <c r="A9" s="22" t="s">
        <v>119</v>
      </c>
      <c r="B9" s="249" t="s">
        <v>120</v>
      </c>
      <c r="C9" s="378" t="s">
        <v>121</v>
      </c>
      <c r="D9" s="369"/>
      <c r="E9" s="369" t="s">
        <v>122</v>
      </c>
      <c r="F9" s="369"/>
      <c r="G9" s="369"/>
      <c r="H9" s="369"/>
      <c r="I9" s="369"/>
      <c r="J9" s="369"/>
      <c r="K9" s="369"/>
      <c r="L9" s="369"/>
      <c r="M9" s="369"/>
      <c r="N9" s="369"/>
      <c r="O9" s="369"/>
      <c r="P9" s="369"/>
      <c r="Q9" s="369"/>
      <c r="R9" s="369" t="s">
        <v>123</v>
      </c>
      <c r="S9" s="369"/>
      <c r="T9" s="369"/>
      <c r="U9" s="369"/>
    </row>
    <row r="10" spans="1:21" ht="21.75" customHeight="1" x14ac:dyDescent="0.2">
      <c r="A10" s="383">
        <v>1</v>
      </c>
      <c r="B10" s="369" t="s">
        <v>124</v>
      </c>
      <c r="C10" s="404" t="s">
        <v>125</v>
      </c>
      <c r="D10" s="423"/>
      <c r="E10" s="250" t="s">
        <v>126</v>
      </c>
      <c r="F10" s="251">
        <v>180</v>
      </c>
      <c r="G10" s="252" t="s">
        <v>127</v>
      </c>
      <c r="H10" s="253" t="s">
        <v>128</v>
      </c>
      <c r="I10" s="251">
        <v>180</v>
      </c>
      <c r="J10" s="252" t="s">
        <v>127</v>
      </c>
      <c r="K10" s="253" t="s">
        <v>129</v>
      </c>
      <c r="L10" s="251">
        <v>178</v>
      </c>
      <c r="M10" s="252" t="s">
        <v>127</v>
      </c>
      <c r="N10" s="424" t="s">
        <v>130</v>
      </c>
      <c r="O10" s="424"/>
      <c r="P10" s="425">
        <v>0.98899999999999999</v>
      </c>
      <c r="Q10" s="426"/>
      <c r="R10" s="377" t="s">
        <v>131</v>
      </c>
      <c r="S10" s="377"/>
      <c r="T10" s="377"/>
      <c r="U10" s="377"/>
    </row>
    <row r="11" spans="1:21" ht="21.75" customHeight="1" x14ac:dyDescent="0.15">
      <c r="A11" s="383"/>
      <c r="B11" s="369"/>
      <c r="C11" s="403"/>
      <c r="D11" s="418"/>
      <c r="E11" s="419" t="s">
        <v>132</v>
      </c>
      <c r="F11" s="400"/>
      <c r="G11" s="400"/>
      <c r="H11" s="400"/>
      <c r="I11" s="400"/>
      <c r="J11" s="400"/>
      <c r="K11" s="400"/>
      <c r="L11" s="400"/>
      <c r="M11" s="400"/>
      <c r="N11" s="400"/>
      <c r="O11" s="400"/>
      <c r="P11" s="400"/>
      <c r="Q11" s="400"/>
      <c r="R11" s="378"/>
      <c r="S11" s="378"/>
      <c r="T11" s="378"/>
      <c r="U11" s="378"/>
    </row>
    <row r="12" spans="1:21" ht="22.5" customHeight="1" x14ac:dyDescent="0.15">
      <c r="A12" s="384">
        <v>2</v>
      </c>
      <c r="B12" s="377" t="s">
        <v>133</v>
      </c>
      <c r="C12" s="406" t="s">
        <v>134</v>
      </c>
      <c r="D12" s="420"/>
      <c r="E12" s="254" t="s">
        <v>126</v>
      </c>
      <c r="F12" s="179">
        <v>30</v>
      </c>
      <c r="G12" s="255" t="s">
        <v>127</v>
      </c>
      <c r="H12" s="256" t="s">
        <v>128</v>
      </c>
      <c r="I12" s="179">
        <v>30</v>
      </c>
      <c r="J12" s="255" t="s">
        <v>127</v>
      </c>
      <c r="K12" s="256" t="s">
        <v>129</v>
      </c>
      <c r="L12" s="179">
        <v>29</v>
      </c>
      <c r="M12" s="255" t="s">
        <v>127</v>
      </c>
      <c r="N12" s="407" t="s">
        <v>130</v>
      </c>
      <c r="O12" s="407"/>
      <c r="P12" s="421">
        <v>0.96699999999999997</v>
      </c>
      <c r="Q12" s="422"/>
      <c r="R12" s="386" t="s">
        <v>135</v>
      </c>
      <c r="S12" s="387"/>
      <c r="T12" s="387"/>
      <c r="U12" s="388"/>
    </row>
    <row r="13" spans="1:21" ht="24" customHeight="1" x14ac:dyDescent="0.15">
      <c r="A13" s="385"/>
      <c r="B13" s="378"/>
      <c r="C13" s="389"/>
      <c r="D13" s="391"/>
      <c r="E13" s="399" t="s">
        <v>132</v>
      </c>
      <c r="F13" s="400"/>
      <c r="G13" s="400"/>
      <c r="H13" s="400"/>
      <c r="I13" s="400"/>
      <c r="J13" s="400"/>
      <c r="K13" s="400"/>
      <c r="L13" s="400"/>
      <c r="M13" s="400"/>
      <c r="N13" s="400"/>
      <c r="O13" s="400"/>
      <c r="P13" s="400"/>
      <c r="Q13" s="401"/>
      <c r="R13" s="389"/>
      <c r="S13" s="390"/>
      <c r="T13" s="390"/>
      <c r="U13" s="391"/>
    </row>
    <row r="14" spans="1:21" ht="24.75" customHeight="1" x14ac:dyDescent="0.2">
      <c r="A14" s="383">
        <v>3</v>
      </c>
      <c r="B14" s="369" t="s">
        <v>136</v>
      </c>
      <c r="C14" s="404" t="s">
        <v>125</v>
      </c>
      <c r="D14" s="404"/>
      <c r="E14" s="415"/>
      <c r="F14" s="416"/>
      <c r="G14" s="416"/>
      <c r="H14" s="416"/>
      <c r="I14" s="416"/>
      <c r="J14" s="416"/>
      <c r="K14" s="416"/>
      <c r="L14" s="416"/>
      <c r="M14" s="416"/>
      <c r="N14" s="416"/>
      <c r="O14" s="416"/>
      <c r="P14" s="416"/>
      <c r="Q14" s="417"/>
      <c r="R14" s="369" t="s">
        <v>131</v>
      </c>
      <c r="S14" s="369"/>
      <c r="T14" s="369"/>
      <c r="U14" s="369"/>
    </row>
    <row r="15" spans="1:21" ht="19.5" customHeight="1" x14ac:dyDescent="0.15">
      <c r="A15" s="383"/>
      <c r="B15" s="369"/>
      <c r="C15" s="414"/>
      <c r="D15" s="414"/>
      <c r="E15" s="415"/>
      <c r="F15" s="416"/>
      <c r="G15" s="416"/>
      <c r="H15" s="416"/>
      <c r="I15" s="416"/>
      <c r="J15" s="416"/>
      <c r="K15" s="416"/>
      <c r="L15" s="416"/>
      <c r="M15" s="416"/>
      <c r="N15" s="416"/>
      <c r="O15" s="416"/>
      <c r="P15" s="416"/>
      <c r="Q15" s="417"/>
      <c r="R15" s="369"/>
      <c r="S15" s="369"/>
      <c r="T15" s="369"/>
      <c r="U15" s="369"/>
    </row>
    <row r="16" spans="1:21" ht="26.25" customHeight="1" x14ac:dyDescent="0.2">
      <c r="A16" s="383">
        <v>4</v>
      </c>
      <c r="B16" s="369" t="s">
        <v>137</v>
      </c>
      <c r="C16" s="404" t="s">
        <v>138</v>
      </c>
      <c r="D16" s="404"/>
      <c r="E16" s="408"/>
      <c r="F16" s="409"/>
      <c r="G16" s="409"/>
      <c r="H16" s="409"/>
      <c r="I16" s="409"/>
      <c r="J16" s="409"/>
      <c r="K16" s="409"/>
      <c r="L16" s="409"/>
      <c r="M16" s="409"/>
      <c r="N16" s="409"/>
      <c r="O16" s="409"/>
      <c r="P16" s="409"/>
      <c r="Q16" s="410"/>
      <c r="R16" s="376" t="s">
        <v>139</v>
      </c>
      <c r="S16" s="369"/>
      <c r="T16" s="369"/>
      <c r="U16" s="369"/>
    </row>
    <row r="17" spans="1:21" ht="26.25" customHeight="1" x14ac:dyDescent="0.15">
      <c r="A17" s="383"/>
      <c r="B17" s="369"/>
      <c r="C17" s="403"/>
      <c r="D17" s="403"/>
      <c r="E17" s="411"/>
      <c r="F17" s="412"/>
      <c r="G17" s="412"/>
      <c r="H17" s="412"/>
      <c r="I17" s="412"/>
      <c r="J17" s="412"/>
      <c r="K17" s="412"/>
      <c r="L17" s="412"/>
      <c r="M17" s="412"/>
      <c r="N17" s="412"/>
      <c r="O17" s="412"/>
      <c r="P17" s="412"/>
      <c r="Q17" s="413"/>
      <c r="R17" s="369"/>
      <c r="S17" s="369"/>
      <c r="T17" s="369"/>
      <c r="U17" s="369"/>
    </row>
    <row r="18" spans="1:21" ht="21" customHeight="1" x14ac:dyDescent="0.2">
      <c r="A18" s="383">
        <v>5</v>
      </c>
      <c r="B18" s="369" t="s">
        <v>140</v>
      </c>
      <c r="C18" s="404" t="s">
        <v>141</v>
      </c>
      <c r="D18" s="404"/>
      <c r="E18" s="370"/>
      <c r="F18" s="371"/>
      <c r="G18" s="371"/>
      <c r="H18" s="371"/>
      <c r="I18" s="371"/>
      <c r="J18" s="371"/>
      <c r="K18" s="371"/>
      <c r="L18" s="371"/>
      <c r="M18" s="371"/>
      <c r="N18" s="371"/>
      <c r="O18" s="371"/>
      <c r="P18" s="371"/>
      <c r="Q18" s="372"/>
      <c r="R18" s="369" t="s">
        <v>142</v>
      </c>
      <c r="S18" s="369"/>
      <c r="T18" s="369"/>
      <c r="U18" s="369"/>
    </row>
    <row r="19" spans="1:21" ht="15.75" customHeight="1" x14ac:dyDescent="0.15">
      <c r="A19" s="383"/>
      <c r="B19" s="369"/>
      <c r="C19" s="405"/>
      <c r="D19" s="405"/>
      <c r="E19" s="373"/>
      <c r="F19" s="374"/>
      <c r="G19" s="374"/>
      <c r="H19" s="374"/>
      <c r="I19" s="374"/>
      <c r="J19" s="374"/>
      <c r="K19" s="374"/>
      <c r="L19" s="374"/>
      <c r="M19" s="374"/>
      <c r="N19" s="374"/>
      <c r="O19" s="374"/>
      <c r="P19" s="374"/>
      <c r="Q19" s="375"/>
      <c r="R19" s="369"/>
      <c r="S19" s="369"/>
      <c r="T19" s="369"/>
      <c r="U19" s="369"/>
    </row>
    <row r="20" spans="1:21" ht="26.25" customHeight="1" x14ac:dyDescent="0.2">
      <c r="A20" s="383" t="s">
        <v>143</v>
      </c>
      <c r="B20" s="369" t="s">
        <v>144</v>
      </c>
      <c r="C20" s="404" t="s">
        <v>145</v>
      </c>
      <c r="D20" s="406"/>
      <c r="E20" s="254" t="s">
        <v>126</v>
      </c>
      <c r="F20" s="179">
        <v>52</v>
      </c>
      <c r="G20" s="255" t="s">
        <v>127</v>
      </c>
      <c r="H20" s="256" t="s">
        <v>128</v>
      </c>
      <c r="I20" s="179">
        <v>52</v>
      </c>
      <c r="J20" s="255" t="s">
        <v>127</v>
      </c>
      <c r="K20" s="256" t="s">
        <v>129</v>
      </c>
      <c r="L20" s="179">
        <v>52</v>
      </c>
      <c r="M20" s="255" t="s">
        <v>127</v>
      </c>
      <c r="N20" s="407" t="s">
        <v>130</v>
      </c>
      <c r="O20" s="407"/>
      <c r="P20" s="407"/>
      <c r="Q20" s="257">
        <v>1</v>
      </c>
      <c r="R20" s="376" t="s">
        <v>146</v>
      </c>
      <c r="S20" s="369"/>
      <c r="T20" s="369"/>
      <c r="U20" s="369"/>
    </row>
    <row r="21" spans="1:21" ht="21.75" customHeight="1" x14ac:dyDescent="0.15">
      <c r="A21" s="383"/>
      <c r="B21" s="369"/>
      <c r="C21" s="398"/>
      <c r="D21" s="398"/>
      <c r="E21" s="399" t="s">
        <v>132</v>
      </c>
      <c r="F21" s="400"/>
      <c r="G21" s="400"/>
      <c r="H21" s="400"/>
      <c r="I21" s="400"/>
      <c r="J21" s="400"/>
      <c r="K21" s="400"/>
      <c r="L21" s="400"/>
      <c r="M21" s="400"/>
      <c r="N21" s="400"/>
      <c r="O21" s="400"/>
      <c r="P21" s="400"/>
      <c r="Q21" s="401"/>
      <c r="R21" s="376"/>
      <c r="S21" s="369"/>
      <c r="T21" s="369"/>
      <c r="U21" s="369"/>
    </row>
    <row r="22" spans="1:21" ht="45.75" customHeight="1" x14ac:dyDescent="0.15">
      <c r="A22" s="383" t="s">
        <v>147</v>
      </c>
      <c r="B22" s="383"/>
      <c r="C22" s="383"/>
      <c r="D22" s="383"/>
      <c r="E22" s="402" t="s">
        <v>148</v>
      </c>
      <c r="F22" s="402"/>
      <c r="G22" s="402"/>
      <c r="H22" s="402"/>
      <c r="I22" s="402"/>
      <c r="J22" s="402"/>
      <c r="K22" s="402"/>
      <c r="L22" s="402"/>
      <c r="M22" s="402"/>
      <c r="N22" s="402"/>
      <c r="O22" s="402"/>
      <c r="P22" s="402"/>
      <c r="Q22" s="402"/>
      <c r="R22" s="402"/>
      <c r="S22" s="402"/>
      <c r="T22" s="402"/>
      <c r="U22" s="402"/>
    </row>
    <row r="23" spans="1:21" ht="20.25" customHeight="1" x14ac:dyDescent="0.15">
      <c r="A23" s="395" t="s">
        <v>149</v>
      </c>
      <c r="B23" s="396"/>
      <c r="C23" s="396"/>
      <c r="D23" s="396"/>
      <c r="E23" s="396"/>
      <c r="F23" s="396"/>
      <c r="G23" s="396"/>
      <c r="H23" s="396"/>
      <c r="I23" s="396"/>
      <c r="J23" s="396"/>
      <c r="K23" s="396"/>
      <c r="L23" s="396"/>
      <c r="M23" s="396"/>
      <c r="N23" s="396"/>
      <c r="O23" s="396"/>
      <c r="P23" s="396"/>
      <c r="Q23" s="396"/>
      <c r="R23" s="396"/>
      <c r="S23" s="396"/>
      <c r="T23" s="396"/>
      <c r="U23" s="397"/>
    </row>
    <row r="24" spans="1:21" ht="20.25" customHeight="1" x14ac:dyDescent="0.15">
      <c r="A24" s="392" t="s">
        <v>150</v>
      </c>
      <c r="B24" s="393"/>
      <c r="C24" s="393"/>
      <c r="D24" s="393"/>
      <c r="E24" s="393"/>
      <c r="F24" s="393"/>
      <c r="G24" s="393"/>
      <c r="H24" s="393"/>
      <c r="I24" s="393"/>
      <c r="J24" s="393"/>
      <c r="K24" s="393"/>
      <c r="L24" s="393"/>
      <c r="M24" s="393"/>
      <c r="N24" s="393"/>
      <c r="O24" s="393"/>
      <c r="P24" s="393"/>
      <c r="Q24" s="393"/>
      <c r="R24" s="393"/>
      <c r="S24" s="393"/>
      <c r="T24" s="393"/>
      <c r="U24" s="394"/>
    </row>
    <row r="25" spans="1:21" ht="20.25" customHeight="1" x14ac:dyDescent="0.15">
      <c r="A25" s="379" t="s">
        <v>151</v>
      </c>
      <c r="B25" s="380"/>
      <c r="C25" s="380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1"/>
      <c r="T25" s="381"/>
      <c r="U25" s="382"/>
    </row>
    <row r="26" spans="1:21" ht="20.25" customHeight="1" x14ac:dyDescent="0.15">
      <c r="A26" s="395" t="s">
        <v>152</v>
      </c>
      <c r="B26" s="396"/>
      <c r="C26" s="396"/>
      <c r="D26" s="396"/>
      <c r="E26" s="396"/>
      <c r="F26" s="396"/>
      <c r="G26" s="396"/>
      <c r="H26" s="396"/>
      <c r="I26" s="396"/>
      <c r="J26" s="396"/>
      <c r="K26" s="396"/>
      <c r="L26" s="396"/>
      <c r="M26" s="396"/>
      <c r="N26" s="396"/>
      <c r="O26" s="396"/>
      <c r="P26" s="396"/>
      <c r="Q26" s="396"/>
      <c r="R26" s="396"/>
      <c r="S26" s="396"/>
      <c r="T26" s="396"/>
      <c r="U26" s="397"/>
    </row>
    <row r="27" spans="1:21" ht="20.25" customHeight="1" x14ac:dyDescent="0.15">
      <c r="A27" s="392" t="s">
        <v>153</v>
      </c>
      <c r="B27" s="393"/>
      <c r="C27" s="393"/>
      <c r="D27" s="393"/>
      <c r="E27" s="393"/>
      <c r="F27" s="393"/>
      <c r="G27" s="393"/>
      <c r="H27" s="393"/>
      <c r="I27" s="393"/>
      <c r="J27" s="393"/>
      <c r="K27" s="393"/>
      <c r="L27" s="393"/>
      <c r="M27" s="393"/>
      <c r="N27" s="393"/>
      <c r="O27" s="393"/>
      <c r="P27" s="393"/>
      <c r="Q27" s="393"/>
      <c r="R27" s="393"/>
      <c r="S27" s="393"/>
      <c r="T27" s="393"/>
      <c r="U27" s="394"/>
    </row>
    <row r="28" spans="1:21" ht="20.25" customHeight="1" x14ac:dyDescent="0.15">
      <c r="A28" s="379" t="s">
        <v>154</v>
      </c>
      <c r="B28" s="380"/>
      <c r="C28" s="380"/>
      <c r="D28" s="380"/>
      <c r="E28" s="380"/>
      <c r="F28" s="380"/>
      <c r="G28" s="380"/>
      <c r="H28" s="380"/>
      <c r="I28" s="380"/>
      <c r="J28" s="380"/>
      <c r="K28" s="380"/>
      <c r="L28" s="380"/>
      <c r="M28" s="380"/>
      <c r="N28" s="380"/>
      <c r="O28" s="380"/>
      <c r="P28" s="380"/>
      <c r="Q28" s="380"/>
      <c r="R28" s="380"/>
      <c r="S28" s="381"/>
      <c r="T28" s="381"/>
      <c r="U28" s="382"/>
    </row>
    <row r="29" spans="1:21" ht="30" customHeight="1" x14ac:dyDescent="0.15">
      <c r="S29" s="180"/>
    </row>
  </sheetData>
  <sheetProtection selectLockedCells="1"/>
  <mergeCells count="69">
    <mergeCell ref="A1:U1"/>
    <mergeCell ref="A2:U2"/>
    <mergeCell ref="Q3:S3"/>
    <mergeCell ref="Q4:S4"/>
    <mergeCell ref="S5:U5"/>
    <mergeCell ref="A6:C6"/>
    <mergeCell ref="D6:P6"/>
    <mergeCell ref="Q6:R6"/>
    <mergeCell ref="S6:U6"/>
    <mergeCell ref="A7:C7"/>
    <mergeCell ref="D7:P7"/>
    <mergeCell ref="Q7:R7"/>
    <mergeCell ref="S7:U7"/>
    <mergeCell ref="A8:C8"/>
    <mergeCell ref="D8:U8"/>
    <mergeCell ref="C9:D9"/>
    <mergeCell ref="E9:Q9"/>
    <mergeCell ref="R9:U9"/>
    <mergeCell ref="C10:D10"/>
    <mergeCell ref="N10:O10"/>
    <mergeCell ref="P10:Q10"/>
    <mergeCell ref="C11:D11"/>
    <mergeCell ref="E11:Q11"/>
    <mergeCell ref="C12:D12"/>
    <mergeCell ref="N12:O12"/>
    <mergeCell ref="P12:Q12"/>
    <mergeCell ref="C13:D13"/>
    <mergeCell ref="E13:Q13"/>
    <mergeCell ref="C14:D14"/>
    <mergeCell ref="C15:D15"/>
    <mergeCell ref="C16:D16"/>
    <mergeCell ref="E14:Q15"/>
    <mergeCell ref="C17:D17"/>
    <mergeCell ref="C18:D18"/>
    <mergeCell ref="C19:D19"/>
    <mergeCell ref="C20:D20"/>
    <mergeCell ref="N20:P20"/>
    <mergeCell ref="E16:Q17"/>
    <mergeCell ref="C21:D21"/>
    <mergeCell ref="E21:Q21"/>
    <mergeCell ref="A22:D22"/>
    <mergeCell ref="E22:U22"/>
    <mergeCell ref="A23:U23"/>
    <mergeCell ref="A24:U24"/>
    <mergeCell ref="A25:R25"/>
    <mergeCell ref="S25:U25"/>
    <mergeCell ref="A26:U26"/>
    <mergeCell ref="A27:U27"/>
    <mergeCell ref="A28:R28"/>
    <mergeCell ref="S28:U28"/>
    <mergeCell ref="A10:A11"/>
    <mergeCell ref="A12:A13"/>
    <mergeCell ref="A14:A15"/>
    <mergeCell ref="A16:A17"/>
    <mergeCell ref="A18:A19"/>
    <mergeCell ref="A20:A21"/>
    <mergeCell ref="B10:B11"/>
    <mergeCell ref="B12:B13"/>
    <mergeCell ref="B14:B15"/>
    <mergeCell ref="B16:B17"/>
    <mergeCell ref="B18:B19"/>
    <mergeCell ref="B20:B21"/>
    <mergeCell ref="R16:U17"/>
    <mergeCell ref="R12:U13"/>
    <mergeCell ref="R14:U15"/>
    <mergeCell ref="E18:Q19"/>
    <mergeCell ref="R18:U19"/>
    <mergeCell ref="R20:U21"/>
    <mergeCell ref="R10:U11"/>
  </mergeCells>
  <phoneticPr fontId="9" type="noConversion"/>
  <printOptions horizontalCentered="1"/>
  <pageMargins left="0.98425196850393704" right="0.70866141732283505" top="0.78740157480314998" bottom="0.78740157480314998" header="0.72" footer="0.31496062992126"/>
  <pageSetup paperSize="9" orientation="portrait" r:id="rId1"/>
  <headerFooter>
    <oddHeader>&amp;R&amp;G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70"/>
  <dimension ref="A1:AF56"/>
  <sheetViews>
    <sheetView view="pageBreakPreview" topLeftCell="A7" zoomScaleNormal="100" workbookViewId="0">
      <selection activeCell="H13" sqref="H13"/>
    </sheetView>
  </sheetViews>
  <sheetFormatPr defaultColWidth="5.75" defaultRowHeight="13.5" x14ac:dyDescent="0.15"/>
  <cols>
    <col min="1" max="1" width="7.125" style="72" customWidth="1"/>
    <col min="2" max="2" width="7.5" style="72" customWidth="1"/>
    <col min="3" max="3" width="8.125" style="72" customWidth="1"/>
    <col min="4" max="23" width="3.25" style="72" customWidth="1"/>
    <col min="24" max="16384" width="5.75" style="72"/>
  </cols>
  <sheetData>
    <row r="1" spans="1:32" s="69" customFormat="1" ht="18.75" x14ac:dyDescent="0.15">
      <c r="A1" s="366"/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101"/>
      <c r="Y1" s="101"/>
      <c r="Z1" s="101"/>
      <c r="AA1" s="101"/>
      <c r="AB1" s="101"/>
      <c r="AC1" s="101"/>
      <c r="AD1" s="101"/>
      <c r="AE1" s="101"/>
      <c r="AF1" s="101"/>
    </row>
    <row r="2" spans="1:32" s="70" customFormat="1" ht="22.5" x14ac:dyDescent="0.15">
      <c r="A2" s="460" t="s">
        <v>155</v>
      </c>
      <c r="B2" s="460"/>
      <c r="C2" s="460"/>
      <c r="D2" s="460"/>
      <c r="E2" s="460"/>
      <c r="F2" s="460"/>
      <c r="G2" s="460"/>
      <c r="H2" s="460"/>
      <c r="I2" s="460"/>
      <c r="J2" s="460"/>
      <c r="K2" s="460"/>
      <c r="L2" s="460"/>
      <c r="M2" s="460"/>
      <c r="N2" s="460"/>
      <c r="O2" s="460"/>
      <c r="P2" s="460"/>
      <c r="Q2" s="460"/>
      <c r="R2" s="460"/>
      <c r="S2" s="460"/>
      <c r="T2" s="460"/>
      <c r="U2" s="460"/>
      <c r="V2" s="460"/>
      <c r="W2" s="460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71" customFormat="1" ht="17.25" customHeight="1" x14ac:dyDescent="0.15">
      <c r="A3" s="7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3"/>
      <c r="T3" s="74"/>
      <c r="U3" s="74"/>
      <c r="V3" s="74"/>
    </row>
    <row r="4" spans="1:32" s="71" customFormat="1" ht="17.25" customHeight="1" x14ac:dyDescent="0.1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3"/>
      <c r="T4" s="74"/>
      <c r="U4" s="74"/>
      <c r="V4" s="74"/>
    </row>
    <row r="5" spans="1:32" s="61" customFormat="1" ht="12" customHeight="1" x14ac:dyDescent="0.15">
      <c r="A5" s="75"/>
      <c r="B5" s="75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461" t="s">
        <v>156</v>
      </c>
      <c r="W5" s="461"/>
      <c r="X5" s="62"/>
      <c r="Y5" s="62"/>
      <c r="Z5" s="63"/>
      <c r="AA5" s="63"/>
      <c r="AB5" s="63"/>
      <c r="AC5" s="63"/>
      <c r="AD5" s="63"/>
      <c r="AE5" s="63"/>
    </row>
    <row r="6" spans="1:32" ht="21.75" customHeight="1" x14ac:dyDescent="0.15">
      <c r="A6" s="76" t="s">
        <v>45</v>
      </c>
      <c r="B6" s="454" t="s">
        <v>36</v>
      </c>
      <c r="C6" s="455"/>
      <c r="D6" s="455"/>
      <c r="E6" s="455"/>
      <c r="F6" s="455"/>
      <c r="G6" s="455"/>
      <c r="H6" s="455"/>
      <c r="I6" s="456"/>
      <c r="J6" s="449" t="s">
        <v>114</v>
      </c>
      <c r="K6" s="450"/>
      <c r="L6" s="450"/>
      <c r="M6" s="450"/>
      <c r="N6" s="451"/>
      <c r="O6" s="457"/>
      <c r="P6" s="458"/>
      <c r="Q6" s="458"/>
      <c r="R6" s="458"/>
      <c r="S6" s="458"/>
      <c r="T6" s="458"/>
      <c r="U6" s="458"/>
      <c r="V6" s="458"/>
      <c r="W6" s="459"/>
    </row>
    <row r="7" spans="1:32" ht="21.75" customHeight="1" x14ac:dyDescent="0.15">
      <c r="A7" s="76" t="s">
        <v>115</v>
      </c>
      <c r="B7" s="454" t="s">
        <v>157</v>
      </c>
      <c r="C7" s="455"/>
      <c r="D7" s="455"/>
      <c r="E7" s="455"/>
      <c r="F7" s="455"/>
      <c r="G7" s="455"/>
      <c r="H7" s="455"/>
      <c r="I7" s="456"/>
      <c r="J7" s="449" t="s">
        <v>116</v>
      </c>
      <c r="K7" s="450"/>
      <c r="L7" s="450"/>
      <c r="M7" s="450"/>
      <c r="N7" s="451"/>
      <c r="O7" s="457"/>
      <c r="P7" s="458"/>
      <c r="Q7" s="458"/>
      <c r="R7" s="458"/>
      <c r="S7" s="458"/>
      <c r="T7" s="458"/>
      <c r="U7" s="458"/>
      <c r="V7" s="458"/>
      <c r="W7" s="459"/>
    </row>
    <row r="8" spans="1:32" ht="24" customHeight="1" x14ac:dyDescent="0.15">
      <c r="A8" s="77" t="s">
        <v>120</v>
      </c>
      <c r="B8" s="77" t="s">
        <v>158</v>
      </c>
      <c r="C8" s="77" t="s">
        <v>123</v>
      </c>
      <c r="D8" s="449" t="s">
        <v>122</v>
      </c>
      <c r="E8" s="450"/>
      <c r="F8" s="450"/>
      <c r="G8" s="450"/>
      <c r="H8" s="450"/>
      <c r="I8" s="450"/>
      <c r="J8" s="450"/>
      <c r="K8" s="450"/>
      <c r="L8" s="450"/>
      <c r="M8" s="450"/>
      <c r="N8" s="450"/>
      <c r="O8" s="450"/>
      <c r="P8" s="450"/>
      <c r="Q8" s="450"/>
      <c r="R8" s="450"/>
      <c r="S8" s="450"/>
      <c r="T8" s="450"/>
      <c r="U8" s="450"/>
      <c r="V8" s="450"/>
      <c r="W8" s="451"/>
    </row>
    <row r="9" spans="1:32" x14ac:dyDescent="0.15">
      <c r="A9" s="438" t="s">
        <v>159</v>
      </c>
      <c r="B9" s="445" t="s">
        <v>160</v>
      </c>
      <c r="C9" s="438" t="s">
        <v>161</v>
      </c>
      <c r="D9" s="79">
        <f ca="1">RANDBETWEEN(-10,10)</f>
        <v>-2</v>
      </c>
      <c r="E9" s="80">
        <f ca="1">IF(COUNTA(D9:$D$9)&lt;钢筋检表!$F$10,IF(SUM(COUNTIF(D9:$D9,"&gt;10")+COUNTIF(D9:$D9,"&lt;-10"))&gt;=1,RANDBETWEEN(-10,10),RANDBETWEEN(-12,12)),"")</f>
        <v>-11</v>
      </c>
      <c r="F9" s="80">
        <f ca="1">IF(COUNTA($D9:E$9)&lt;钢筋检表!$F$10,IF(SUM(COUNTIF($D9:E9,"&gt;10")+COUNTIF($D9:E9,"&lt;-10"))&gt;=1,RANDBETWEEN(-10,10),RANDBETWEEN(-12,12)),"")</f>
        <v>-6</v>
      </c>
      <c r="G9" s="80">
        <f ca="1">IF(COUNTA($D9:F$9)&lt;钢筋检表!$F$10,IF(SUM(COUNTIF($D9:F9,"&gt;10")+COUNTIF($D9:F9,"&lt;-10"))&gt;=1,RANDBETWEEN(-10,10),RANDBETWEEN(-12,12)),"")</f>
        <v>-2</v>
      </c>
      <c r="H9" s="80">
        <f ca="1">IF(COUNTA($D9:G$9)&lt;钢筋检表!$F$10,IF(SUM(COUNTIF($D9:G9,"&gt;10")+COUNTIF($D9:G9,"&lt;-10"))&gt;=1,RANDBETWEEN(-10,10),RANDBETWEEN(-12,12)),"")</f>
        <v>6</v>
      </c>
      <c r="I9" s="80">
        <f ca="1">IF(COUNTA($D9:H$9)&lt;钢筋检表!$F$10,IF(SUM(COUNTIF($D9:H9,"&gt;10")+COUNTIF($D9:H9,"&lt;-10"))&gt;=1,RANDBETWEEN(-10,10),RANDBETWEEN(-12,12)),"")</f>
        <v>-1</v>
      </c>
      <c r="J9" s="80">
        <f ca="1">IF(COUNTA($D9:I$9)&lt;钢筋检表!$F$10,IF(SUM(COUNTIF($D9:I9,"&gt;10")+COUNTIF($D9:I9,"&lt;-10"))&gt;=1,RANDBETWEEN(-10,10),RANDBETWEEN(-12,12)),"")</f>
        <v>-7</v>
      </c>
      <c r="K9" s="80">
        <f ca="1">IF(COUNTA($D9:J$9)&lt;钢筋检表!$F$10,IF(SUM(COUNTIF($D9:J9,"&gt;10")+COUNTIF($D9:J9,"&lt;-10"))&gt;=1,RANDBETWEEN(-10,10),RANDBETWEEN(-12,12)),"")</f>
        <v>-8</v>
      </c>
      <c r="L9" s="80">
        <f ca="1">IF(COUNTA($D9:K$9)&lt;钢筋检表!$F$10,IF(SUM(COUNTIF($D9:K9,"&gt;10")+COUNTIF($D9:K9,"&lt;-10"))&gt;=1,RANDBETWEEN(-10,10),RANDBETWEEN(-12,12)),"")</f>
        <v>-4</v>
      </c>
      <c r="M9" s="80">
        <f ca="1">IF(COUNTA($D9:L$9)&lt;钢筋检表!$F$10,IF(SUM(COUNTIF($D9:L9,"&gt;10")+COUNTIF($D9:L9,"&lt;-10"))&gt;=1,RANDBETWEEN(-10,10),RANDBETWEEN(-12,12)),"")</f>
        <v>5</v>
      </c>
      <c r="N9" s="80">
        <f ca="1">IF(COUNTA($D9:M$9)&lt;钢筋检表!$F$10,IF(SUM(COUNTIF($D9:M9,"&gt;10")+COUNTIF($D9:M9,"&lt;-10"))&gt;=1,RANDBETWEEN(-10,10),RANDBETWEEN(-12,12)),"")</f>
        <v>9</v>
      </c>
      <c r="O9" s="80">
        <f ca="1">IF(COUNTA($D9:N$9)&lt;钢筋检表!$F$10,IF(SUM(COUNTIF($D9:N9,"&gt;10")+COUNTIF($D9:N9,"&lt;-10"))&gt;=1,RANDBETWEEN(-10,10),RANDBETWEEN(-12,12)),"")</f>
        <v>6</v>
      </c>
      <c r="P9" s="80">
        <f ca="1">IF(COUNTA($D9:O$9)&lt;钢筋检表!$F$10,IF(SUM(COUNTIF($D9:O9,"&gt;10")+COUNTIF($D9:O9,"&lt;-10"))&gt;=1,RANDBETWEEN(-10,10),RANDBETWEEN(-12,12)),"")</f>
        <v>7</v>
      </c>
      <c r="Q9" s="80">
        <f ca="1">IF(COUNTA($D9:P$9)&lt;钢筋检表!$F$10,IF(SUM(COUNTIF($D9:P9,"&gt;10")+COUNTIF($D9:P9,"&lt;-10"))&gt;=1,RANDBETWEEN(-10,10),RANDBETWEEN(-12,12)),"")</f>
        <v>-2</v>
      </c>
      <c r="R9" s="80">
        <f ca="1">IF(COUNTA($D9:Q$9)&lt;钢筋检表!$F$10,IF(SUM(COUNTIF($D9:Q9,"&gt;10")+COUNTIF($D9:Q9,"&lt;-10"))&gt;=1,RANDBETWEEN(-10,10),RANDBETWEEN(-12,12)),"")</f>
        <v>-3</v>
      </c>
      <c r="S9" s="80">
        <f ca="1">IF(COUNTA($D9:R$9)&lt;钢筋检表!$F$10,IF(SUM(COUNTIF($D9:R9,"&gt;10")+COUNTIF($D9:R9,"&lt;-10"))&gt;=1,RANDBETWEEN(-10,10),RANDBETWEEN(-12,12)),"")</f>
        <v>10</v>
      </c>
      <c r="T9" s="80">
        <f ca="1">IF(COUNTA($D9:S$9)&lt;钢筋检表!$F$10,IF(SUM(COUNTIF($D9:S9,"&gt;10")+COUNTIF($D9:S9,"&lt;-10"))&gt;=1,RANDBETWEEN(-10,10),RANDBETWEEN(-12,12)),"")</f>
        <v>-5</v>
      </c>
      <c r="U9" s="80">
        <f ca="1">IF(COUNTA($D9:T$9)&lt;钢筋检表!$F$10,IF(SUM(COUNTIF($D9:T9,"&gt;10")+COUNTIF($D9:T9,"&lt;-10"))&gt;=1,RANDBETWEEN(-10,10),RANDBETWEEN(-12,12)),"")</f>
        <v>9</v>
      </c>
      <c r="V9" s="80">
        <f ca="1">IF(COUNTA($D9:U$9)&lt;钢筋检表!$F$10,IF(SUM(COUNTIF($D9:U9,"&gt;10")+COUNTIF($D9:U9,"&lt;-10"))&gt;=1,RANDBETWEEN(-10,10),RANDBETWEEN(-12,12)),"")</f>
        <v>-2</v>
      </c>
      <c r="W9" s="103">
        <f ca="1">IF(COUNTA($D9:V$9)&lt;钢筋检表!$F$10,IF(SUM(COUNTIF($D9:V9,"&gt;10")+COUNTIF($D9:V9,"&lt;-10"))&gt;=1,RANDBETWEEN(-10,10),RANDBETWEEN(-12,12)),"")</f>
        <v>1</v>
      </c>
    </row>
    <row r="10" spans="1:32" ht="11.25" customHeight="1" x14ac:dyDescent="0.15">
      <c r="A10" s="439"/>
      <c r="B10" s="446"/>
      <c r="C10" s="439"/>
      <c r="D10" s="81">
        <f ca="1">IF(COUNTA(D$9:$W9)&lt;钢筋检表!$F$10,IF(SUM(COUNTIF(D9:$W9,"&gt;10")+COUNTIF(D9:$W9,"&lt;-10"))&gt;=1,RANDBETWEEN(-10,10),RANDBETWEEN(-11,11)),"")</f>
        <v>-4</v>
      </c>
      <c r="E10" s="82">
        <f ca="1">IF(COUNTA($D$9:$W9)+COUNTA(D10:$D10)&lt;钢筋检表!$F$10,IF(SUM(COUNTIF($D$9:$W9,"&gt;10")+COUNTIF($D$9:$W9,"&lt;-10"),COUNTIF(D10:$D10,"&gt;10")+COUNTIF(D10:$D10,"&lt;-10"))&gt;=1,RANDBETWEEN(-10,10),RANDBETWEEN(-12,12)),"")</f>
        <v>-8</v>
      </c>
      <c r="F10" s="82">
        <f ca="1">IF(COUNTA($D$9:$W9)+COUNTA($D10:E10)&lt;钢筋检表!$F$10,IF(SUM(COUNTIF($D$9:$W9,"&gt;10")+COUNTIF($D$9:$W9,"&lt;-10"),COUNTIF($D10:E10,"&gt;10")+COUNTIF($D10:E10,"&lt;-10"))&gt;=1,RANDBETWEEN(-10,10),RANDBETWEEN(-12,12)),"")</f>
        <v>-1</v>
      </c>
      <c r="G10" s="82">
        <f ca="1">IF(COUNTA($D$9:$W9)+COUNTA($D10:F10)&lt;钢筋检表!$F$10,IF(SUM(COUNTIF($D$9:$W9,"&gt;10")+COUNTIF($D$9:$W9,"&lt;-10"),COUNTIF($D10:F10,"&gt;10")+COUNTIF($D10:F10,"&lt;-10"))&gt;=1,RANDBETWEEN(-10,10),RANDBETWEEN(-12,12)),"")</f>
        <v>1</v>
      </c>
      <c r="H10" s="82">
        <f ca="1">IF(COUNTA($D$9:$W9)+COUNTA($D10:G10)&lt;钢筋检表!$F$10,IF(SUM(COUNTIF($D$9:$W9,"&gt;10")+COUNTIF($D$9:$W9,"&lt;-10"),COUNTIF($D10:G10,"&gt;10")+COUNTIF($D10:G10,"&lt;-10"))&gt;=1,RANDBETWEEN(-10,10),RANDBETWEEN(-12,12)),"")</f>
        <v>1</v>
      </c>
      <c r="I10" s="82">
        <f ca="1">IF(COUNTA($D$9:$W9)+COUNTA($D10:H10)&lt;钢筋检表!$F$10,IF(SUM(COUNTIF($D$9:$W9,"&gt;10")+COUNTIF($D$9:$W9,"&lt;-10"),COUNTIF($D10:H10,"&gt;10")+COUNTIF($D10:H10,"&lt;-10"))&gt;=1,RANDBETWEEN(-10,10),RANDBETWEEN(-12,12)),"")</f>
        <v>7</v>
      </c>
      <c r="J10" s="82">
        <f ca="1">IF(COUNTA($D$9:$W9)+COUNTA($D10:I10)&lt;钢筋检表!$F$10,IF(SUM(COUNTIF($D$9:$W9,"&gt;10")+COUNTIF($D$9:$W9,"&lt;-10"),COUNTIF($D10:I10,"&gt;10")+COUNTIF($D10:I10,"&lt;-10"))&gt;=1,RANDBETWEEN(-10,10),RANDBETWEEN(-12,12)),"")</f>
        <v>10</v>
      </c>
      <c r="K10" s="82">
        <f ca="1">IF(COUNTA($D$9:$W9)+COUNTA($D10:J10)&lt;钢筋检表!$F$10,IF(SUM(COUNTIF($D$9:$W9,"&gt;10")+COUNTIF($D$9:$W9,"&lt;-10"),COUNTIF($D10:J10,"&gt;10")+COUNTIF($D10:J10,"&lt;-10"))&gt;=1,RANDBETWEEN(-10,10),RANDBETWEEN(-12,12)),"")</f>
        <v>6</v>
      </c>
      <c r="L10" s="82">
        <f ca="1">IF(COUNTA($D$9:$W9)+COUNTA($D10:K10)&lt;钢筋检表!$F$10,IF(SUM(COUNTIF($D$9:$W9,"&gt;10")+COUNTIF($D$9:$W9,"&lt;-10"),COUNTIF($D10:K10,"&gt;10")+COUNTIF($D10:K10,"&lt;-10"))&gt;=1,RANDBETWEEN(-10,10),RANDBETWEEN(-12,12)),"")</f>
        <v>0</v>
      </c>
      <c r="M10" s="82">
        <f ca="1">IF(COUNTA($D$9:$W9)+COUNTA($D10:L10)&lt;钢筋检表!$F$10,IF(SUM(COUNTIF($D$9:$W9,"&gt;10")+COUNTIF($D$9:$W9,"&lt;-10"),COUNTIF($D10:L10,"&gt;10")+COUNTIF($D10:L10,"&lt;-10"))&gt;=1,RANDBETWEEN(-10,10),RANDBETWEEN(-12,12)),"")</f>
        <v>1</v>
      </c>
      <c r="N10" s="82">
        <f ca="1">IF(COUNTA($D$9:$W9)+COUNTA($D10:M10)&lt;钢筋检表!$F$10,IF(SUM(COUNTIF($D$9:$W9,"&gt;10")+COUNTIF($D$9:$W9,"&lt;-10"),COUNTIF($D10:M10,"&gt;10")+COUNTIF($D10:M10,"&lt;-10"))&gt;=1,RANDBETWEEN(-10,10),RANDBETWEEN(-12,12)),"")</f>
        <v>-3</v>
      </c>
      <c r="O10" s="82">
        <f ca="1">IF(COUNTA($D$9:$W9)+COUNTA($D10:N10)&lt;钢筋检表!$F$10,IF(SUM(COUNTIF($D$9:$W9,"&gt;10")+COUNTIF($D$9:$W9,"&lt;-10"),COUNTIF($D10:N10,"&gt;10")+COUNTIF($D10:N10,"&lt;-10"))&gt;=1,RANDBETWEEN(-10,10),RANDBETWEEN(-12,12)),"")</f>
        <v>-7</v>
      </c>
      <c r="P10" s="82">
        <f ca="1">IF(COUNTA($D$9:$W9)+COUNTA($D10:O10)&lt;钢筋检表!$F$10,IF(SUM(COUNTIF($D$9:$W9,"&gt;10")+COUNTIF($D$9:$W9,"&lt;-10"),COUNTIF($D10:O10,"&gt;10")+COUNTIF($D10:O10,"&lt;-10"))&gt;=1,RANDBETWEEN(-10,10),RANDBETWEEN(-12,12)),"")</f>
        <v>-10</v>
      </c>
      <c r="Q10" s="82">
        <f ca="1">IF(COUNTA($D$9:$W9)+COUNTA($D10:P10)&lt;钢筋检表!$F$10,IF(SUM(COUNTIF($D$9:$W9,"&gt;10")+COUNTIF($D$9:$W9,"&lt;-10"),COUNTIF($D10:P10,"&gt;10")+COUNTIF($D10:P10,"&lt;-10"))&gt;=1,RANDBETWEEN(-10,10),RANDBETWEEN(-12,12)),"")</f>
        <v>-8</v>
      </c>
      <c r="R10" s="82">
        <f ca="1">IF(COUNTA($D$9:$W9)+COUNTA($D10:Q10)&lt;钢筋检表!$F$10,IF(SUM(COUNTIF($D$9:$W9,"&gt;10")+COUNTIF($D$9:$W9,"&lt;-10"),COUNTIF($D10:Q10,"&gt;10")+COUNTIF($D10:Q10,"&lt;-10"))&gt;=1,RANDBETWEEN(-10,10),RANDBETWEEN(-12,12)),"")</f>
        <v>1</v>
      </c>
      <c r="S10" s="82">
        <f ca="1">IF(COUNTA($D$9:$W9)+COUNTA($D10:R10)&lt;钢筋检表!$F$10,IF(SUM(COUNTIF($D$9:$W9,"&gt;10")+COUNTIF($D$9:$W9,"&lt;-10"),COUNTIF($D10:R10,"&gt;10")+COUNTIF($D10:R10,"&lt;-10"))&gt;=1,RANDBETWEEN(-10,10),RANDBETWEEN(-12,12)),"")</f>
        <v>4</v>
      </c>
      <c r="T10" s="82">
        <f ca="1">IF(COUNTA($D$9:$W9)+COUNTA($D10:S10)&lt;钢筋检表!$F$10,IF(SUM(COUNTIF($D$9:$W9,"&gt;10")+COUNTIF($D$9:$W9,"&lt;-10"),COUNTIF($D10:S10,"&gt;10")+COUNTIF($D10:S10,"&lt;-10"))&gt;=1,RANDBETWEEN(-10,10),RANDBETWEEN(-12,12)),"")</f>
        <v>0</v>
      </c>
      <c r="U10" s="82">
        <f ca="1">IF(COUNTA($D$9:$W9)+COUNTA($D10:T10)&lt;钢筋检表!$F$10,IF(SUM(COUNTIF($D$9:$W9,"&gt;10")+COUNTIF($D$9:$W9,"&lt;-10"),COUNTIF($D10:T10,"&gt;10")+COUNTIF($D10:T10,"&lt;-10"))&gt;=1,RANDBETWEEN(-10,10),RANDBETWEEN(-12,12)),"")</f>
        <v>5</v>
      </c>
      <c r="V10" s="82">
        <f ca="1">IF(COUNTA($D$9:$W9)+COUNTA($D10:U10)&lt;钢筋检表!$F$10,IF(SUM(COUNTIF($D$9:$W9,"&gt;10")+COUNTIF($D$9:$W9,"&lt;-10"),COUNTIF($D10:U10,"&gt;10")+COUNTIF($D10:U10,"&lt;-10"))&gt;=1,RANDBETWEEN(-10,10),RANDBETWEEN(-12,12)),"")</f>
        <v>5</v>
      </c>
      <c r="W10" s="104">
        <f ca="1">IF(COUNTA($D$9:$W9)+COUNTA($D10:V10)&lt;钢筋检表!$F$10,IF(SUM(COUNTIF($D$9:$W9,"&gt;10")+COUNTIF($D$9:$W9,"&lt;-10"),COUNTIF($D10:V10,"&gt;10")+COUNTIF($D10:V10,"&lt;-10"))&gt;=1,RANDBETWEEN(-10,10),RANDBETWEEN(-12,12)),"")</f>
        <v>-2</v>
      </c>
    </row>
    <row r="11" spans="1:32" ht="11.25" customHeight="1" x14ac:dyDescent="0.15">
      <c r="A11" s="439"/>
      <c r="B11" s="446"/>
      <c r="C11" s="439"/>
      <c r="D11" s="81">
        <f ca="1">IF(COUNTA($D$9:W10)&lt;钢筋检表!$F$10,RANDBETWEEN(-10,10),"")</f>
        <v>6</v>
      </c>
      <c r="E11" s="82">
        <f ca="1">IF(COUNTA($D$9:$W10)+COUNTA(D11:$D11)&lt;钢筋检表!$F$10,IF(SUM(COUNTIF($D$9:$W10,"&gt;10")+COUNTIF($D$9:$W10,"&lt;-10"),COUNTIF(D11:$D11,"&gt;10")+COUNTIF(D11:$D11,"&lt;-10"))&gt;=1,RANDBETWEEN(-10,10),RANDBETWEEN(-12,12)),"")</f>
        <v>-7</v>
      </c>
      <c r="F11" s="82">
        <f ca="1">IF(COUNTA($D$9:$W10)+COUNTA($D11:E11)&lt;钢筋检表!$F$10,IF(SUM(COUNTIF($D$9:$W10,"&gt;10")+COUNTIF($D$9:$W10,"&lt;-10"),COUNTIF($D11:E11,"&gt;10")+COUNTIF($D11:E11,"&lt;-10"))&gt;=1,RANDBETWEEN(-10,10),RANDBETWEEN(-12,12)),"")</f>
        <v>-6</v>
      </c>
      <c r="G11" s="82">
        <f ca="1">IF(COUNTA($D$9:$W10)+COUNTA($D11:F11)&lt;钢筋检表!$F$10,IF(SUM(COUNTIF($D$9:$W10,"&gt;10")+COUNTIF($D$9:$W10,"&lt;-10"),COUNTIF($D11:F11,"&gt;10")+COUNTIF($D11:F11,"&lt;-10"))&gt;=1,RANDBETWEEN(-10,10),RANDBETWEEN(-12,12)),"")</f>
        <v>4</v>
      </c>
      <c r="H11" s="82">
        <f ca="1">IF(COUNTA($D$9:$W10)+COUNTA($D11:G11)&lt;钢筋检表!$F$10,IF(SUM(COUNTIF($D$9:$W10,"&gt;10")+COUNTIF($D$9:$W10,"&lt;-10"),COUNTIF($D11:G11,"&gt;10")+COUNTIF($D11:G11,"&lt;-10"))&gt;=1,RANDBETWEEN(-10,10),RANDBETWEEN(-12,12)),"")</f>
        <v>-3</v>
      </c>
      <c r="I11" s="82">
        <f ca="1">IF(COUNTA($D$9:$W10)+COUNTA($D11:H11)&lt;钢筋检表!$F$10,IF(SUM(COUNTIF($D$9:$W10,"&gt;10")+COUNTIF($D$9:$W10,"&lt;-10"),COUNTIF($D11:H11,"&gt;10")+COUNTIF($D11:H11,"&lt;-10"))&gt;=1,RANDBETWEEN(-10,10),RANDBETWEEN(-12,12)),"")</f>
        <v>-2</v>
      </c>
      <c r="J11" s="82">
        <f ca="1">IF(COUNTA($D$9:$W10)+COUNTA($D11:I11)&lt;钢筋检表!$F$10,IF(SUM(COUNTIF($D$9:$W10,"&gt;10")+COUNTIF($D$9:$W10,"&lt;-10"),COUNTIF($D11:I11,"&gt;10")+COUNTIF($D11:I11,"&lt;-10"))&gt;=1,RANDBETWEEN(-10,10),RANDBETWEEN(-12,12)),"")</f>
        <v>-4</v>
      </c>
      <c r="K11" s="82">
        <f ca="1">IF(COUNTA($D$9:$W10)+COUNTA($D11:J11)&lt;钢筋检表!$F$10,IF(SUM(COUNTIF($D$9:$W10,"&gt;10")+COUNTIF($D$9:$W10,"&lt;-10"),COUNTIF($D11:J11,"&gt;10")+COUNTIF($D11:J11,"&lt;-10"))&gt;=1,RANDBETWEEN(-10,10),RANDBETWEEN(-12,12)),"")</f>
        <v>9</v>
      </c>
      <c r="L11" s="82">
        <f ca="1">IF(COUNTA($D$9:$W10)+COUNTA($D11:K11)&lt;钢筋检表!$F$10,IF(SUM(COUNTIF($D$9:$W10,"&gt;10")+COUNTIF($D$9:$W10,"&lt;-10"),COUNTIF($D11:K11,"&gt;10")+COUNTIF($D11:K11,"&lt;-10"))&gt;=1,RANDBETWEEN(-10,10),RANDBETWEEN(-12,12)),"")</f>
        <v>-4</v>
      </c>
      <c r="M11" s="82">
        <f ca="1">IF(COUNTA($D$9:$W10)+COUNTA($D11:L11)&lt;钢筋检表!$F$10,IF(SUM(COUNTIF($D$9:$W10,"&gt;10")+COUNTIF($D$9:$W10,"&lt;-10"),COUNTIF($D11:L11,"&gt;10")+COUNTIF($D11:L11,"&lt;-10"))&gt;=1,RANDBETWEEN(-10,10),RANDBETWEEN(-12,12)),"")</f>
        <v>-9</v>
      </c>
      <c r="N11" s="82">
        <f ca="1">IF(COUNTA($D$9:$W10)+COUNTA($D11:M11)&lt;钢筋检表!$F$10,IF(SUM(COUNTIF($D$9:$W10,"&gt;10")+COUNTIF($D$9:$W10,"&lt;-10"),COUNTIF($D11:M11,"&gt;10")+COUNTIF($D11:M11,"&lt;-10"))&gt;=1,RANDBETWEEN(-10,10),RANDBETWEEN(-12,12)),"")</f>
        <v>-10</v>
      </c>
      <c r="O11" s="82">
        <f ca="1">IF(COUNTA($D$9:$W10)+COUNTA($D11:N11)&lt;钢筋检表!$F$10,IF(SUM(COUNTIF($D$9:$W10,"&gt;10")+COUNTIF($D$9:$W10,"&lt;-10"),COUNTIF($D11:N11,"&gt;10")+COUNTIF($D11:N11,"&lt;-10"))&gt;=1,RANDBETWEEN(-10,10),RANDBETWEEN(-12,12)),"")</f>
        <v>8</v>
      </c>
      <c r="P11" s="82">
        <f ca="1">IF(COUNTA($D$9:$W10)+COUNTA($D11:O11)&lt;钢筋检表!$F$10,IF(SUM(COUNTIF($D$9:$W10,"&gt;10")+COUNTIF($D$9:$W10,"&lt;-10"),COUNTIF($D11:O11,"&gt;10")+COUNTIF($D11:O11,"&lt;-10"))&gt;=1,RANDBETWEEN(-10,10),RANDBETWEEN(-12,12)),"")</f>
        <v>7</v>
      </c>
      <c r="Q11" s="82">
        <f ca="1">IF(COUNTA($D$9:$W10)+COUNTA($D11:P11)&lt;钢筋检表!$F$10,IF(SUM(COUNTIF($D$9:$W10,"&gt;10")+COUNTIF($D$9:$W10,"&lt;-10"),COUNTIF($D11:P11,"&gt;10")+COUNTIF($D11:P11,"&lt;-10"))&gt;=1,RANDBETWEEN(-10,10),RANDBETWEEN(-12,12)),"")</f>
        <v>-9</v>
      </c>
      <c r="R11" s="82">
        <f ca="1">IF(COUNTA($D$9:$W10)+COUNTA($D11:Q11)&lt;钢筋检表!$F$10,IF(SUM(COUNTIF($D$9:$W10,"&gt;10")+COUNTIF($D$9:$W10,"&lt;-10"),COUNTIF($D11:Q11,"&gt;10")+COUNTIF($D11:Q11,"&lt;-10"))&gt;=1,RANDBETWEEN(-10,10),RANDBETWEEN(-12,12)),"")</f>
        <v>-5</v>
      </c>
      <c r="S11" s="82">
        <f ca="1">IF(COUNTA($D$9:$W10)+COUNTA($D11:R11)&lt;钢筋检表!$F$10,IF(SUM(COUNTIF($D$9:$W10,"&gt;10")+COUNTIF($D$9:$W10,"&lt;-10"),COUNTIF($D11:R11,"&gt;10")+COUNTIF($D11:R11,"&lt;-10"))&gt;=1,RANDBETWEEN(-10,10),RANDBETWEEN(-12,12)),"")</f>
        <v>0</v>
      </c>
      <c r="T11" s="82">
        <f ca="1">IF(COUNTA($D$9:$W10)+COUNTA($D11:S11)&lt;钢筋检表!$F$10,IF(SUM(COUNTIF($D$9:$W10,"&gt;10")+COUNTIF($D$9:$W10,"&lt;-10"),COUNTIF($D11:S11,"&gt;10")+COUNTIF($D11:S11,"&lt;-10"))&gt;=1,RANDBETWEEN(-10,10),RANDBETWEEN(-12,12)),"")</f>
        <v>-10</v>
      </c>
      <c r="U11" s="82">
        <f ca="1">IF(COUNTA($D$9:$W10)+COUNTA($D11:T11)&lt;钢筋检表!$F$10,IF(SUM(COUNTIF($D$9:$W10,"&gt;10")+COUNTIF($D$9:$W10,"&lt;-10"),COUNTIF($D11:T11,"&gt;10")+COUNTIF($D11:T11,"&lt;-10"))&gt;=1,RANDBETWEEN(-10,10),RANDBETWEEN(-12,12)),"")</f>
        <v>-4</v>
      </c>
      <c r="V11" s="82">
        <f ca="1">IF(COUNTA($D$9:$W10)+COUNTA($D11:U11)&lt;钢筋检表!$F$10,IF(SUM(COUNTIF($D$9:$W10,"&gt;10")+COUNTIF($D$9:$W10,"&lt;-10"),COUNTIF($D11:U11,"&gt;10")+COUNTIF($D11:U11,"&lt;-10"))&gt;=1,RANDBETWEEN(-10,10),RANDBETWEEN(-12,12)),"")</f>
        <v>6</v>
      </c>
      <c r="W11" s="104">
        <f ca="1">IF(COUNTA($D$9:$W10)+COUNTA($D11:V11)&lt;钢筋检表!$F$10,IF(SUM(COUNTIF($D$9:$W10,"&gt;10")+COUNTIF($D$9:$W10,"&lt;-10"),COUNTIF($D11:V11,"&gt;10")+COUNTIF($D11:V11,"&lt;-10"))&gt;=1,RANDBETWEEN(-10,10),RANDBETWEEN(-12,12)),"")</f>
        <v>5</v>
      </c>
    </row>
    <row r="12" spans="1:32" ht="11.25" customHeight="1" x14ac:dyDescent="0.15">
      <c r="A12" s="439"/>
      <c r="B12" s="446"/>
      <c r="C12" s="439"/>
      <c r="D12" s="81">
        <f ca="1">IF(COUNTA(D$9:$W11)&lt;钢筋检表!$F$10,IF(SUM(COUNTIF(D11:$W11,"&gt;10")+COUNTIF(D11:$W11,"&lt;-10"))&gt;=1,RANDBETWEEN(-10,10),RANDBETWEEN(-11,11)),"")</f>
        <v>-2</v>
      </c>
      <c r="E12" s="82">
        <f ca="1">IF(COUNTA($D$9:$W11)+COUNTA(D12:$D12)&lt;钢筋检表!$F$10,IF(SUM(COUNTIF($D$9:$W11,"&gt;10")+COUNTIF($D$9:$W11,"&lt;-10"),COUNTIF(D12:$D12,"&gt;10")+COUNTIF(D12:$D12,"&lt;-10"))&gt;=1,RANDBETWEEN(-10,10),RANDBETWEEN(-12,12)),"")</f>
        <v>0</v>
      </c>
      <c r="F12" s="82">
        <f ca="1">IF(COUNTA($D$9:$W11)+COUNTA($D12:E12)&lt;钢筋检表!$F$10,IF(SUM(COUNTIF($D$9:$W11,"&gt;10")+COUNTIF($D$9:$W11,"&lt;-10"),COUNTIF($D12:E12,"&gt;10")+COUNTIF($D12:E12,"&lt;-10"))&gt;=1,RANDBETWEEN(-10,10),RANDBETWEEN(-12,12)),"")</f>
        <v>-1</v>
      </c>
      <c r="G12" s="82">
        <f ca="1">IF(COUNTA($D$9:$W11)+COUNTA($D12:F12)&lt;钢筋检表!$F$10,IF(SUM(COUNTIF($D$9:$W11,"&gt;10")+COUNTIF($D$9:$W11,"&lt;-10"),COUNTIF($D12:F12,"&gt;10")+COUNTIF($D12:F12,"&lt;-10"))&gt;=1,RANDBETWEEN(-10,10),RANDBETWEEN(-12,12)),"")</f>
        <v>3</v>
      </c>
      <c r="H12" s="82">
        <f ca="1">IF(COUNTA($D$9:$W11)+COUNTA($D12:G12)&lt;钢筋检表!$F$10,IF(SUM(COUNTIF($D$9:$W11,"&gt;10")+COUNTIF($D$9:$W11,"&lt;-10"),COUNTIF($D12:G12,"&gt;10")+COUNTIF($D12:G12,"&lt;-10"))&gt;=1,RANDBETWEEN(-10,10),RANDBETWEEN(-12,12)),"")</f>
        <v>8</v>
      </c>
      <c r="I12" s="82">
        <f ca="1">IF(COUNTA($D$9:$W11)+COUNTA($D12:H12)&lt;钢筋检表!$F$10,IF(SUM(COUNTIF($D$9:$W11,"&gt;10")+COUNTIF($D$9:$W11,"&lt;-10"),COUNTIF($D12:H12,"&gt;10")+COUNTIF($D12:H12,"&lt;-10"))&gt;=1,RANDBETWEEN(-10,10),RANDBETWEEN(-12,12)),"")</f>
        <v>9</v>
      </c>
      <c r="J12" s="82">
        <f ca="1">IF(COUNTA($D$9:$W11)+COUNTA($D12:I12)&lt;钢筋检表!$F$10,IF(SUM(COUNTIF($D$9:$W11,"&gt;10")+COUNTIF($D$9:$W11,"&lt;-10"),COUNTIF($D12:I12,"&gt;10")+COUNTIF($D12:I12,"&lt;-10"))&gt;=1,RANDBETWEEN(-10,10),RANDBETWEEN(-12,12)),"")</f>
        <v>4</v>
      </c>
      <c r="K12" s="82">
        <f ca="1">IF(COUNTA($D$9:$W11)+COUNTA($D12:J12)&lt;钢筋检表!$F$10,IF(SUM(COUNTIF($D$9:$W11,"&gt;10")+COUNTIF($D$9:$W11,"&lt;-10"),COUNTIF($D12:J12,"&gt;10")+COUNTIF($D12:J12,"&lt;-10"))&gt;=1,RANDBETWEEN(-10,10),RANDBETWEEN(-12,12)),"")</f>
        <v>-3</v>
      </c>
      <c r="L12" s="82">
        <f ca="1">IF(COUNTA($D$9:$W11)+COUNTA($D12:K12)&lt;钢筋检表!$F$10,IF(SUM(COUNTIF($D$9:$W11,"&gt;10")+COUNTIF($D$9:$W11,"&lt;-10"),COUNTIF($D12:K12,"&gt;10")+COUNTIF($D12:K12,"&lt;-10"))&gt;=1,RANDBETWEEN(-10,10),RANDBETWEEN(-12,12)),"")</f>
        <v>8</v>
      </c>
      <c r="M12" s="82">
        <f ca="1">IF(COUNTA($D$9:$W11)+COUNTA($D12:L12)&lt;钢筋检表!$F$10,IF(SUM(COUNTIF($D$9:$W11,"&gt;10")+COUNTIF($D$9:$W11,"&lt;-10"),COUNTIF($D12:L12,"&gt;10")+COUNTIF($D12:L12,"&lt;-10"))&gt;=1,RANDBETWEEN(-10,10),RANDBETWEEN(-12,12)),"")</f>
        <v>-5</v>
      </c>
      <c r="N12" s="82">
        <f ca="1">IF(COUNTA($D$9:$W11)+COUNTA($D12:M12)&lt;钢筋检表!$F$10,IF(SUM(COUNTIF($D$9:$W11,"&gt;10")+COUNTIF($D$9:$W11,"&lt;-10"),COUNTIF($D12:M12,"&gt;10")+COUNTIF($D12:M12,"&lt;-10"))&gt;=1,RANDBETWEEN(-10,10),RANDBETWEEN(-12,12)),"")</f>
        <v>2</v>
      </c>
      <c r="O12" s="82">
        <f ca="1">IF(COUNTA($D$9:$W11)+COUNTA($D12:N12)&lt;钢筋检表!$F$10,IF(SUM(COUNTIF($D$9:$W11,"&gt;10")+COUNTIF($D$9:$W11,"&lt;-10"),COUNTIF($D12:N12,"&gt;10")+COUNTIF($D12:N12,"&lt;-10"))&gt;=1,RANDBETWEEN(-10,10),RANDBETWEEN(-12,12)),"")</f>
        <v>-4</v>
      </c>
      <c r="P12" s="82">
        <f ca="1">IF(COUNTA($D$9:$W11)+COUNTA($D12:O12)&lt;钢筋检表!$F$10,IF(SUM(COUNTIF($D$9:$W11,"&gt;10")+COUNTIF($D$9:$W11,"&lt;-10"),COUNTIF($D12:O12,"&gt;10")+COUNTIF($D12:O12,"&lt;-10"))&gt;=1,RANDBETWEEN(-10,10),RANDBETWEEN(-12,12)),"")</f>
        <v>9</v>
      </c>
      <c r="Q12" s="82">
        <f ca="1">IF(COUNTA($D$9:$W11)+COUNTA($D12:P12)&lt;钢筋检表!$F$10,IF(SUM(COUNTIF($D$9:$W11,"&gt;10")+COUNTIF($D$9:$W11,"&lt;-10"),COUNTIF($D12:P12,"&gt;10")+COUNTIF($D12:P12,"&lt;-10"))&gt;=1,RANDBETWEEN(-10,10),RANDBETWEEN(-12,12)),"")</f>
        <v>0</v>
      </c>
      <c r="R12" s="82">
        <f ca="1">IF(COUNTA($D$9:$W11)+COUNTA($D12:Q12)&lt;钢筋检表!$F$10,IF(SUM(COUNTIF($D$9:$W11,"&gt;10")+COUNTIF($D$9:$W11,"&lt;-10"),COUNTIF($D12:Q12,"&gt;10")+COUNTIF($D12:Q12,"&lt;-10"))&gt;=1,RANDBETWEEN(-10,10),RANDBETWEEN(-12,12)),"")</f>
        <v>1</v>
      </c>
      <c r="S12" s="82">
        <f ca="1">IF(COUNTA($D$9:$W11)+COUNTA($D12:R12)&lt;钢筋检表!$F$10,IF(SUM(COUNTIF($D$9:$W11,"&gt;10")+COUNTIF($D$9:$W11,"&lt;-10"),COUNTIF($D12:R12,"&gt;10")+COUNTIF($D12:R12,"&lt;-10"))&gt;=1,RANDBETWEEN(-10,10),RANDBETWEEN(-12,12)),"")</f>
        <v>-6</v>
      </c>
      <c r="T12" s="82">
        <f ca="1">IF(COUNTA($D$9:$W11)+COUNTA($D12:S12)&lt;钢筋检表!$F$10,IF(SUM(COUNTIF($D$9:$W11,"&gt;10")+COUNTIF($D$9:$W11,"&lt;-10"),COUNTIF($D12:S12,"&gt;10")+COUNTIF($D12:S12,"&lt;-10"))&gt;=1,RANDBETWEEN(-10,10),RANDBETWEEN(-12,12)),"")</f>
        <v>-3</v>
      </c>
      <c r="U12" s="82">
        <f ca="1">IF(COUNTA($D$9:$W11)+COUNTA($D12:T12)&lt;钢筋检表!$F$10,IF(SUM(COUNTIF($D$9:$W11,"&gt;10")+COUNTIF($D$9:$W11,"&lt;-10"),COUNTIF($D12:T12,"&gt;10")+COUNTIF($D12:T12,"&lt;-10"))&gt;=1,RANDBETWEEN(-10,10),RANDBETWEEN(-12,12)),"")</f>
        <v>6</v>
      </c>
      <c r="V12" s="82">
        <f ca="1">IF(COUNTA($D$9:$W11)+COUNTA($D12:U12)&lt;钢筋检表!$F$10,IF(SUM(COUNTIF($D$9:$W11,"&gt;10")+COUNTIF($D$9:$W11,"&lt;-10"),COUNTIF($D12:U12,"&gt;10")+COUNTIF($D12:U12,"&lt;-10"))&gt;=1,RANDBETWEEN(-10,10),RANDBETWEEN(-12,12)),"")</f>
        <v>7</v>
      </c>
      <c r="W12" s="104">
        <f ca="1">IF(COUNTA($D$9:$W11)+COUNTA($D12:V12)&lt;钢筋检表!$F$10,IF(SUM(COUNTIF($D$9:$W11,"&gt;10")+COUNTIF($D$9:$W11,"&lt;-10"),COUNTIF($D12:V12,"&gt;10")+COUNTIF($D12:V12,"&lt;-10"))&gt;=1,RANDBETWEEN(-10,10),RANDBETWEEN(-12,12)),"")</f>
        <v>7</v>
      </c>
    </row>
    <row r="13" spans="1:32" ht="11.25" customHeight="1" x14ac:dyDescent="0.15">
      <c r="A13" s="439"/>
      <c r="B13" s="446"/>
      <c r="C13" s="439"/>
      <c r="D13" s="81">
        <f ca="1">IF(COUNTA($D$9:W12)&lt;钢筋检表!$F$10,RANDBETWEEN(-10,10),"")</f>
        <v>9</v>
      </c>
      <c r="E13" s="82">
        <f ca="1">IF(COUNTA($D$9:$W12)+COUNTA(D13:$D13)&lt;钢筋检表!$F$10,IF(SUM(COUNTIF($D$9:$W12,"&gt;10")+COUNTIF($D$9:$W12,"&lt;-10"),COUNTIF(D13:$D13,"&gt;10")+COUNTIF(D13:$D13,"&lt;-10"))&gt;=1,RANDBETWEEN(-10,10),RANDBETWEEN(-12,12)),"")</f>
        <v>-3</v>
      </c>
      <c r="F13" s="82">
        <f ca="1">IF(COUNTA($D$9:$W12)+COUNTA($D13:E13)&lt;钢筋检表!$F$10,IF(SUM(COUNTIF($D$9:$W12,"&gt;10")+COUNTIF($D$9:$W12,"&lt;-10"),COUNTIF($D13:E13,"&gt;10")+COUNTIF($D13:E13,"&lt;-10"))&gt;=1,RANDBETWEEN(-10,10),RANDBETWEEN(-12,12)),"")</f>
        <v>1</v>
      </c>
      <c r="G13" s="82">
        <f ca="1">IF(COUNTA($D$9:$W12)+COUNTA($D13:F13)&lt;钢筋检表!$F$10,IF(SUM(COUNTIF($D$9:$W12,"&gt;10")+COUNTIF($D$9:$W12,"&lt;-10"),COUNTIF($D13:F13,"&gt;10")+COUNTIF($D13:F13,"&lt;-10"))&gt;=1,RANDBETWEEN(-10,10),RANDBETWEEN(-12,12)),"")</f>
        <v>2</v>
      </c>
      <c r="H13" s="82">
        <f ca="1">IF(COUNTA($D$9:$W12)+COUNTA($D13:G13)&lt;钢筋检表!$F$10,IF(SUM(COUNTIF($D$9:$W12,"&gt;10")+COUNTIF($D$9:$W12,"&lt;-10"),COUNTIF($D13:G13,"&gt;10")+COUNTIF($D13:G13,"&lt;-10"))&gt;=1,RANDBETWEEN(-10,10),RANDBETWEEN(-12,12)),"")</f>
        <v>6</v>
      </c>
      <c r="I13" s="82">
        <f ca="1">IF(COUNTA($D$9:$W12)+COUNTA($D13:H13)&lt;钢筋检表!$F$10,IF(SUM(COUNTIF($D$9:$W12,"&gt;10")+COUNTIF($D$9:$W12,"&lt;-10"),COUNTIF($D13:H13,"&gt;10")+COUNTIF($D13:H13,"&lt;-10"))&gt;=1,RANDBETWEEN(-10,10),RANDBETWEEN(-12,12)),"")</f>
        <v>-5</v>
      </c>
      <c r="J13" s="82">
        <f ca="1">IF(COUNTA($D$9:$W12)+COUNTA($D13:I13)&lt;钢筋检表!$F$10,IF(SUM(COUNTIF($D$9:$W12,"&gt;10")+COUNTIF($D$9:$W12,"&lt;-10"),COUNTIF($D13:I13,"&gt;10")+COUNTIF($D13:I13,"&lt;-10"))&gt;=1,RANDBETWEEN(-10,10),RANDBETWEEN(-12,12)),"")</f>
        <v>6</v>
      </c>
      <c r="K13" s="82">
        <f ca="1">IF(COUNTA($D$9:$W12)+COUNTA($D13:J13)&lt;钢筋检表!$F$10,IF(SUM(COUNTIF($D$9:$W12,"&gt;10")+COUNTIF($D$9:$W12,"&lt;-10"),COUNTIF($D13:J13,"&gt;10")+COUNTIF($D13:J13,"&lt;-10"))&gt;=1,RANDBETWEEN(-10,10),RANDBETWEEN(-12,12)),"")</f>
        <v>-10</v>
      </c>
      <c r="L13" s="82">
        <f ca="1">IF(COUNTA($D$9:$W12)+COUNTA($D13:K13)&lt;钢筋检表!$F$10,IF(SUM(COUNTIF($D$9:$W12,"&gt;10")+COUNTIF($D$9:$W12,"&lt;-10"),COUNTIF($D13:K13,"&gt;10")+COUNTIF($D13:K13,"&lt;-10"))&gt;=1,RANDBETWEEN(-10,10),RANDBETWEEN(-12,12)),"")</f>
        <v>-5</v>
      </c>
      <c r="M13" s="82">
        <f ca="1">IF(COUNTA($D$9:$W12)+COUNTA($D13:L13)&lt;钢筋检表!$F$10,IF(SUM(COUNTIF($D$9:$W12,"&gt;10")+COUNTIF($D$9:$W12,"&lt;-10"),COUNTIF($D13:L13,"&gt;10")+COUNTIF($D13:L13,"&lt;-10"))&gt;=1,RANDBETWEEN(-10,10),RANDBETWEEN(-12,12)),"")</f>
        <v>-6</v>
      </c>
      <c r="N13" s="82">
        <f ca="1">IF(COUNTA($D$9:$W12)+COUNTA($D13:M13)&lt;钢筋检表!$F$10,IF(SUM(COUNTIF($D$9:$W12,"&gt;10")+COUNTIF($D$9:$W12,"&lt;-10"),COUNTIF($D13:M13,"&gt;10")+COUNTIF($D13:M13,"&lt;-10"))&gt;=1,RANDBETWEEN(-10,10),RANDBETWEEN(-12,12)),"")</f>
        <v>-9</v>
      </c>
      <c r="O13" s="82">
        <f ca="1">IF(COUNTA($D$9:$W12)+COUNTA($D13:N13)&lt;钢筋检表!$F$10,IF(SUM(COUNTIF($D$9:$W12,"&gt;10")+COUNTIF($D$9:$W12,"&lt;-10"),COUNTIF($D13:N13,"&gt;10")+COUNTIF($D13:N13,"&lt;-10"))&gt;=1,RANDBETWEEN(-10,10),RANDBETWEEN(-12,12)),"")</f>
        <v>-5</v>
      </c>
      <c r="P13" s="82">
        <f ca="1">IF(COUNTA($D$9:$W12)+COUNTA($D13:O13)&lt;钢筋检表!$F$10,IF(SUM(COUNTIF($D$9:$W12,"&gt;10")+COUNTIF($D$9:$W12,"&lt;-10"),COUNTIF($D13:O13,"&gt;10")+COUNTIF($D13:O13,"&lt;-10"))&gt;=1,RANDBETWEEN(-10,10),RANDBETWEEN(-12,12)),"")</f>
        <v>2</v>
      </c>
      <c r="Q13" s="82">
        <f ca="1">IF(COUNTA($D$9:$W12)+COUNTA($D13:P13)&lt;钢筋检表!$F$10,IF(SUM(COUNTIF($D$9:$W12,"&gt;10")+COUNTIF($D$9:$W12,"&lt;-10"),COUNTIF($D13:P13,"&gt;10")+COUNTIF($D13:P13,"&lt;-10"))&gt;=1,RANDBETWEEN(-10,10),RANDBETWEEN(-12,12)),"")</f>
        <v>0</v>
      </c>
      <c r="R13" s="82">
        <f ca="1">IF(COUNTA($D$9:$W12)+COUNTA($D13:Q13)&lt;钢筋检表!$F$10,IF(SUM(COUNTIF($D$9:$W12,"&gt;10")+COUNTIF($D$9:$W12,"&lt;-10"),COUNTIF($D13:Q13,"&gt;10")+COUNTIF($D13:Q13,"&lt;-10"))&gt;=1,RANDBETWEEN(-10,10),RANDBETWEEN(-12,12)),"")</f>
        <v>3</v>
      </c>
      <c r="S13" s="82">
        <f ca="1">IF(COUNTA($D$9:$W12)+COUNTA($D13:R13)&lt;钢筋检表!$F$10,IF(SUM(COUNTIF($D$9:$W12,"&gt;10")+COUNTIF($D$9:$W12,"&lt;-10"),COUNTIF($D13:R13,"&gt;10")+COUNTIF($D13:R13,"&lt;-10"))&gt;=1,RANDBETWEEN(-10,10),RANDBETWEEN(-12,12)),"")</f>
        <v>-5</v>
      </c>
      <c r="T13" s="82">
        <f ca="1">IF(COUNTA($D$9:$W12)+COUNTA($D13:S13)&lt;钢筋检表!$F$10,IF(SUM(COUNTIF($D$9:$W12,"&gt;10")+COUNTIF($D$9:$W12,"&lt;-10"),COUNTIF($D13:S13,"&gt;10")+COUNTIF($D13:S13,"&lt;-10"))&gt;=1,RANDBETWEEN(-10,10),RANDBETWEEN(-12,12)),"")</f>
        <v>6</v>
      </c>
      <c r="U13" s="82">
        <f ca="1">IF(COUNTA($D$9:$W12)+COUNTA($D13:T13)&lt;钢筋检表!$F$10,IF(SUM(COUNTIF($D$9:$W12,"&gt;10")+COUNTIF($D$9:$W12,"&lt;-10"),COUNTIF($D13:T13,"&gt;10")+COUNTIF($D13:T13,"&lt;-10"))&gt;=1,RANDBETWEEN(-10,10),RANDBETWEEN(-12,12)),"")</f>
        <v>4</v>
      </c>
      <c r="V13" s="82">
        <f ca="1">IF(COUNTA($D$9:$W12)+COUNTA($D13:U13)&lt;钢筋检表!$F$10,IF(SUM(COUNTIF($D$9:$W12,"&gt;10")+COUNTIF($D$9:$W12,"&lt;-10"),COUNTIF($D13:U13,"&gt;10")+COUNTIF($D13:U13,"&lt;-10"))&gt;=1,RANDBETWEEN(-10,10),RANDBETWEEN(-12,12)),"")</f>
        <v>9</v>
      </c>
      <c r="W13" s="104">
        <f ca="1">IF(COUNTA($D$9:$W12)+COUNTA($D13:V13)&lt;钢筋检表!$F$10,IF(SUM(COUNTIF($D$9:$W12,"&gt;10")+COUNTIF($D$9:$W12,"&lt;-10"),COUNTIF($D13:V13,"&gt;10")+COUNTIF($D13:V13,"&lt;-10"))&gt;=1,RANDBETWEEN(-10,10),RANDBETWEEN(-12,12)),"")</f>
        <v>0</v>
      </c>
    </row>
    <row r="14" spans="1:32" ht="11.25" customHeight="1" x14ac:dyDescent="0.15">
      <c r="A14" s="439"/>
      <c r="B14" s="447"/>
      <c r="C14" s="439"/>
      <c r="D14" s="81">
        <f ca="1">IF(COUNTA(D$9:$W13)&lt;钢筋检表!$F$10,IF(SUM(COUNTIF(D13:$W13,"&gt;10")+COUNTIF(D13:$W13,"&lt;-10"))&gt;=1,RANDBETWEEN(-10,10),RANDBETWEEN(-11,11)),"")</f>
        <v>-1</v>
      </c>
      <c r="E14" s="82">
        <f ca="1">IF(COUNTA($D$9:$W13)+COUNTA(D14:$D14)&lt;钢筋检表!$F$10,IF(SUM(COUNTIF($D$9:$W13,"&gt;10")+COUNTIF($D$9:$W13,"&lt;-10"),COUNTIF(D14:$D14,"&gt;10")+COUNTIF(D14:$D14,"&lt;-10"))&gt;=2,RANDBETWEEN(-10,10),RANDBETWEEN(-12,12)),"")</f>
        <v>-12</v>
      </c>
      <c r="F14" s="82">
        <f ca="1">IF(COUNTA($D$9:$W13)+COUNTA($D14:E14)&lt;钢筋检表!$F$10,IF(SUM(COUNTIF($D$9:$W13,"&gt;10")+COUNTIF($D$9:$W13,"&lt;-10"),COUNTIF($D14:E14,"&gt;10")+COUNTIF($D14:E14,"&lt;-10"))&gt;=2,RANDBETWEEN(-10,10),RANDBETWEEN(-12,12)),"")</f>
        <v>-7</v>
      </c>
      <c r="G14" s="82">
        <f ca="1">IF(COUNTA($D$9:$W13)+COUNTA($D14:F14)&lt;钢筋检表!$F$10,IF(SUM(COUNTIF($D$9:$W13,"&gt;10")+COUNTIF($D$9:$W13,"&lt;-10"),COUNTIF($D14:F14,"&gt;10")+COUNTIF($D14:F14,"&lt;-10"))&gt;=2,RANDBETWEEN(-10,10),RANDBETWEEN(-12,12)),"")</f>
        <v>-8</v>
      </c>
      <c r="H14" s="82">
        <f ca="1">IF(COUNTA($D$9:$W13)+COUNTA($D14:G14)&lt;钢筋检表!$F$10,IF(SUM(COUNTIF($D$9:$W13,"&gt;10")+COUNTIF($D$9:$W13,"&lt;-10"),COUNTIF($D14:G14,"&gt;10")+COUNTIF($D14:G14,"&lt;-10"))&gt;=2,RANDBETWEEN(-10,10),RANDBETWEEN(-12,12)),"")</f>
        <v>5</v>
      </c>
      <c r="I14" s="82">
        <f ca="1">IF(COUNTA($D$9:$W13)+COUNTA($D14:H14)&lt;钢筋检表!$F$10,IF(SUM(COUNTIF($D$9:$W13,"&gt;10")+COUNTIF($D$9:$W13,"&lt;-10"),COUNTIF($D14:H14,"&gt;10")+COUNTIF($D14:H14,"&lt;-10"))&gt;=2,RANDBETWEEN(-10,10),RANDBETWEEN(-12,12)),"")</f>
        <v>7</v>
      </c>
      <c r="J14" s="82">
        <f ca="1">IF(COUNTA($D$9:$W13)+COUNTA($D14:I14)&lt;钢筋检表!$F$10,IF(SUM(COUNTIF($D$9:$W13,"&gt;10")+COUNTIF($D$9:$W13,"&lt;-10"),COUNTIF($D14:I14,"&gt;10")+COUNTIF($D14:I14,"&lt;-10"))&gt;=2,RANDBETWEEN(-10,10),RANDBETWEEN(-12,12)),"")</f>
        <v>-10</v>
      </c>
      <c r="K14" s="82">
        <f ca="1">IF(COUNTA($D$9:$W13)+COUNTA($D14:J14)&lt;钢筋检表!$F$10,IF(SUM(COUNTIF($D$9:$W13,"&gt;10")+COUNTIF($D$9:$W13,"&lt;-10"),COUNTIF($D14:J14,"&gt;10")+COUNTIF($D14:J14,"&lt;-10"))&gt;=2,RANDBETWEEN(-10,10),RANDBETWEEN(-12,12)),"")</f>
        <v>-8</v>
      </c>
      <c r="L14" s="82">
        <f ca="1">IF(COUNTA($D$9:$W13)+COUNTA($D14:K14)&lt;钢筋检表!$F$10,IF(SUM(COUNTIF($D$9:$W13,"&gt;10")+COUNTIF($D$9:$W13,"&lt;-10"),COUNTIF($D14:K14,"&gt;10")+COUNTIF($D14:K14,"&lt;-10"))&gt;=2,RANDBETWEEN(-10,10),RANDBETWEEN(-12,12)),"")</f>
        <v>-4</v>
      </c>
      <c r="M14" s="82">
        <f ca="1">IF(COUNTA($D$9:$W13)+COUNTA($D14:L14)&lt;钢筋检表!$F$10,IF(SUM(COUNTIF($D$9:$W13,"&gt;10")+COUNTIF($D$9:$W13,"&lt;-10"),COUNTIF($D14:L14,"&gt;10")+COUNTIF($D14:L14,"&lt;-10"))&gt;=2,RANDBETWEEN(-10,10),RANDBETWEEN(-12,12)),"")</f>
        <v>1</v>
      </c>
      <c r="N14" s="82">
        <f ca="1">IF(COUNTA($D$9:$W13)+COUNTA($D14:M14)&lt;钢筋检表!$F$10,IF(SUM(COUNTIF($D$9:$W13,"&gt;10")+COUNTIF($D$9:$W13,"&lt;-10"),COUNTIF($D14:M14,"&gt;10")+COUNTIF($D14:M14,"&lt;-10"))&gt;=2,RANDBETWEEN(-10,10),RANDBETWEEN(-12,12)),"")</f>
        <v>6</v>
      </c>
      <c r="O14" s="82">
        <f ca="1">IF(COUNTA($D$9:$W13)+COUNTA($D14:N14)&lt;钢筋检表!$F$10,IF(SUM(COUNTIF($D$9:$W13,"&gt;10")+COUNTIF($D$9:$W13,"&lt;-10"),COUNTIF($D14:N14,"&gt;10")+COUNTIF($D14:N14,"&lt;-10"))&gt;=2,RANDBETWEEN(-10,10),RANDBETWEEN(-12,12)),"")</f>
        <v>7</v>
      </c>
      <c r="P14" s="82">
        <f ca="1">IF(COUNTA($D$9:$W13)+COUNTA($D14:O14)&lt;钢筋检表!$F$10,IF(SUM(COUNTIF($D$9:$W13,"&gt;10")+COUNTIF($D$9:$W13,"&lt;-10"),COUNTIF($D14:O14,"&gt;10")+COUNTIF($D14:O14,"&lt;-10"))&gt;=2,RANDBETWEEN(-10,10),RANDBETWEEN(-12,12)),"")</f>
        <v>-7</v>
      </c>
      <c r="Q14" s="82">
        <f ca="1">IF(COUNTA($D$9:$W13)+COUNTA($D14:P14)&lt;钢筋检表!$F$10,IF(SUM(COUNTIF($D$9:$W13,"&gt;10")+COUNTIF($D$9:$W13,"&lt;-10"),COUNTIF($D14:P14,"&gt;10")+COUNTIF($D14:P14,"&lt;-10"))&gt;=2,RANDBETWEEN(-10,10),RANDBETWEEN(-12,12)),"")</f>
        <v>2</v>
      </c>
      <c r="R14" s="82">
        <f ca="1">IF(COUNTA($D$9:$W13)+COUNTA($D14:Q14)&lt;钢筋检表!$F$10,IF(SUM(COUNTIF($D$9:$W13,"&gt;10")+COUNTIF($D$9:$W13,"&lt;-10"),COUNTIF($D14:Q14,"&gt;10")+COUNTIF($D14:Q14,"&lt;-10"))&gt;=2,RANDBETWEEN(-10,10),RANDBETWEEN(-12,12)),"")</f>
        <v>10</v>
      </c>
      <c r="S14" s="82">
        <f ca="1">IF(COUNTA($D$9:$W13)+COUNTA($D14:R14)&lt;钢筋检表!$F$10,IF(SUM(COUNTIF($D$9:$W13,"&gt;10")+COUNTIF($D$9:$W13,"&lt;-10"),COUNTIF($D14:R14,"&gt;10")+COUNTIF($D14:R14,"&lt;-10"))&gt;=2,RANDBETWEEN(-10,10),RANDBETWEEN(-12,12)),"")</f>
        <v>4</v>
      </c>
      <c r="T14" s="82">
        <f ca="1">IF(COUNTA($D$9:$W13)+COUNTA($D14:S14)&lt;钢筋检表!$F$10,IF(SUM(COUNTIF($D$9:$W13,"&gt;10")+COUNTIF($D$9:$W13,"&lt;-10"),COUNTIF($D14:S14,"&gt;10")+COUNTIF($D14:S14,"&lt;-10"))&gt;=2,RANDBETWEEN(-10,10),RANDBETWEEN(-12,12)),"")</f>
        <v>-3</v>
      </c>
      <c r="U14" s="82">
        <f ca="1">IF(COUNTA($D$9:$W13)+COUNTA($D14:T14)&lt;钢筋检表!$F$10,IF(SUM(COUNTIF($D$9:$W13,"&gt;10")+COUNTIF($D$9:$W13,"&lt;-10"),COUNTIF($D14:T14,"&gt;10")+COUNTIF($D14:T14,"&lt;-10"))&gt;=2,RANDBETWEEN(-10,10),RANDBETWEEN(-12,12)),"")</f>
        <v>10</v>
      </c>
      <c r="V14" s="82">
        <f ca="1">IF(COUNTA($D$9:$W13)+COUNTA($D14:U14)&lt;钢筋检表!$F$10,IF(SUM(COUNTIF($D$9:$W13,"&gt;10")+COUNTIF($D$9:$W13,"&lt;-10"),COUNTIF($D14:U14,"&gt;10")+COUNTIF($D14:U14,"&lt;-10"))&gt;=2,RANDBETWEEN(-10,10),RANDBETWEEN(-12,12)),"")</f>
        <v>-4</v>
      </c>
      <c r="W14" s="104">
        <f ca="1">IF(COUNTA($D$9:$W13)+COUNTA($D14:V14)&lt;钢筋检表!$F$10,IF(SUM(COUNTIF($D$9:$W13,"&gt;10")+COUNTIF($D$9:$W13,"&lt;-10"),COUNTIF($D14:V14,"&gt;10")+COUNTIF($D14:V14,"&lt;-10"))&gt;=2,RANDBETWEEN(-10,10),RANDBETWEEN(-12,12)),"")</f>
        <v>5</v>
      </c>
    </row>
    <row r="15" spans="1:32" ht="11.25" customHeight="1" x14ac:dyDescent="0.15">
      <c r="A15" s="439"/>
      <c r="B15" s="447"/>
      <c r="C15" s="439"/>
      <c r="D15" s="81">
        <f ca="1">IF(COUNTA($D$9:W14)&lt;钢筋检表!$F$10,RANDBETWEEN(-10,10),"")</f>
        <v>8</v>
      </c>
      <c r="E15" s="82">
        <f ca="1">IF(COUNTA($D$9:$W14)+COUNTA(D15:$D15)&lt;钢筋检表!$F$10,IF(SUM(COUNTIF($D$9:$W14,"&gt;10")+COUNTIF($D$9:$W14,"&lt;-10"),COUNTIF(D15:$D15,"&gt;10")+COUNTIF(D15:$D15,"&lt;-10"))&gt;=1,RANDBETWEEN(-10,10),RANDBETWEEN(-12,12)),"")</f>
        <v>-4</v>
      </c>
      <c r="F15" s="82">
        <f ca="1">IF(COUNTA($D$9:$W14)+COUNTA($D15:E15)&lt;钢筋检表!$F$10,IF(SUM(COUNTIF($D$9:$W14,"&gt;10")+COUNTIF($D$9:$W14,"&lt;-10"),COUNTIF($D15:E15,"&gt;10")+COUNTIF($D15:E15,"&lt;-10"))&gt;=1,RANDBETWEEN(-10,10),RANDBETWEEN(-12,12)),"")</f>
        <v>-2</v>
      </c>
      <c r="G15" s="82">
        <f ca="1">IF(COUNTA($D$9:$W14)+COUNTA($D15:F15)&lt;钢筋检表!$F$10,IF(SUM(COUNTIF($D$9:$W14,"&gt;10")+COUNTIF($D$9:$W14,"&lt;-10"),COUNTIF($D15:F15,"&gt;10")+COUNTIF($D15:F15,"&lt;-10"))&gt;=1,RANDBETWEEN(-10,10),RANDBETWEEN(-12,12)),"")</f>
        <v>-2</v>
      </c>
      <c r="H15" s="82">
        <f ca="1">IF(COUNTA($D$9:$W14)+COUNTA($D15:G15)&lt;钢筋检表!$F$10,IF(SUM(COUNTIF($D$9:$W14,"&gt;10")+COUNTIF($D$9:$W14,"&lt;-10"),COUNTIF($D15:G15,"&gt;10")+COUNTIF($D15:G15,"&lt;-10"))&gt;=1,RANDBETWEEN(-10,10),RANDBETWEEN(-12,12)),"")</f>
        <v>2</v>
      </c>
      <c r="I15" s="82">
        <f ca="1">IF(COUNTA($D$9:$W14)+COUNTA($D15:H15)&lt;钢筋检表!$F$10,IF(SUM(COUNTIF($D$9:$W14,"&gt;10")+COUNTIF($D$9:$W14,"&lt;-10"),COUNTIF($D15:H15,"&gt;10")+COUNTIF($D15:H15,"&lt;-10"))&gt;=1,RANDBETWEEN(-10,10),RANDBETWEEN(-12,12)),"")</f>
        <v>3</v>
      </c>
      <c r="J15" s="82">
        <f ca="1">IF(COUNTA($D$9:$W14)+COUNTA($D15:I15)&lt;钢筋检表!$F$10,IF(SUM(COUNTIF($D$9:$W14,"&gt;10")+COUNTIF($D$9:$W14,"&lt;-10"),COUNTIF($D15:I15,"&gt;10")+COUNTIF($D15:I15,"&lt;-10"))&gt;=1,RANDBETWEEN(-10,10),RANDBETWEEN(-12,12)),"")</f>
        <v>-9</v>
      </c>
      <c r="K15" s="82">
        <f ca="1">IF(COUNTA($D$9:$W14)+COUNTA($D15:J15)&lt;钢筋检表!$F$10,IF(SUM(COUNTIF($D$9:$W14,"&gt;10")+COUNTIF($D$9:$W14,"&lt;-10"),COUNTIF($D15:J15,"&gt;10")+COUNTIF($D15:J15,"&lt;-10"))&gt;=1,RANDBETWEEN(-10,10),RANDBETWEEN(-12,12)),"")</f>
        <v>5</v>
      </c>
      <c r="L15" s="82">
        <f ca="1">IF(COUNTA($D$9:$W14)+COUNTA($D15:K15)&lt;钢筋检表!$F$10,IF(SUM(COUNTIF($D$9:$W14,"&gt;10")+COUNTIF($D$9:$W14,"&lt;-10"),COUNTIF($D15:K15,"&gt;10")+COUNTIF($D15:K15,"&lt;-10"))&gt;=1,RANDBETWEEN(-10,10),RANDBETWEEN(-12,12)),"")</f>
        <v>-9</v>
      </c>
      <c r="M15" s="82">
        <f ca="1">IF(COUNTA($D$9:$W14)+COUNTA($D15:L15)&lt;钢筋检表!$F$10,IF(SUM(COUNTIF($D$9:$W14,"&gt;10")+COUNTIF($D$9:$W14,"&lt;-10"),COUNTIF($D15:L15,"&gt;10")+COUNTIF($D15:L15,"&lt;-10"))&gt;=1,RANDBETWEEN(-10,10),RANDBETWEEN(-12,12)),"")</f>
        <v>-2</v>
      </c>
      <c r="N15" s="82">
        <f ca="1">IF(COUNTA($D$9:$W14)+COUNTA($D15:M15)&lt;钢筋检表!$F$10,IF(SUM(COUNTIF($D$9:$W14,"&gt;10")+COUNTIF($D$9:$W14,"&lt;-10"),COUNTIF($D15:M15,"&gt;10")+COUNTIF($D15:M15,"&lt;-10"))&gt;=1,RANDBETWEEN(-10,10),RANDBETWEEN(-12,12)),"")</f>
        <v>-3</v>
      </c>
      <c r="O15" s="82">
        <f ca="1">IF(COUNTA($D$9:$W14)+COUNTA($D15:N15)&lt;钢筋检表!$F$10,IF(SUM(COUNTIF($D$9:$W14,"&gt;10")+COUNTIF($D$9:$W14,"&lt;-10"),COUNTIF($D15:N15,"&gt;10")+COUNTIF($D15:N15,"&lt;-10"))&gt;=1,RANDBETWEEN(-10,10),RANDBETWEEN(-12,12)),"")</f>
        <v>1</v>
      </c>
      <c r="P15" s="82">
        <f ca="1">IF(COUNTA($D$9:$W14)+COUNTA($D15:O15)&lt;钢筋检表!$F$10,IF(SUM(COUNTIF($D$9:$W14,"&gt;10")+COUNTIF($D$9:$W14,"&lt;-10"),COUNTIF($D15:O15,"&gt;10")+COUNTIF($D15:O15,"&lt;-10"))&gt;=1,RANDBETWEEN(-10,10),RANDBETWEEN(-12,12)),"")</f>
        <v>1</v>
      </c>
      <c r="Q15" s="82">
        <f ca="1">IF(COUNTA($D$9:$W14)+COUNTA($D15:P15)&lt;钢筋检表!$F$10,IF(SUM(COUNTIF($D$9:$W14,"&gt;10")+COUNTIF($D$9:$W14,"&lt;-10"),COUNTIF($D15:P15,"&gt;10")+COUNTIF($D15:P15,"&lt;-10"))&gt;=1,RANDBETWEEN(-10,10),RANDBETWEEN(-12,12)),"")</f>
        <v>-6</v>
      </c>
      <c r="R15" s="82">
        <f ca="1">IF(COUNTA($D$9:$W14)+COUNTA($D15:Q15)&lt;钢筋检表!$F$10,IF(SUM(COUNTIF($D$9:$W14,"&gt;10")+COUNTIF($D$9:$W14,"&lt;-10"),COUNTIF($D15:Q15,"&gt;10")+COUNTIF($D15:Q15,"&lt;-10"))&gt;=1,RANDBETWEEN(-10,10),RANDBETWEEN(-12,12)),"")</f>
        <v>0</v>
      </c>
      <c r="S15" s="82">
        <f ca="1">IF(COUNTA($D$9:$W14)+COUNTA($D15:R15)&lt;钢筋检表!$F$10,IF(SUM(COUNTIF($D$9:$W14,"&gt;10")+COUNTIF($D$9:$W14,"&lt;-10"),COUNTIF($D15:R15,"&gt;10")+COUNTIF($D15:R15,"&lt;-10"))&gt;=1,RANDBETWEEN(-10,10),RANDBETWEEN(-12,12)),"")</f>
        <v>6</v>
      </c>
      <c r="T15" s="82">
        <f ca="1">IF(COUNTA($D$9:$W14)+COUNTA($D15:S15)&lt;钢筋检表!$F$10,IF(SUM(COUNTIF($D$9:$W14,"&gt;10")+COUNTIF($D$9:$W14,"&lt;-10"),COUNTIF($D15:S15,"&gt;10")+COUNTIF($D15:S15,"&lt;-10"))&gt;=1,RANDBETWEEN(-10,10),RANDBETWEEN(-12,12)),"")</f>
        <v>-2</v>
      </c>
      <c r="U15" s="82">
        <f ca="1">IF(COUNTA($D$9:$W14)+COUNTA($D15:T15)&lt;钢筋检表!$F$10,IF(SUM(COUNTIF($D$9:$W14,"&gt;10")+COUNTIF($D$9:$W14,"&lt;-10"),COUNTIF($D15:T15,"&gt;10")+COUNTIF($D15:T15,"&lt;-10"))&gt;=1,RANDBETWEEN(-10,10),RANDBETWEEN(-12,12)),"")</f>
        <v>4</v>
      </c>
      <c r="V15" s="82">
        <f ca="1">IF(COUNTA($D$9:$W14)+COUNTA($D15:U15)&lt;钢筋检表!$F$10,IF(SUM(COUNTIF($D$9:$W14,"&gt;10")+COUNTIF($D$9:$W14,"&lt;-10"),COUNTIF($D15:U15,"&gt;10")+COUNTIF($D15:U15,"&lt;-10"))&gt;=1,RANDBETWEEN(-10,10),RANDBETWEEN(-12,12)),"")</f>
        <v>10</v>
      </c>
      <c r="W15" s="104">
        <f ca="1">IF(COUNTA($D$9:$W14)+COUNTA($D15:V15)&lt;钢筋检表!$F$10,IF(SUM(COUNTIF($D$9:$W14,"&gt;10")+COUNTIF($D$9:$W14,"&lt;-10"),COUNTIF($D15:V15,"&gt;10")+COUNTIF($D15:V15,"&lt;-10"))&gt;=1,RANDBETWEEN(-10,10),RANDBETWEEN(-12,12)),"")</f>
        <v>10</v>
      </c>
    </row>
    <row r="16" spans="1:32" ht="11.25" customHeight="1" x14ac:dyDescent="0.15">
      <c r="A16" s="439"/>
      <c r="B16" s="447"/>
      <c r="C16" s="439"/>
      <c r="D16" s="81">
        <f ca="1">IF(COUNTA(D$9:$W15)&lt;钢筋检表!$F$10,IF(SUM(COUNTIF(D15:$W15,"&gt;10")+COUNTIF(D15:$W15,"&lt;-10"))&gt;=1,RANDBETWEEN(-10,10),RANDBETWEEN(-11,11)),"")</f>
        <v>7</v>
      </c>
      <c r="E16" s="82">
        <f ca="1">IF(COUNTA($D$9:$W15)+COUNTA(D16:$D16)&lt;钢筋检表!$F$10,IF(SUM(COUNTIF($D$9:$W15,"&gt;10")+COUNTIF($D$9:$W15,"&lt;-10"),COUNTIF(D16:$D16,"&gt;10")+COUNTIF(D16:$D16,"&lt;-10"))&gt;=1,RANDBETWEEN(-10,10),RANDBETWEEN(-12,12)),"")</f>
        <v>-8</v>
      </c>
      <c r="F16" s="82">
        <f ca="1">IF(COUNTA($D$9:$W15)+COUNTA($D16:E16)&lt;钢筋检表!$F$10,IF(SUM(COUNTIF($D$9:$W15,"&gt;10")+COUNTIF($D$9:$W15,"&lt;-10"),COUNTIF($D16:E16,"&gt;10")+COUNTIF($D16:E16,"&lt;-10"))&gt;=1,RANDBETWEEN(-10,10),RANDBETWEEN(-12,12)),"")</f>
        <v>-7</v>
      </c>
      <c r="G16" s="82">
        <f ca="1">IF(COUNTA($D$9:$W15)+COUNTA($D16:F16)&lt;钢筋检表!$F$10,IF(SUM(COUNTIF($D$9:$W15,"&gt;10")+COUNTIF($D$9:$W15,"&lt;-10"),COUNTIF($D16:F16,"&gt;10")+COUNTIF($D16:F16,"&lt;-10"))&gt;=1,RANDBETWEEN(-10,10),RANDBETWEEN(-12,12)),"")</f>
        <v>-7</v>
      </c>
      <c r="H16" s="82">
        <f ca="1">IF(COUNTA($D$9:$W15)+COUNTA($D16:G16)&lt;钢筋检表!$F$10,IF(SUM(COUNTIF($D$9:$W15,"&gt;10")+COUNTIF($D$9:$W15,"&lt;-10"),COUNTIF($D16:G16,"&gt;10")+COUNTIF($D16:G16,"&lt;-10"))&gt;=1,RANDBETWEEN(-10,10),RANDBETWEEN(-12,12)),"")</f>
        <v>-5</v>
      </c>
      <c r="I16" s="82">
        <f ca="1">IF(COUNTA($D$9:$W15)+COUNTA($D16:H16)&lt;钢筋检表!$F$10,IF(SUM(COUNTIF($D$9:$W15,"&gt;10")+COUNTIF($D$9:$W15,"&lt;-10"),COUNTIF($D16:H16,"&gt;10")+COUNTIF($D16:H16,"&lt;-10"))&gt;=1,RANDBETWEEN(-10,10),RANDBETWEEN(-12,12)),"")</f>
        <v>-2</v>
      </c>
      <c r="J16" s="82">
        <f ca="1">IF(COUNTA($D$9:$W15)+COUNTA($D16:I16)&lt;钢筋检表!$F$10,IF(SUM(COUNTIF($D$9:$W15,"&gt;10")+COUNTIF($D$9:$W15,"&lt;-10"),COUNTIF($D16:I16,"&gt;10")+COUNTIF($D16:I16,"&lt;-10"))&gt;=1,RANDBETWEEN(-10,10),RANDBETWEEN(-12,12)),"")</f>
        <v>1</v>
      </c>
      <c r="K16" s="82">
        <f ca="1">IF(COUNTA($D$9:$W15)+COUNTA($D16:J16)&lt;钢筋检表!$F$10,IF(SUM(COUNTIF($D$9:$W15,"&gt;10")+COUNTIF($D$9:$W15,"&lt;-10"),COUNTIF($D16:J16,"&gt;10")+COUNTIF($D16:J16,"&lt;-10"))&gt;=1,RANDBETWEEN(-10,10),RANDBETWEEN(-12,12)),"")</f>
        <v>-4</v>
      </c>
      <c r="L16" s="82">
        <f ca="1">IF(COUNTA($D$9:$W15)+COUNTA($D16:K16)&lt;钢筋检表!$F$10,IF(SUM(COUNTIF($D$9:$W15,"&gt;10")+COUNTIF($D$9:$W15,"&lt;-10"),COUNTIF($D16:K16,"&gt;10")+COUNTIF($D16:K16,"&lt;-10"))&gt;=1,RANDBETWEEN(-10,10),RANDBETWEEN(-12,12)),"")</f>
        <v>1</v>
      </c>
      <c r="M16" s="82">
        <f ca="1">IF(COUNTA($D$9:$W15)+COUNTA($D16:L16)&lt;钢筋检表!$F$10,IF(SUM(COUNTIF($D$9:$W15,"&gt;10")+COUNTIF($D$9:$W15,"&lt;-10"),COUNTIF($D16:L16,"&gt;10")+COUNTIF($D16:L16,"&lt;-10"))&gt;=1,RANDBETWEEN(-10,10),RANDBETWEEN(-12,12)),"")</f>
        <v>0</v>
      </c>
      <c r="N16" s="82">
        <f ca="1">IF(COUNTA($D$9:$W15)+COUNTA($D16:M16)&lt;钢筋检表!$F$10,IF(SUM(COUNTIF($D$9:$W15,"&gt;10")+COUNTIF($D$9:$W15,"&lt;-10"),COUNTIF($D16:M16,"&gt;10")+COUNTIF($D16:M16,"&lt;-10"))&gt;=1,RANDBETWEEN(-10,10),RANDBETWEEN(-12,12)),"")</f>
        <v>5</v>
      </c>
      <c r="O16" s="82">
        <f ca="1">IF(COUNTA($D$9:$W15)+COUNTA($D16:N16)&lt;钢筋检表!$F$10,IF(SUM(COUNTIF($D$9:$W15,"&gt;10")+COUNTIF($D$9:$W15,"&lt;-10"),COUNTIF($D16:N16,"&gt;10")+COUNTIF($D16:N16,"&lt;-10"))&gt;=1,RANDBETWEEN(-10,10),RANDBETWEEN(-12,12)),"")</f>
        <v>-7</v>
      </c>
      <c r="P16" s="82">
        <f ca="1">IF(COUNTA($D$9:$W15)+COUNTA($D16:O16)&lt;钢筋检表!$F$10,IF(SUM(COUNTIF($D$9:$W15,"&gt;10")+COUNTIF($D$9:$W15,"&lt;-10"),COUNTIF($D16:O16,"&gt;10")+COUNTIF($D16:O16,"&lt;-10"))&gt;=1,RANDBETWEEN(-10,10),RANDBETWEEN(-12,12)),"")</f>
        <v>-5</v>
      </c>
      <c r="Q16" s="82">
        <f ca="1">IF(COUNTA($D$9:$W15)+COUNTA($D16:P16)&lt;钢筋检表!$F$10,IF(SUM(COUNTIF($D$9:$W15,"&gt;10")+COUNTIF($D$9:$W15,"&lt;-10"),COUNTIF($D16:P16,"&gt;10")+COUNTIF($D16:P16,"&lt;-10"))&gt;=1,RANDBETWEEN(-10,10),RANDBETWEEN(-12,12)),"")</f>
        <v>5</v>
      </c>
      <c r="R16" s="82">
        <f ca="1">IF(COUNTA($D$9:$W15)+COUNTA($D16:Q16)&lt;钢筋检表!$F$10,IF(SUM(COUNTIF($D$9:$W15,"&gt;10")+COUNTIF($D$9:$W15,"&lt;-10"),COUNTIF($D16:Q16,"&gt;10")+COUNTIF($D16:Q16,"&lt;-10"))&gt;=1,RANDBETWEEN(-10,10),RANDBETWEEN(-12,12)),"")</f>
        <v>2</v>
      </c>
      <c r="S16" s="82">
        <f ca="1">IF(COUNTA($D$9:$W15)+COUNTA($D16:R16)&lt;钢筋检表!$F$10,IF(SUM(COUNTIF($D$9:$W15,"&gt;10")+COUNTIF($D$9:$W15,"&lt;-10"),COUNTIF($D16:R16,"&gt;10")+COUNTIF($D16:R16,"&lt;-10"))&gt;=1,RANDBETWEEN(-10,10),RANDBETWEEN(-12,12)),"")</f>
        <v>-7</v>
      </c>
      <c r="T16" s="82">
        <f ca="1">IF(COUNTA($D$9:$W15)+COUNTA($D16:S16)&lt;钢筋检表!$F$10,IF(SUM(COUNTIF($D$9:$W15,"&gt;10")+COUNTIF($D$9:$W15,"&lt;-10"),COUNTIF($D16:S16,"&gt;10")+COUNTIF($D16:S16,"&lt;-10"))&gt;=1,RANDBETWEEN(-10,10),RANDBETWEEN(-12,12)),"")</f>
        <v>3</v>
      </c>
      <c r="U16" s="82">
        <f ca="1">IF(COUNTA($D$9:$W15)+COUNTA($D16:T16)&lt;钢筋检表!$F$10,IF(SUM(COUNTIF($D$9:$W15,"&gt;10")+COUNTIF($D$9:$W15,"&lt;-10"),COUNTIF($D16:T16,"&gt;10")+COUNTIF($D16:T16,"&lt;-10"))&gt;=1,RANDBETWEEN(-10,10),RANDBETWEEN(-12,12)),"")</f>
        <v>-9</v>
      </c>
      <c r="V16" s="82">
        <f ca="1">IF(COUNTA($D$9:$W15)+COUNTA($D16:U16)&lt;钢筋检表!$F$10,IF(SUM(COUNTIF($D$9:$W15,"&gt;10")+COUNTIF($D$9:$W15,"&lt;-10"),COUNTIF($D16:U16,"&gt;10")+COUNTIF($D16:U16,"&lt;-10"))&gt;=1,RANDBETWEEN(-10,10),RANDBETWEEN(-12,12)),"")</f>
        <v>9</v>
      </c>
      <c r="W16" s="104">
        <f ca="1">IF(COUNTA($D$9:$W15)+COUNTA($D16:V16)&lt;钢筋检表!$F$10,IF(SUM(COUNTIF($D$9:$W15,"&gt;10")+COUNTIF($D$9:$W15,"&lt;-10"),COUNTIF($D16:V16,"&gt;10")+COUNTIF($D16:V16,"&lt;-10"))&gt;=1,RANDBETWEEN(-10,10),RANDBETWEEN(-12,12)),"")</f>
        <v>7</v>
      </c>
    </row>
    <row r="17" spans="1:23" ht="11.25" customHeight="1" x14ac:dyDescent="0.15">
      <c r="A17" s="439"/>
      <c r="B17" s="447"/>
      <c r="C17" s="439"/>
      <c r="D17" s="81">
        <f ca="1">IF(COUNTA($D$9:W16)&lt;钢筋检表!$F$10,RANDBETWEEN(-10,10),"")</f>
        <v>10</v>
      </c>
      <c r="E17" s="82">
        <f ca="1">IF(COUNTA($D$9:$W16)+COUNTA(D17:$D17)&lt;钢筋检表!$F$10,IF(SUM(COUNTIF($D$9:$W16,"&gt;10")+COUNTIF($D$9:$W16,"&lt;-10"),COUNTIF(D17:$D17,"&gt;10")+COUNTIF(D17:$D17,"&lt;-10"))&gt;=1,RANDBETWEEN(-10,10),RANDBETWEEN(-12,12)),"")</f>
        <v>0</v>
      </c>
      <c r="F17" s="82">
        <f ca="1">IF(COUNTA($D$9:$W16)+COUNTA($D17:E17)&lt;钢筋检表!$F$10,IF(SUM(COUNTIF($D$9:$W16,"&gt;10")+COUNTIF($D$9:$W16,"&lt;-10"),COUNTIF($D17:E17,"&gt;10")+COUNTIF($D17:E17,"&lt;-10"))&gt;=1,RANDBETWEEN(-10,10),RANDBETWEEN(-12,12)),"")</f>
        <v>2</v>
      </c>
      <c r="G17" s="82">
        <f ca="1">IF(COUNTA($D$9:$W16)+COUNTA($D17:F17)&lt;钢筋检表!$F$10,IF(SUM(COUNTIF($D$9:$W16,"&gt;10")+COUNTIF($D$9:$W16,"&lt;-10"),COUNTIF($D17:F17,"&gt;10")+COUNTIF($D17:F17,"&lt;-10"))&gt;=1,RANDBETWEEN(-10,10),RANDBETWEEN(-12,12)),"")</f>
        <v>8</v>
      </c>
      <c r="H17" s="82">
        <f ca="1">IF(COUNTA($D$9:$W16)+COUNTA($D17:G17)&lt;钢筋检表!$F$10,IF(SUM(COUNTIF($D$9:$W16,"&gt;10")+COUNTIF($D$9:$W16,"&lt;-10"),COUNTIF($D17:G17,"&gt;10")+COUNTIF($D17:G17,"&lt;-10"))&gt;=1,RANDBETWEEN(-10,10),RANDBETWEEN(-12,12)),"")</f>
        <v>1</v>
      </c>
      <c r="I17" s="82">
        <f ca="1">IF(COUNTA($D$9:$W16)+COUNTA($D17:H17)&lt;钢筋检表!$F$10,IF(SUM(COUNTIF($D$9:$W16,"&gt;10")+COUNTIF($D$9:$W16,"&lt;-10"),COUNTIF($D17:H17,"&gt;10")+COUNTIF($D17:H17,"&lt;-10"))&gt;=1,RANDBETWEEN(-10,10),RANDBETWEEN(-12,12)),"")</f>
        <v>-10</v>
      </c>
      <c r="J17" s="82">
        <f ca="1">IF(COUNTA($D$9:$W16)+COUNTA($D17:I17)&lt;钢筋检表!$F$10,IF(SUM(COUNTIF($D$9:$W16,"&gt;10")+COUNTIF($D$9:$W16,"&lt;-10"),COUNTIF($D17:I17,"&gt;10")+COUNTIF($D17:I17,"&lt;-10"))&gt;=1,RANDBETWEEN(-10,10),RANDBETWEEN(-12,12)),"")</f>
        <v>-4</v>
      </c>
      <c r="K17" s="82">
        <f ca="1">IF(COUNTA($D$9:$W16)+COUNTA($D17:J17)&lt;钢筋检表!$F$10,IF(SUM(COUNTIF($D$9:$W16,"&gt;10")+COUNTIF($D$9:$W16,"&lt;-10"),COUNTIF($D17:J17,"&gt;10")+COUNTIF($D17:J17,"&lt;-10"))&gt;=1,RANDBETWEEN(-10,10),RANDBETWEEN(-12,12)),"")</f>
        <v>10</v>
      </c>
      <c r="L17" s="82">
        <f ca="1">IF(COUNTA($D$9:$W16)+COUNTA($D17:K17)&lt;钢筋检表!$F$10,IF(SUM(COUNTIF($D$9:$W16,"&gt;10")+COUNTIF($D$9:$W16,"&lt;-10"),COUNTIF($D17:K17,"&gt;10")+COUNTIF($D17:K17,"&lt;-10"))&gt;=1,RANDBETWEEN(-10,10),RANDBETWEEN(-12,12)),"")</f>
        <v>3</v>
      </c>
      <c r="M17" s="82">
        <f ca="1">IF(COUNTA($D$9:$W16)+COUNTA($D17:L17)&lt;钢筋检表!$F$10,IF(SUM(COUNTIF($D$9:$W16,"&gt;10")+COUNTIF($D$9:$W16,"&lt;-10"),COUNTIF($D17:L17,"&gt;10")+COUNTIF($D17:L17,"&lt;-10"))&gt;=1,RANDBETWEEN(-10,10),RANDBETWEEN(-12,12)),"")</f>
        <v>-4</v>
      </c>
      <c r="N17" s="82">
        <f ca="1">IF(COUNTA($D$9:$W16)+COUNTA($D17:M17)&lt;钢筋检表!$F$10,IF(SUM(COUNTIF($D$9:$W16,"&gt;10")+COUNTIF($D$9:$W16,"&lt;-10"),COUNTIF($D17:M17,"&gt;10")+COUNTIF($D17:M17,"&lt;-10"))&gt;=1,RANDBETWEEN(-10,10),RANDBETWEEN(-12,12)),"")</f>
        <v>-3</v>
      </c>
      <c r="O17" s="82">
        <f ca="1">IF(COUNTA($D$9:$W16)+COUNTA($D17:N17)&lt;钢筋检表!$F$10,IF(SUM(COUNTIF($D$9:$W16,"&gt;10")+COUNTIF($D$9:$W16,"&lt;-10"),COUNTIF($D17:N17,"&gt;10")+COUNTIF($D17:N17,"&lt;-10"))&gt;=1,RANDBETWEEN(-10,10),RANDBETWEEN(-12,12)),"")</f>
        <v>9</v>
      </c>
      <c r="P17" s="82">
        <f ca="1">IF(COUNTA($D$9:$W16)+COUNTA($D17:O17)&lt;钢筋检表!$F$10,IF(SUM(COUNTIF($D$9:$W16,"&gt;10")+COUNTIF($D$9:$W16,"&lt;-10"),COUNTIF($D17:O17,"&gt;10")+COUNTIF($D17:O17,"&lt;-10"))&gt;=1,RANDBETWEEN(-10,10),RANDBETWEEN(-12,12)),"")</f>
        <v>9</v>
      </c>
      <c r="Q17" s="82">
        <f ca="1">IF(COUNTA($D$9:$W16)+COUNTA($D17:P17)&lt;钢筋检表!$F$10,IF(SUM(COUNTIF($D$9:$W16,"&gt;10")+COUNTIF($D$9:$W16,"&lt;-10"),COUNTIF($D17:P17,"&gt;10")+COUNTIF($D17:P17,"&lt;-10"))&gt;=1,RANDBETWEEN(-10,10),RANDBETWEEN(-12,12)),"")</f>
        <v>-3</v>
      </c>
      <c r="R17" s="82">
        <f ca="1">IF(COUNTA($D$9:$W16)+COUNTA($D17:Q17)&lt;钢筋检表!$F$10,IF(SUM(COUNTIF($D$9:$W16,"&gt;10")+COUNTIF($D$9:$W16,"&lt;-10"),COUNTIF($D17:Q17,"&gt;10")+COUNTIF($D17:Q17,"&lt;-10"))&gt;=1,RANDBETWEEN(-10,10),RANDBETWEEN(-12,12)),"")</f>
        <v>-10</v>
      </c>
      <c r="S17" s="82">
        <f ca="1">IF(COUNTA($D$9:$W16)+COUNTA($D17:R17)&lt;钢筋检表!$F$10,IF(SUM(COUNTIF($D$9:$W16,"&gt;10")+COUNTIF($D$9:$W16,"&lt;-10"),COUNTIF($D17:R17,"&gt;10")+COUNTIF($D17:R17,"&lt;-10"))&gt;=1,RANDBETWEEN(-10,10),RANDBETWEEN(-12,12)),"")</f>
        <v>-3</v>
      </c>
      <c r="T17" s="82">
        <f ca="1">IF(COUNTA($D$9:$W16)+COUNTA($D17:S17)&lt;钢筋检表!$F$10,IF(SUM(COUNTIF($D$9:$W16,"&gt;10")+COUNTIF($D$9:$W16,"&lt;-10"),COUNTIF($D17:S17,"&gt;10")+COUNTIF($D17:S17,"&lt;-10"))&gt;=1,RANDBETWEEN(-10,10),RANDBETWEEN(-12,12)),"")</f>
        <v>-3</v>
      </c>
      <c r="U17" s="82">
        <f ca="1">IF(COUNTA($D$9:$W16)+COUNTA($D17:T17)&lt;钢筋检表!$F$10,IF(SUM(COUNTIF($D$9:$W16,"&gt;10")+COUNTIF($D$9:$W16,"&lt;-10"),COUNTIF($D17:T17,"&gt;10")+COUNTIF($D17:T17,"&lt;-10"))&gt;=1,RANDBETWEEN(-10,10),RANDBETWEEN(-12,12)),"")</f>
        <v>-5</v>
      </c>
      <c r="V17" s="82">
        <f ca="1">IF(COUNTA($D$9:$W16)+COUNTA($D17:U17)&lt;钢筋检表!$F$10,IF(SUM(COUNTIF($D$9:$W16,"&gt;10")+COUNTIF($D$9:$W16,"&lt;-10"),COUNTIF($D17:U17,"&gt;10")+COUNTIF($D17:U17,"&lt;-10"))&gt;=1,RANDBETWEEN(-10,10),RANDBETWEEN(-12,12)),"")</f>
        <v>3</v>
      </c>
      <c r="W17" s="104">
        <f ca="1">IF(COUNTA($D$9:$W16)+COUNTA($D17:V17)&lt;钢筋检表!$F$10,IF(SUM(COUNTIF($D$9:$W16,"&gt;10")+COUNTIF($D$9:$W16,"&lt;-10"),COUNTIF($D17:V17,"&gt;10")+COUNTIF($D17:V17,"&lt;-10"))&gt;=1,RANDBETWEEN(-10,10),RANDBETWEEN(-12,12)),"")</f>
        <v>-4</v>
      </c>
    </row>
    <row r="18" spans="1:23" ht="11.25" customHeight="1" x14ac:dyDescent="0.15">
      <c r="A18" s="439"/>
      <c r="B18" s="447"/>
      <c r="C18" s="439"/>
      <c r="D18" s="83" t="str">
        <f ca="1">IF(COUNTA(D$9:$W17)&lt;钢筋检表!$F$10,IF(SUM(COUNTIF(D17:$W17,"&gt;10")+COUNTIF(D17:$W17,"&lt;-10"))&gt;=1,RANDBETWEEN(-10,10),RANDBETWEEN(-11,11)),"")</f>
        <v/>
      </c>
      <c r="E18" s="82" t="str">
        <f ca="1">IF(COUNTA($D$9:$W17)+COUNTA(D18:$D18)&lt;钢筋检表!$F$10,IF(SUM(COUNTIF($D$9:$W17,"&gt;10")+COUNTIF($D$9:$W17,"&lt;-10"),COUNTIF(D18:$D18,"&gt;10")+COUNTIF(D18:$D18,"&lt;-10"))&gt;=1,RANDBETWEEN(-10,10),RANDBETWEEN(-12,12)),"")</f>
        <v/>
      </c>
      <c r="F18" s="82" t="str">
        <f ca="1">IF(COUNTA($D$9:$W17)+COUNTA($D18:E18)&lt;钢筋检表!$F$10,IF(SUM(COUNTIF($D$9:$W17,"&gt;10")+COUNTIF($D$9:$W17,"&lt;-10"),COUNTIF($D18:E18,"&gt;10")+COUNTIF($D18:E18,"&lt;-10"))&gt;=1,RANDBETWEEN(-10,10),RANDBETWEEN(-12,12)),"")</f>
        <v/>
      </c>
      <c r="G18" s="82" t="str">
        <f ca="1">IF(COUNTA($D$9:$W17)+COUNTA($D18:F18)&lt;钢筋检表!$F$10,IF(SUM(COUNTIF($D$9:$W17,"&gt;10")+COUNTIF($D$9:$W17,"&lt;-10"),COUNTIF($D18:F18,"&gt;10")+COUNTIF($D18:F18,"&lt;-10"))&gt;=1,RANDBETWEEN(-10,10),RANDBETWEEN(-12,12)),"")</f>
        <v/>
      </c>
      <c r="H18" s="82" t="str">
        <f ca="1">IF(COUNTA($D$9:$W17)+COUNTA($D18:G18)&lt;钢筋检表!$F$10,IF(SUM(COUNTIF($D$9:$W17,"&gt;10")+COUNTIF($D$9:$W17,"&lt;-10"),COUNTIF($D18:G18,"&gt;10")+COUNTIF($D18:G18,"&lt;-10"))&gt;=1,RANDBETWEEN(-10,10),RANDBETWEEN(-12,12)),"")</f>
        <v/>
      </c>
      <c r="I18" s="82" t="str">
        <f ca="1">IF(COUNTA($D$9:$W17)+COUNTA($D18:H18)&lt;钢筋检表!$F$10,IF(SUM(COUNTIF($D$9:$W17,"&gt;10")+COUNTIF($D$9:$W17,"&lt;-10"),COUNTIF($D18:H18,"&gt;10")+COUNTIF($D18:H18,"&lt;-10"))&gt;=1,RANDBETWEEN(-10,10),RANDBETWEEN(-12,12)),"")</f>
        <v/>
      </c>
      <c r="J18" s="82" t="str">
        <f ca="1">IF(COUNTA($D$9:$W17)+COUNTA($D18:I18)&lt;钢筋检表!$F$10,IF(SUM(COUNTIF($D$9:$W17,"&gt;10")+COUNTIF($D$9:$W17,"&lt;-10"),COUNTIF($D18:I18,"&gt;10")+COUNTIF($D18:I18,"&lt;-10"))&gt;=1,RANDBETWEEN(-10,10),RANDBETWEEN(-12,12)),"")</f>
        <v/>
      </c>
      <c r="K18" s="82" t="str">
        <f ca="1">IF(COUNTA($D$9:$W17)+COUNTA($D18:J18)&lt;钢筋检表!$F$10,IF(SUM(COUNTIF($D$9:$W17,"&gt;10")+COUNTIF($D$9:$W17,"&lt;-10"),COUNTIF($D18:J18,"&gt;10")+COUNTIF($D18:J18,"&lt;-10"))&gt;=1,RANDBETWEEN(-10,10),RANDBETWEEN(-12,12)),"")</f>
        <v/>
      </c>
      <c r="L18" s="82" t="str">
        <f ca="1">IF(COUNTA($D$9:$W17)+COUNTA($D18:K18)&lt;钢筋检表!$F$10,IF(SUM(COUNTIF($D$9:$W17,"&gt;10")+COUNTIF($D$9:$W17,"&lt;-10"),COUNTIF($D18:K18,"&gt;10")+COUNTIF($D18:K18,"&lt;-10"))&gt;=1,RANDBETWEEN(-10,10),RANDBETWEEN(-12,12)),"")</f>
        <v/>
      </c>
      <c r="M18" s="82" t="str">
        <f ca="1">IF(COUNTA($D$9:$W17)+COUNTA($D18:L18)&lt;钢筋检表!$F$10,IF(SUM(COUNTIF($D$9:$W17,"&gt;10")+COUNTIF($D$9:$W17,"&lt;-10"),COUNTIF($D18:L18,"&gt;10")+COUNTIF($D18:L18,"&lt;-10"))&gt;=1,RANDBETWEEN(-10,10),RANDBETWEEN(-12,12)),"")</f>
        <v/>
      </c>
      <c r="N18" s="82" t="str">
        <f ca="1">IF(COUNTA($D$9:$W17)+COUNTA($D18:M18)&lt;钢筋检表!$F$10,IF(SUM(COUNTIF($D$9:$W17,"&gt;10")+COUNTIF($D$9:$W17,"&lt;-10"),COUNTIF($D18:M18,"&gt;10")+COUNTIF($D18:M18,"&lt;-10"))&gt;=1,RANDBETWEEN(-10,10),RANDBETWEEN(-12,12)),"")</f>
        <v/>
      </c>
      <c r="O18" s="82" t="str">
        <f ca="1">IF(COUNTA($D$9:$W17)+COUNTA($D18:N18)&lt;钢筋检表!$F$10,IF(SUM(COUNTIF($D$9:$W17,"&gt;10")+COUNTIF($D$9:$W17,"&lt;-10"),COUNTIF($D18:N18,"&gt;10")+COUNTIF($D18:N18,"&lt;-10"))&gt;=1,RANDBETWEEN(-10,10),RANDBETWEEN(-12,12)),"")</f>
        <v/>
      </c>
      <c r="P18" s="82" t="str">
        <f ca="1">IF(COUNTA($D$9:$W17)+COUNTA($D18:O18)&lt;钢筋检表!$F$10,IF(SUM(COUNTIF($D$9:$W17,"&gt;10")+COUNTIF($D$9:$W17,"&lt;-10"),COUNTIF($D18:O18,"&gt;10")+COUNTIF($D18:O18,"&lt;-10"))&gt;=1,RANDBETWEEN(-10,10),RANDBETWEEN(-12,12)),"")</f>
        <v/>
      </c>
      <c r="Q18" s="82" t="str">
        <f ca="1">IF(COUNTA($D$9:$W17)+COUNTA($D18:P18)&lt;钢筋检表!$F$10,IF(SUM(COUNTIF($D$9:$W17,"&gt;10")+COUNTIF($D$9:$W17,"&lt;-10"),COUNTIF($D18:P18,"&gt;10")+COUNTIF($D18:P18,"&lt;-10"))&gt;=1,RANDBETWEEN(-10,10),RANDBETWEEN(-12,12)),"")</f>
        <v/>
      </c>
      <c r="R18" s="82" t="str">
        <f ca="1">IF(COUNTA($D$9:$W17)+COUNTA($D18:Q18)&lt;钢筋检表!$F$10,IF(SUM(COUNTIF($D$9:$W17,"&gt;10")+COUNTIF($D$9:$W17,"&lt;-10"),COUNTIF($D18:Q18,"&gt;10")+COUNTIF($D18:Q18,"&lt;-10"))&gt;=1,RANDBETWEEN(-10,10),RANDBETWEEN(-12,12)),"")</f>
        <v/>
      </c>
      <c r="S18" s="82" t="str">
        <f ca="1">IF(COUNTA($D$9:$W17)+COUNTA($D18:R18)&lt;钢筋检表!$F$10,IF(SUM(COUNTIF($D$9:$W17,"&gt;10")+COUNTIF($D$9:$W17,"&lt;-10"),COUNTIF($D18:R18,"&gt;10")+COUNTIF($D18:R18,"&lt;-10"))&gt;=1,RANDBETWEEN(-10,10),RANDBETWEEN(-12,12)),"")</f>
        <v/>
      </c>
      <c r="T18" s="82" t="str">
        <f ca="1">IF(COUNTA($D$9:$W17)+COUNTA($D18:S18)&lt;钢筋检表!$F$10,IF(SUM(COUNTIF($D$9:$W17,"&gt;10")+COUNTIF($D$9:$W17,"&lt;-10"),COUNTIF($D18:S18,"&gt;10")+COUNTIF($D18:S18,"&lt;-10"))&gt;=1,RANDBETWEEN(-10,10),RANDBETWEEN(-12,12)),"")</f>
        <v/>
      </c>
      <c r="U18" s="82" t="str">
        <f ca="1">IF(COUNTA($D$9:$W17)+COUNTA($D18:T18)&lt;钢筋检表!$F$10,IF(SUM(COUNTIF($D$9:$W17,"&gt;10")+COUNTIF($D$9:$W17,"&lt;-10"),COUNTIF($D18:T18,"&gt;10")+COUNTIF($D18:T18,"&lt;-10"))&gt;=1,RANDBETWEEN(-10,10),RANDBETWEEN(-12,12)),"")</f>
        <v/>
      </c>
      <c r="V18" s="82" t="str">
        <f ca="1">IF(COUNTA($D$9:$W17)+COUNTA($D18:U18)&lt;钢筋检表!$F$10,IF(SUM(COUNTIF($D$9:$W17,"&gt;10")+COUNTIF($D$9:$W17,"&lt;-10"),COUNTIF($D18:U18,"&gt;10")+COUNTIF($D18:U18,"&lt;-10"))&gt;=1,RANDBETWEEN(-10,10),RANDBETWEEN(-12,12)),"")</f>
        <v/>
      </c>
      <c r="W18" s="104" t="str">
        <f ca="1">IF(COUNTA($D$9:$W17)+COUNTA($D18:V18)&lt;钢筋检表!$F$10,IF(SUM(COUNTIF($D$9:$W17,"&gt;10")+COUNTIF($D$9:$W17,"&lt;-10"),COUNTIF($D18:V18,"&gt;10")+COUNTIF($D18:V18,"&lt;-10"))&gt;=1,RANDBETWEEN(-10,10),RANDBETWEEN(-12,12)),"")</f>
        <v/>
      </c>
    </row>
    <row r="19" spans="1:23" ht="8.25" customHeight="1" x14ac:dyDescent="0.15">
      <c r="A19" s="438" t="s">
        <v>162</v>
      </c>
      <c r="B19" s="441" t="s">
        <v>163</v>
      </c>
      <c r="C19" s="438" t="s">
        <v>164</v>
      </c>
      <c r="D19" s="85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105"/>
    </row>
    <row r="20" spans="1:23" ht="8.25" customHeight="1" x14ac:dyDescent="0.15">
      <c r="A20" s="439"/>
      <c r="B20" s="442"/>
      <c r="C20" s="439"/>
      <c r="D20" s="87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106"/>
    </row>
    <row r="21" spans="1:23" ht="8.25" customHeight="1" x14ac:dyDescent="0.15">
      <c r="A21" s="439"/>
      <c r="B21" s="442"/>
      <c r="C21" s="439"/>
      <c r="D21" s="87"/>
      <c r="E21" s="88"/>
      <c r="F21" s="88"/>
      <c r="G21" s="88"/>
      <c r="H21" s="88"/>
      <c r="I21" s="88"/>
      <c r="J21" s="88"/>
      <c r="K21" s="88"/>
      <c r="L21" s="88"/>
      <c r="M21" s="88"/>
      <c r="N21" s="88" t="s">
        <v>165</v>
      </c>
      <c r="O21" s="88"/>
      <c r="P21" s="88"/>
      <c r="Q21" s="88"/>
      <c r="R21" s="88"/>
      <c r="S21" s="88"/>
      <c r="T21" s="88"/>
      <c r="U21" s="88"/>
      <c r="V21" s="88"/>
      <c r="W21" s="106"/>
    </row>
    <row r="22" spans="1:23" ht="8.25" customHeight="1" x14ac:dyDescent="0.15">
      <c r="A22" s="439"/>
      <c r="B22" s="442"/>
      <c r="C22" s="439"/>
      <c r="D22" s="87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106"/>
    </row>
    <row r="23" spans="1:23" ht="8.25" customHeight="1" x14ac:dyDescent="0.15">
      <c r="A23" s="439"/>
      <c r="B23" s="442"/>
      <c r="C23" s="439"/>
      <c r="D23" s="89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107"/>
    </row>
    <row r="24" spans="1:23" ht="8.25" customHeight="1" x14ac:dyDescent="0.15">
      <c r="A24" s="439"/>
      <c r="B24" s="442"/>
      <c r="C24" s="439"/>
      <c r="D24" s="87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106"/>
    </row>
    <row r="25" spans="1:23" ht="8.25" customHeight="1" x14ac:dyDescent="0.15">
      <c r="A25" s="439"/>
      <c r="B25" s="442"/>
      <c r="C25" s="439"/>
      <c r="D25" s="87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106"/>
    </row>
    <row r="26" spans="1:23" ht="8.25" customHeight="1" x14ac:dyDescent="0.15">
      <c r="A26" s="439"/>
      <c r="B26" s="442"/>
      <c r="C26" s="439"/>
      <c r="D26" s="87"/>
      <c r="E26" s="88"/>
      <c r="F26" s="88"/>
      <c r="G26" s="88"/>
      <c r="H26" s="88"/>
      <c r="I26" s="88"/>
      <c r="J26" s="88"/>
      <c r="K26" s="88"/>
      <c r="L26" s="88"/>
      <c r="M26" s="88"/>
      <c r="N26" s="88" t="s">
        <v>165</v>
      </c>
      <c r="O26" s="88"/>
      <c r="P26" s="88"/>
      <c r="Q26" s="88"/>
      <c r="R26" s="88"/>
      <c r="S26" s="88"/>
      <c r="T26" s="88"/>
      <c r="U26" s="88"/>
      <c r="V26" s="88"/>
      <c r="W26" s="106"/>
    </row>
    <row r="27" spans="1:23" ht="8.25" customHeight="1" x14ac:dyDescent="0.15">
      <c r="A27" s="439"/>
      <c r="B27" s="442"/>
      <c r="C27" s="439"/>
      <c r="D27" s="87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106"/>
    </row>
    <row r="28" spans="1:23" ht="8.25" customHeight="1" x14ac:dyDescent="0.15">
      <c r="A28" s="439"/>
      <c r="B28" s="442"/>
      <c r="C28" s="439"/>
      <c r="D28" s="87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106"/>
    </row>
    <row r="29" spans="1:23" ht="12.75" customHeight="1" x14ac:dyDescent="0.15">
      <c r="A29" s="452" t="s">
        <v>166</v>
      </c>
      <c r="B29" s="438" t="s">
        <v>160</v>
      </c>
      <c r="C29" s="438" t="s">
        <v>167</v>
      </c>
      <c r="D29" s="85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105"/>
    </row>
    <row r="30" spans="1:23" ht="12.75" customHeight="1" x14ac:dyDescent="0.15">
      <c r="A30" s="453"/>
      <c r="B30" s="439"/>
      <c r="C30" s="439"/>
      <c r="D30" s="87"/>
      <c r="E30" s="88"/>
      <c r="F30" s="88"/>
      <c r="G30" s="88"/>
      <c r="H30" s="88"/>
      <c r="I30" s="88"/>
      <c r="J30" s="88"/>
      <c r="K30" s="88"/>
      <c r="L30" s="88"/>
      <c r="M30" s="88"/>
      <c r="N30" s="88" t="s">
        <v>165</v>
      </c>
      <c r="O30" s="88"/>
      <c r="P30" s="88"/>
      <c r="Q30" s="88"/>
      <c r="R30" s="88"/>
      <c r="S30" s="88"/>
      <c r="T30" s="88"/>
      <c r="U30" s="88"/>
      <c r="V30" s="88"/>
      <c r="W30" s="106"/>
    </row>
    <row r="31" spans="1:23" ht="12.75" customHeight="1" x14ac:dyDescent="0.15">
      <c r="A31" s="453"/>
      <c r="B31" s="439"/>
      <c r="C31" s="439"/>
      <c r="D31" s="87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106"/>
    </row>
    <row r="32" spans="1:23" ht="13.5" customHeight="1" x14ac:dyDescent="0.15">
      <c r="A32" s="438" t="s">
        <v>168</v>
      </c>
      <c r="B32" s="438" t="s">
        <v>134</v>
      </c>
      <c r="C32" s="438" t="s">
        <v>135</v>
      </c>
      <c r="D32" s="85">
        <f ca="1">RANDBETWEEN(-20,20)</f>
        <v>-15</v>
      </c>
      <c r="E32" s="86">
        <f ca="1">IF(COUNT($D$32:D32)&gt;=钢筋检表!$F$12,"",IF(SUM(COUNTIF($D$32:D32,"&gt;20"),COUNTIF($D$32:D32,"&lt;-20"))&gt;0,RANDBETWEEN(-20,20),RANDBETWEEN(-21,21)))</f>
        <v>12</v>
      </c>
      <c r="F32" s="86">
        <f ca="1">IF(COUNT($D$32:E32)&gt;=钢筋检表!$F$12,"",IF(SUM(COUNTIF($D$32:E32,"&gt;20"),COUNTIF($D$32:E32,"&lt;-20"))&gt;0,RANDBETWEEN(-20,20),RANDBETWEEN(-21,21)))</f>
        <v>-16</v>
      </c>
      <c r="G32" s="86">
        <f ca="1">IF(COUNT($D$32:F32)&gt;=钢筋检表!$F$12,"",IF(SUM(COUNTIF($D$32:F32,"&gt;20"),COUNTIF($D$32:F32,"&lt;-20"))&gt;0,RANDBETWEEN(-20,20),RANDBETWEEN(-21,21)))</f>
        <v>11</v>
      </c>
      <c r="H32" s="86">
        <f ca="1">IF(COUNT($D$32:G32)&gt;=钢筋检表!$F$12,"",IF(SUM(COUNTIF($D$32:G32,"&gt;20"),COUNTIF($D$32:G32,"&lt;-20"))&gt;0,RANDBETWEEN(-20,20),RANDBETWEEN(-21,21)))</f>
        <v>-19</v>
      </c>
      <c r="I32" s="86">
        <f ca="1">IF(COUNT($D$32:H32)&gt;=钢筋检表!$F$12,"",IF(SUM(COUNTIF($D$32:H32,"&gt;20"),COUNTIF($D$32:H32,"&lt;-20"))&gt;0,RANDBETWEEN(-20,20),RANDBETWEEN(-21,21)))</f>
        <v>-6</v>
      </c>
      <c r="J32" s="86">
        <f ca="1">IF(COUNT($D$32:I32)&gt;=钢筋检表!$F$12,"",IF(SUM(COUNTIF($D$32:I32,"&gt;20"),COUNTIF($D$32:I32,"&lt;-20"))&gt;0,RANDBETWEEN(-20,20),RANDBETWEEN(-21,21)))</f>
        <v>-13</v>
      </c>
      <c r="K32" s="86">
        <f ca="1">IF(COUNT($D$32:J32)&gt;=钢筋检表!$F$12,"",IF(SUM(COUNTIF($D$32:J32,"&gt;20"),COUNTIF($D$32:J32,"&lt;-20"))&gt;0,RANDBETWEEN(-20,20),RANDBETWEEN(-21,21)))</f>
        <v>9</v>
      </c>
      <c r="L32" s="86">
        <f ca="1">IF(COUNT($D$32:K32)&gt;=钢筋检表!$F$12,"",IF(SUM(COUNTIF($D$32:K32,"&gt;20"),COUNTIF($D$32:K32,"&lt;-20"))&gt;0,RANDBETWEEN(-20,20),RANDBETWEEN(-21,21)))</f>
        <v>21</v>
      </c>
      <c r="M32" s="86">
        <f ca="1">IF(COUNT($D$32:L32)&gt;=钢筋检表!$F$12,"",IF(SUM(COUNTIF($D$32:L32,"&gt;20"),COUNTIF($D$32:L32,"&lt;-20"))&gt;0,RANDBETWEEN(-20,20),RANDBETWEEN(-21,21)))</f>
        <v>-1</v>
      </c>
      <c r="N32" s="86">
        <f ca="1">IF(COUNT($D$32:M32)&gt;=钢筋检表!$F$12,"",IF(SUM(COUNTIF($D$32:M32,"&gt;20"),COUNTIF($D$32:M32,"&lt;-20"))&gt;0,RANDBETWEEN(-20,20),RANDBETWEEN(-21,21)))</f>
        <v>20</v>
      </c>
      <c r="O32" s="86">
        <f ca="1">IF(COUNT($D$32:N32)&gt;=钢筋检表!$F$12,"",IF(SUM(COUNTIF($D$32:N32,"&gt;20"),COUNTIF($D$32:N32,"&lt;-20"))&gt;0,RANDBETWEEN(-20,20),RANDBETWEEN(-21,21)))</f>
        <v>-17</v>
      </c>
      <c r="P32" s="86">
        <f ca="1">IF(COUNT($D$32:O32)&gt;=钢筋检表!$F$12,"",IF(SUM(COUNTIF($D$32:O32,"&gt;20"),COUNTIF($D$32:O32,"&lt;-20"))&gt;0,RANDBETWEEN(-20,20),RANDBETWEEN(-21,21)))</f>
        <v>5</v>
      </c>
      <c r="Q32" s="86">
        <f ca="1">IF(COUNT($D$32:P32)&gt;=钢筋检表!$F$12,"",IF(SUM(COUNTIF($D$32:P32,"&gt;20"),COUNTIF($D$32:P32,"&lt;-20"))&gt;0,RANDBETWEEN(-20,20),RANDBETWEEN(-21,21)))</f>
        <v>-15</v>
      </c>
      <c r="R32" s="86">
        <f ca="1">IF(COUNT($D$32:Q32)&gt;=钢筋检表!$F$12,"",IF(SUM(COUNTIF($D$32:Q32,"&gt;20"),COUNTIF($D$32:Q32,"&lt;-20"))&gt;0,RANDBETWEEN(-20,20),RANDBETWEEN(-21,21)))</f>
        <v>4</v>
      </c>
      <c r="S32" s="86">
        <f ca="1">IF(COUNT($D$32:R32)&gt;=钢筋检表!$F$12,"",IF(SUM(COUNTIF($D$32:R32,"&gt;20"),COUNTIF($D$32:R32,"&lt;-20"))&gt;0,RANDBETWEEN(-20,20),RANDBETWEEN(-21,21)))</f>
        <v>20</v>
      </c>
      <c r="T32" s="86">
        <f ca="1">IF(COUNT($D$32:S32)&gt;=钢筋检表!$F$12,"",IF(SUM(COUNTIF($D$32:S32,"&gt;20"),COUNTIF($D$32:S32,"&lt;-20"))&gt;0,RANDBETWEEN(-20,20),RANDBETWEEN(-21,21)))</f>
        <v>-7</v>
      </c>
      <c r="U32" s="86">
        <f ca="1">IF(COUNT($D$32:T32)&gt;=钢筋检表!$F$12,"",IF(SUM(COUNTIF($D$32:T32,"&gt;20"),COUNTIF($D$32:T32,"&lt;-20"))&gt;0,RANDBETWEEN(-20,20),RANDBETWEEN(-21,21)))</f>
        <v>-1</v>
      </c>
      <c r="V32" s="86">
        <f ca="1">IF(COUNT($D$32:U32)&gt;=钢筋检表!$F$12,"",IF(SUM(COUNTIF($D$32:U32,"&gt;20"),COUNTIF($D$32:U32,"&lt;-20"))&gt;0,RANDBETWEEN(-20,20),RANDBETWEEN(-21,21)))</f>
        <v>-12</v>
      </c>
      <c r="W32" s="105">
        <f ca="1">IF(COUNT($D$32:V32)&gt;=钢筋检表!$F$12,"",IF(SUM(COUNTIF($D$32:V32,"&gt;20"),COUNTIF($D$32:V32,"&lt;-20"))&gt;0,RANDBETWEEN(-20,20),RANDBETWEEN(-21,21)))</f>
        <v>9</v>
      </c>
    </row>
    <row r="33" spans="1:23" ht="13.5" customHeight="1" x14ac:dyDescent="0.15">
      <c r="A33" s="439"/>
      <c r="B33" s="439"/>
      <c r="C33" s="439"/>
      <c r="D33" s="87">
        <f ca="1">IF(COUNT($D$32:W32)&gt;=钢筋检表!$F$12,"",IF(SUM(COUNTIF($D$32:W32,"&gt;20"),COUNTIF($D$32:W32,"&lt;-20"))&gt;0,RANDBETWEEN(-20,20),RANDBETWEEN(-21,21)))</f>
        <v>-13</v>
      </c>
      <c r="E33" s="88">
        <f ca="1">IF(COUNT($D$32:$W32)+COUNT($D33:D33)&gt;=钢筋检表!$F$12,"",IF(SUM(COUNTIF($D$32:$W32,"&gt;20"),COUNTIF(($D33:D33),"&gt;20"),COUNTIF($D$32:$W32,"&lt;-20"),COUNTIF(($D33:D33),"&lt;-20"))&gt;0,RANDBETWEEN(-20,20),RANDBETWEEN(-21,21)))</f>
        <v>17</v>
      </c>
      <c r="F33" s="88">
        <f ca="1">IF(COUNT($D$32:$W32)+COUNT($D33:E33)&gt;=钢筋检表!$F$12,"",IF(SUM(COUNTIF($D$32:$W32,"&gt;20"),COUNTIF(($D33:E33),"&gt;20"),COUNTIF($D$32:$W32,"&lt;-20"),COUNTIF(($D33:E33),"&lt;-20"))&gt;0,RANDBETWEEN(-20,20),RANDBETWEEN(-21,21)))</f>
        <v>16</v>
      </c>
      <c r="G33" s="88">
        <f ca="1">IF(COUNT($D$32:$W32)+COUNT($D33:F33)&gt;=钢筋检表!$F$12,"",IF(SUM(COUNTIF($D$32:$W32,"&gt;20"),COUNTIF(($D33:F33),"&gt;20"),COUNTIF($D$32:$W32,"&lt;-20"),COUNTIF(($D33:F33),"&lt;-20"))&gt;0,RANDBETWEEN(-20,20),RANDBETWEEN(-21,21)))</f>
        <v>1</v>
      </c>
      <c r="H33" s="88">
        <f ca="1">IF(COUNT($D$32:$W32)+COUNT($D33:G33)&gt;=钢筋检表!$F$12,"",IF(SUM(COUNTIF($D$32:$W32,"&gt;20"),COUNTIF(($D33:G33),"&gt;20"),COUNTIF($D$32:$W32,"&lt;-20"),COUNTIF(($D33:G33),"&lt;-20"))&gt;0,RANDBETWEEN(-20,20),RANDBETWEEN(-21,21)))</f>
        <v>-11</v>
      </c>
      <c r="I33" s="88">
        <f ca="1">IF(COUNT($D$32:$W32)+COUNT($D33:H33)&gt;=钢筋检表!$F$12,"",IF(SUM(COUNTIF($D$32:$W32,"&gt;20"),COUNTIF(($D33:H33),"&gt;20"),COUNTIF($D$32:$W32,"&lt;-20"),COUNTIF(($D33:H33),"&lt;-20"))&gt;0,RANDBETWEEN(-20,20),RANDBETWEEN(-21,21)))</f>
        <v>19</v>
      </c>
      <c r="J33" s="88">
        <f ca="1">IF(COUNT($D$32:$W32)+COUNT($D33:I33)&gt;=钢筋检表!$F$12,"",IF(SUM(COUNTIF($D$32:$W32,"&gt;20"),COUNTIF(($D33:I33),"&gt;20"),COUNTIF($D$32:$W32,"&lt;-20"),COUNTIF(($D33:I33),"&lt;-20"))&gt;0,RANDBETWEEN(-20,20),RANDBETWEEN(-21,21)))</f>
        <v>5</v>
      </c>
      <c r="K33" s="88">
        <f ca="1">IF(COUNT($D$32:$W32)+COUNT($D33:J33)&gt;=钢筋检表!$F$12,"",IF(SUM(COUNTIF($D$32:$W32,"&gt;20"),COUNTIF(($D33:J33),"&gt;20"),COUNTIF($D$32:$W32,"&lt;-20"),COUNTIF(($D33:J33),"&lt;-20"))&gt;0,RANDBETWEEN(-20,20),RANDBETWEEN(-21,21)))</f>
        <v>10</v>
      </c>
      <c r="L33" s="88">
        <f ca="1">IF(COUNT($D$32:$W32)+COUNT($D33:K33)&gt;=钢筋检表!$F$12,"",IF(SUM(COUNTIF($D$32:$W32,"&gt;20"),COUNTIF(($D33:K33),"&gt;20"),COUNTIF($D$32:$W32,"&lt;-20"),COUNTIF(($D33:K33),"&lt;-20"))&gt;0,RANDBETWEEN(-20,20),RANDBETWEEN(-21,21)))</f>
        <v>7</v>
      </c>
      <c r="M33" s="88">
        <f ca="1">IF(COUNT($D$32:$W32)+COUNT($D33:L33)&gt;=钢筋检表!$F$12,"",IF(SUM(COUNTIF($D$32:$W32,"&gt;20"),COUNTIF(($D33:L33),"&gt;20"),COUNTIF($D$32:$W32,"&lt;-20"),COUNTIF(($D33:L33),"&lt;-20"))&gt;0,RANDBETWEEN(-20,20),RANDBETWEEN(-21,21)))</f>
        <v>7</v>
      </c>
      <c r="N33" s="88" t="str">
        <f ca="1">IF(COUNT($D$32:$W32)+COUNT($D33:M33)&gt;=钢筋检表!$F$12,"",IF(SUM(COUNTIF($D$32:$W32,"&gt;20"),COUNTIF(($D33:M33),"&gt;20"),COUNTIF($D$32:$W32,"&lt;-20"),COUNTIF(($D33:M33),"&lt;-20"))&gt;0,RANDBETWEEN(-20,20),RANDBETWEEN(-21,21)))</f>
        <v/>
      </c>
      <c r="O33" s="88" t="str">
        <f ca="1">IF(COUNT($D$32:$W32)+COUNT($D33:N33)&gt;=钢筋检表!$F$12,"",IF(SUM(COUNTIF($D$32:$W32,"&gt;20"),COUNTIF(($D33:N33),"&gt;20"),COUNTIF($D$32:$W32,"&lt;-20"),COUNTIF(($D33:N33),"&lt;-20"))&gt;0,RANDBETWEEN(-20,20),RANDBETWEEN(-21,21)))</f>
        <v/>
      </c>
      <c r="P33" s="88" t="str">
        <f ca="1">IF(COUNT($D$32:$W32)+COUNT($D33:O33)&gt;=钢筋检表!$F$12,"",IF(SUM(COUNTIF($D$32:$W32,"&gt;20"),COUNTIF(($D33:O33),"&gt;20"),COUNTIF($D$32:$W32,"&lt;-20"),COUNTIF(($D33:O33),"&lt;-20"))&gt;0,RANDBETWEEN(-20,20),RANDBETWEEN(-21,21)))</f>
        <v/>
      </c>
      <c r="Q33" s="88" t="str">
        <f ca="1">IF(COUNT($D$32:$W32)+COUNT($D33:P33)&gt;=钢筋检表!$F$12,"",IF(SUM(COUNTIF($D$32:$W32,"&gt;20"),COUNTIF(($D33:P33),"&gt;20"),COUNTIF($D$32:$W32,"&lt;-20"),COUNTIF(($D33:P33),"&lt;-20"))&gt;0,RANDBETWEEN(-20,20),RANDBETWEEN(-21,21)))</f>
        <v/>
      </c>
      <c r="R33" s="88" t="str">
        <f ca="1">IF(COUNT($D$32:$W32)+COUNT($D33:Q33)&gt;=钢筋检表!$F$12,"",IF(SUM(COUNTIF($D$32:$W32,"&gt;20"),COUNTIF(($D33:Q33),"&gt;20"),COUNTIF($D$32:$W32,"&lt;-20"),COUNTIF(($D33:Q33),"&lt;-20"))&gt;0,RANDBETWEEN(-20,20),RANDBETWEEN(-21,21)))</f>
        <v/>
      </c>
      <c r="S33" s="88" t="str">
        <f ca="1">IF(COUNT($D$32:$W32)+COUNT($D33:R33)&gt;=钢筋检表!$F$12,"",IF(SUM(COUNTIF($D$32:$W32,"&gt;20"),COUNTIF(($D33:R33),"&gt;20"),COUNTIF($D$32:$W32,"&lt;-20"),COUNTIF(($D33:R33),"&lt;-20"))&gt;0,RANDBETWEEN(-20,20),RANDBETWEEN(-21,21)))</f>
        <v/>
      </c>
      <c r="T33" s="88" t="str">
        <f ca="1">IF(COUNT($D$32:$W32)+COUNT($D33:S33)&gt;=钢筋检表!$F$12,"",IF(SUM(COUNTIF($D$32:$W32,"&gt;20"),COUNTIF(($D33:S33),"&gt;20"),COUNTIF($D$32:$W32,"&lt;-20"),COUNTIF(($D33:S33),"&lt;-20"))&gt;0,RANDBETWEEN(-20,20),RANDBETWEEN(-21,21)))</f>
        <v/>
      </c>
      <c r="U33" s="88" t="str">
        <f ca="1">IF(COUNT($D$32:$W32)+COUNT($D33:T33)&gt;=钢筋检表!$F$12,"",IF(SUM(COUNTIF($D$32:$W32,"&gt;20"),COUNTIF(($D33:T33),"&gt;20"),COUNTIF($D$32:$W32,"&lt;-20"),COUNTIF(($D33:T33),"&lt;-20"))&gt;0,RANDBETWEEN(-20,20),RANDBETWEEN(-21,21)))</f>
        <v/>
      </c>
      <c r="V33" s="88" t="str">
        <f ca="1">IF(COUNT($D$32:$W32)+COUNT($D33:U33)&gt;=钢筋检表!$F$12,"",IF(SUM(COUNTIF($D$32:$W32,"&gt;20"),COUNTIF(($D33:U33),"&gt;20"),COUNTIF($D$32:$W32,"&lt;-20"),COUNTIF(($D33:U33),"&lt;-20"))&gt;0,RANDBETWEEN(-20,20),RANDBETWEEN(-21,21)))</f>
        <v/>
      </c>
      <c r="W33" s="106" t="str">
        <f ca="1">IF(COUNT($D$32:$W32)+COUNT($D33:V33)&gt;=钢筋检表!$F$12,"",IF(SUM(COUNTIF($D$32:$W32,"&gt;20"),COUNTIF(($D33:V33),"&gt;20"),COUNTIF($D$32:$W32,"&lt;-20"),COUNTIF(($D33:V33),"&lt;-20"))&gt;0,RANDBETWEEN(-20,20),RANDBETWEEN(-21,21)))</f>
        <v/>
      </c>
    </row>
    <row r="34" spans="1:23" ht="13.5" customHeight="1" x14ac:dyDescent="0.15">
      <c r="A34" s="439"/>
      <c r="B34" s="439"/>
      <c r="C34" s="439"/>
      <c r="D34" s="87" t="str">
        <f ca="1">IF(COUNT($D$32:W33)&gt;=钢筋检表!$F$12,"",IF(SUM(COUNTIF($D$32:W33,"&gt;20"),COUNTIF($D$32:W33,"&lt;-20"))&gt;0,RANDBETWEEN(-20,20),RANDBETWEEN(-21,21)))</f>
        <v/>
      </c>
      <c r="E34" s="88" t="str">
        <f ca="1">IF(COUNT($D$32:$W33)+COUNT($D34:D34)&gt;=钢筋检表!$F$12,"",IF(SUM(COUNTIF($D$32:$W33,"&gt;20"),COUNTIF(($D34:D34),"&gt;20"),COUNTIF($D$32:$W33,"&lt;-20"),COUNTIF(($D34:D34),"&lt;-20"))&gt;0,RANDBETWEEN(-20,20),RANDBETWEEN(-21,21)))</f>
        <v/>
      </c>
      <c r="F34" s="88" t="str">
        <f ca="1">IF(COUNT($D$32:$W33)+COUNT($D34:E34)&gt;=钢筋检表!$F$12,"",IF(SUM(COUNTIF($D$32:$W33,"&gt;20"),COUNTIF(($D34:E34),"&gt;20"),COUNTIF($D$32:$W33,"&lt;-20"),COUNTIF(($D34:E34),"&lt;-20"))&gt;0,RANDBETWEEN(-20,20),RANDBETWEEN(-21,21)))</f>
        <v/>
      </c>
      <c r="G34" s="88" t="str">
        <f ca="1">IF(COUNT($D$32:$W33)+COUNT($D34:F34)&gt;=钢筋检表!$F$12,"",IF(SUM(COUNTIF($D$32:$W33,"&gt;20"),COUNTIF(($D34:F34),"&gt;20"),COUNTIF($D$32:$W33,"&lt;-20"),COUNTIF(($D34:F34),"&lt;-20"))&gt;0,RANDBETWEEN(-20,20),RANDBETWEEN(-21,21)))</f>
        <v/>
      </c>
      <c r="H34" s="88" t="str">
        <f ca="1">IF(COUNT($D$32:$W33)+COUNT($D34:G34)&gt;=钢筋检表!$F$12,"",IF(SUM(COUNTIF($D$32:$W33,"&gt;20"),COUNTIF(($D34:G34),"&gt;20"),COUNTIF($D$32:$W33,"&lt;-20"),COUNTIF(($D34:G34),"&lt;-20"))&gt;0,RANDBETWEEN(-20,20),RANDBETWEEN(-21,21)))</f>
        <v/>
      </c>
      <c r="I34" s="88" t="str">
        <f ca="1">IF(COUNT($D$32:$W33)+COUNT($D34:H34)&gt;=钢筋检表!$F$12,"",IF(SUM(COUNTIF($D$32:$W33,"&gt;20"),COUNTIF(($D34:H34),"&gt;20"),COUNTIF($D$32:$W33,"&lt;-20"),COUNTIF(($D34:H34),"&lt;-20"))&gt;0,RANDBETWEEN(-20,20),RANDBETWEEN(-21,21)))</f>
        <v/>
      </c>
      <c r="J34" s="88" t="str">
        <f ca="1">IF(COUNT($D$32:$W33)+COUNT($D34:I34)&gt;=钢筋检表!$F$12,"",IF(SUM(COUNTIF($D$32:$W33,"&gt;20"),COUNTIF(($D34:I34),"&gt;20"),COUNTIF($D$32:$W33,"&lt;-20"),COUNTIF(($D34:I34),"&lt;-20"))&gt;0,RANDBETWEEN(-20,20),RANDBETWEEN(-21,21)))</f>
        <v/>
      </c>
      <c r="K34" s="88" t="str">
        <f ca="1">IF(COUNT($D$32:$W33)+COUNT($D34:J34)&gt;=钢筋检表!$F$12,"",IF(SUM(COUNTIF($D$32:$W33,"&gt;20"),COUNTIF(($D34:J34),"&gt;20"),COUNTIF($D$32:$W33,"&lt;-20"),COUNTIF(($D34:J34),"&lt;-20"))&gt;0,RANDBETWEEN(-20,20),RANDBETWEEN(-21,21)))</f>
        <v/>
      </c>
      <c r="L34" s="88" t="str">
        <f ca="1">IF(COUNT($D$32:$W33)+COUNT($D34:K34)&gt;=钢筋检表!$F$12,"",IF(SUM(COUNTIF($D$32:$W33,"&gt;20"),COUNTIF(($D34:K34),"&gt;20"),COUNTIF($D$32:$W33,"&lt;-20"),COUNTIF(($D34:K34),"&lt;-20"))&gt;0,RANDBETWEEN(-20,20),RANDBETWEEN(-21,21)))</f>
        <v/>
      </c>
      <c r="M34" s="88" t="str">
        <f ca="1">IF(COUNT($D$32:$W33)+COUNT($D34:L34)&gt;=钢筋检表!$F$12,"",IF(SUM(COUNTIF($D$32:$W33,"&gt;20"),COUNTIF(($D34:L34),"&gt;20"),COUNTIF($D$32:$W33,"&lt;-20"),COUNTIF(($D34:L34),"&lt;-20"))&gt;0,RANDBETWEEN(-20,20),RANDBETWEEN(-21,21)))</f>
        <v/>
      </c>
      <c r="N34" s="88" t="str">
        <f ca="1">IF(COUNT($D$32:$W33)+COUNT($D34:M34)&gt;=钢筋检表!$F$12,"",IF(SUM(COUNTIF($D$32:$W33,"&gt;20"),COUNTIF(($D34:M34),"&gt;20"),COUNTIF($D$32:$W33,"&lt;-20"),COUNTIF(($D34:M34),"&lt;-20"))&gt;0,RANDBETWEEN(-20,20),RANDBETWEEN(-21,21)))</f>
        <v/>
      </c>
      <c r="O34" s="88" t="str">
        <f ca="1">IF(COUNT($D$32:$W33)+COUNT($D34:N34)&gt;=钢筋检表!$F$12,"",IF(SUM(COUNTIF($D$32:$W33,"&gt;20"),COUNTIF(($D34:N34),"&gt;20"),COUNTIF($D$32:$W33,"&lt;-20"),COUNTIF(($D34:N34),"&lt;-20"))&gt;0,RANDBETWEEN(-20,20),RANDBETWEEN(-21,21)))</f>
        <v/>
      </c>
      <c r="P34" s="88" t="str">
        <f ca="1">IF(COUNT($D$32:$W33)+COUNT($D34:O34)&gt;=钢筋检表!$F$12,"",IF(SUM(COUNTIF($D$32:$W33,"&gt;20"),COUNTIF(($D34:O34),"&gt;20"),COUNTIF($D$32:$W33,"&lt;-20"),COUNTIF(($D34:O34),"&lt;-20"))&gt;0,RANDBETWEEN(-20,20),RANDBETWEEN(-21,21)))</f>
        <v/>
      </c>
      <c r="Q34" s="88" t="str">
        <f ca="1">IF(COUNT($D$32:$W33)+COUNT($D34:P34)&gt;=钢筋检表!$F$12,"",IF(SUM(COUNTIF($D$32:$W33,"&gt;20"),COUNTIF(($D34:P34),"&gt;20"),COUNTIF($D$32:$W33,"&lt;-20"),COUNTIF(($D34:P34),"&lt;-20"))&gt;0,RANDBETWEEN(-20,20),RANDBETWEEN(-21,21)))</f>
        <v/>
      </c>
      <c r="R34" s="88" t="str">
        <f ca="1">IF(COUNT($D$32:$W33)+COUNT($D34:Q34)&gt;=钢筋检表!$F$12,"",IF(SUM(COUNTIF($D$32:$W33,"&gt;20"),COUNTIF(($D34:Q34),"&gt;20"),COUNTIF($D$32:$W33,"&lt;-20"),COUNTIF(($D34:Q34),"&lt;-20"))&gt;0,RANDBETWEEN(-20,20),RANDBETWEEN(-21,21)))</f>
        <v/>
      </c>
      <c r="S34" s="88" t="str">
        <f ca="1">IF(COUNT($D$32:$W33)+COUNT($D34:R34)&gt;=钢筋检表!$F$12,"",IF(SUM(COUNTIF($D$32:$W33,"&gt;20"),COUNTIF(($D34:R34),"&gt;20"),COUNTIF($D$32:$W33,"&lt;-20"),COUNTIF(($D34:R34),"&lt;-20"))&gt;0,RANDBETWEEN(-20,20),RANDBETWEEN(-21,21)))</f>
        <v/>
      </c>
      <c r="T34" s="88" t="str">
        <f ca="1">IF(COUNT($D$32:$W33)+COUNT($D34:S34)&gt;=钢筋检表!$F$12,"",IF(SUM(COUNTIF($D$32:$W33,"&gt;20"),COUNTIF(($D34:S34),"&gt;20"),COUNTIF($D$32:$W33,"&lt;-20"),COUNTIF(($D34:S34),"&lt;-20"))&gt;0,RANDBETWEEN(-20,20),RANDBETWEEN(-21,21)))</f>
        <v/>
      </c>
      <c r="U34" s="88" t="str">
        <f ca="1">IF(COUNT($D$32:$W33)+COUNT($D34:T34)&gt;=钢筋检表!$F$12,"",IF(SUM(COUNTIF($D$32:$W33,"&gt;20"),COUNTIF(($D34:T34),"&gt;20"),COUNTIF($D$32:$W33,"&lt;-20"),COUNTIF(($D34:T34),"&lt;-20"))&gt;0,RANDBETWEEN(-20,20),RANDBETWEEN(-21,21)))</f>
        <v/>
      </c>
      <c r="V34" s="88" t="str">
        <f ca="1">IF(COUNT($D$32:$W33)+COUNT($D34:U34)&gt;=钢筋检表!$F$12,"",IF(SUM(COUNTIF($D$32:$W33,"&gt;20"),COUNTIF(($D34:U34),"&gt;20"),COUNTIF($D$32:$W33,"&lt;-20"),COUNTIF(($D34:U34),"&lt;-20"))&gt;0,RANDBETWEEN(-20,20),RANDBETWEEN(-21,21)))</f>
        <v/>
      </c>
      <c r="W34" s="106" t="str">
        <f ca="1">IF(COUNT($D$32:$W33)+COUNT($D34:V34)&gt;=钢筋检表!$F$12,"",IF(SUM(COUNTIF($D$32:$W33,"&gt;20"),COUNTIF(($D34:V34),"&gt;20"),COUNTIF($D$32:$W33,"&lt;-20"),COUNTIF(($D34:V34),"&lt;-20"))&gt;0,RANDBETWEEN(-20,20),RANDBETWEEN(-21,21)))</f>
        <v/>
      </c>
    </row>
    <row r="35" spans="1:23" ht="13.5" customHeight="1" x14ac:dyDescent="0.15">
      <c r="A35" s="439"/>
      <c r="B35" s="439"/>
      <c r="C35" s="439"/>
      <c r="D35" s="87" t="str">
        <f ca="1">IF(COUNT($D$32:W34)&gt;=钢筋检表!$F$12,"",IF(SUM(COUNTIF($D$32:W34,"&gt;20"),COUNTIF($D$32:W34,"&lt;-20"))&gt;0,RANDBETWEEN(-20,20),RANDBETWEEN(-21,21)))</f>
        <v/>
      </c>
      <c r="E35" s="88" t="str">
        <f ca="1">IF(COUNT($D$32:$W34)+COUNT($D35:D35)&gt;=钢筋检表!$F$12,"",IF(SUM(COUNTIF($D$32:$W34,"&gt;20"),COUNTIF(($D35:D35),"&gt;20"),COUNTIF($D$32:$W34,"&lt;-20"),COUNTIF(($D35:D35),"&lt;-20"))&gt;0,RANDBETWEEN(-20,20),RANDBETWEEN(-21,21)))</f>
        <v/>
      </c>
      <c r="F35" s="88" t="str">
        <f ca="1">IF(COUNT($D$32:$W34)+COUNT($D35:E35)&gt;=钢筋检表!$F$12,"",IF(SUM(COUNTIF($D$32:$W34,"&gt;20"),COUNTIF(($D35:E35),"&gt;20"),COUNTIF($D$32:$W34,"&lt;-20"),COUNTIF(($D35:E35),"&lt;-20"))&gt;0,RANDBETWEEN(-20,20),RANDBETWEEN(-21,21)))</f>
        <v/>
      </c>
      <c r="G35" s="88" t="str">
        <f ca="1">IF(COUNT($D$32:$W34)+COUNT($D35:F35)&gt;=钢筋检表!$F$12,"",IF(SUM(COUNTIF($D$32:$W34,"&gt;20"),COUNTIF(($D35:F35),"&gt;20"),COUNTIF($D$32:$W34,"&lt;-20"),COUNTIF(($D35:F35),"&lt;-20"))&gt;0,RANDBETWEEN(-20,20),RANDBETWEEN(-21,21)))</f>
        <v/>
      </c>
      <c r="H35" s="88" t="str">
        <f ca="1">IF(COUNT($D$32:$W34)+COUNT($D35:G35)&gt;=钢筋检表!$F$12,"",IF(SUM(COUNTIF($D$32:$W34,"&gt;20"),COUNTIF(($D35:G35),"&gt;20"),COUNTIF($D$32:$W34,"&lt;-20"),COUNTIF(($D35:G35),"&lt;-20"))&gt;0,RANDBETWEEN(-20,20),RANDBETWEEN(-21,21)))</f>
        <v/>
      </c>
      <c r="I35" s="88" t="str">
        <f ca="1">IF(COUNT($D$32:$W34)+COUNT($D35:H35)&gt;=钢筋检表!$F$12,"",IF(SUM(COUNTIF($D$32:$W34,"&gt;20"),COUNTIF(($D35:H35),"&gt;20"),COUNTIF($D$32:$W34,"&lt;-20"),COUNTIF(($D35:H35),"&lt;-20"))&gt;0,RANDBETWEEN(-20,20),RANDBETWEEN(-21,21)))</f>
        <v/>
      </c>
      <c r="J35" s="88" t="str">
        <f ca="1">IF(COUNT($D$32:$W34)+COUNT($D35:I35)&gt;=钢筋检表!$F$12,"",IF(SUM(COUNTIF($D$32:$W34,"&gt;20"),COUNTIF(($D35:I35),"&gt;20"),COUNTIF($D$32:$W34,"&lt;-20"),COUNTIF(($D35:I35),"&lt;-20"))&gt;0,RANDBETWEEN(-20,20),RANDBETWEEN(-21,21)))</f>
        <v/>
      </c>
      <c r="K35" s="88" t="str">
        <f ca="1">IF(COUNT($D$32:$W34)+COUNT($D35:J35)&gt;=钢筋检表!$F$12,"",IF(SUM(COUNTIF($D$32:$W34,"&gt;20"),COUNTIF(($D35:J35),"&gt;20"),COUNTIF($D$32:$W34,"&lt;-20"),COUNTIF(($D35:J35),"&lt;-20"))&gt;0,RANDBETWEEN(-20,20),RANDBETWEEN(-21,21)))</f>
        <v/>
      </c>
      <c r="L35" s="88" t="str">
        <f ca="1">IF(COUNT($D$32:$W34)+COUNT($D35:K35)&gt;=钢筋检表!$F$12,"",IF(SUM(COUNTIF($D$32:$W34,"&gt;20"),COUNTIF(($D35:K35),"&gt;20"),COUNTIF($D$32:$W34,"&lt;-20"),COUNTIF(($D35:K35),"&lt;-20"))&gt;0,RANDBETWEEN(-20,20),RANDBETWEEN(-21,21)))</f>
        <v/>
      </c>
      <c r="M35" s="88" t="str">
        <f ca="1">IF(COUNT($D$32:$W34)+COUNT($D35:L35)&gt;=钢筋检表!$F$12,"",IF(SUM(COUNTIF($D$32:$W34,"&gt;20"),COUNTIF(($D35:L35),"&gt;20"),COUNTIF($D$32:$W34,"&lt;-20"),COUNTIF(($D35:L35),"&lt;-20"))&gt;0,RANDBETWEEN(-20,20),RANDBETWEEN(-21,21)))</f>
        <v/>
      </c>
      <c r="N35" s="88" t="str">
        <f ca="1">IF(COUNT($D$32:$W34)+COUNT($D35:M35)&gt;=钢筋检表!$F$12,"",IF(SUM(COUNTIF($D$32:$W34,"&gt;20"),COUNTIF(($D35:M35),"&gt;20"),COUNTIF($D$32:$W34,"&lt;-20"),COUNTIF(($D35:M35),"&lt;-20"))&gt;0,RANDBETWEEN(-20,20),RANDBETWEEN(-21,21)))</f>
        <v/>
      </c>
      <c r="O35" s="88" t="str">
        <f ca="1">IF(COUNT($D$32:$W34)+COUNT($D35:N35)&gt;=钢筋检表!$F$12,"",IF(SUM(COUNTIF($D$32:$W34,"&gt;20"),COUNTIF(($D35:N35),"&gt;20"),COUNTIF($D$32:$W34,"&lt;-20"),COUNTIF(($D35:N35),"&lt;-20"))&gt;0,RANDBETWEEN(-20,20),RANDBETWEEN(-21,21)))</f>
        <v/>
      </c>
      <c r="P35" s="88" t="str">
        <f ca="1">IF(COUNT($D$32:$W34)+COUNT($D35:O35)&gt;=钢筋检表!$F$12,"",IF(SUM(COUNTIF($D$32:$W34,"&gt;20"),COUNTIF(($D35:O35),"&gt;20"),COUNTIF($D$32:$W34,"&lt;-20"),COUNTIF(($D35:O35),"&lt;-20"))&gt;0,RANDBETWEEN(-20,20),RANDBETWEEN(-21,21)))</f>
        <v/>
      </c>
      <c r="Q35" s="88" t="str">
        <f ca="1">IF(COUNT($D$32:$W34)+COUNT($D35:P35)&gt;=钢筋检表!$F$12,"",IF(SUM(COUNTIF($D$32:$W34,"&gt;20"),COUNTIF(($D35:P35),"&gt;20"),COUNTIF($D$32:$W34,"&lt;-20"),COUNTIF(($D35:P35),"&lt;-20"))&gt;0,RANDBETWEEN(-20,20),RANDBETWEEN(-21,21)))</f>
        <v/>
      </c>
      <c r="R35" s="88" t="str">
        <f ca="1">IF(COUNT($D$32:$W34)+COUNT($D35:Q35)&gt;=钢筋检表!$F$12,"",IF(SUM(COUNTIF($D$32:$W34,"&gt;20"),COUNTIF(($D35:Q35),"&gt;20"),COUNTIF($D$32:$W34,"&lt;-20"),COUNTIF(($D35:Q35),"&lt;-20"))&gt;0,RANDBETWEEN(-20,20),RANDBETWEEN(-21,21)))</f>
        <v/>
      </c>
      <c r="S35" s="88" t="str">
        <f ca="1">IF(COUNT($D$32:$W34)+COUNT($D35:R35)&gt;=钢筋检表!$F$12,"",IF(SUM(COUNTIF($D$32:$W34,"&gt;20"),COUNTIF(($D35:R35),"&gt;20"),COUNTIF($D$32:$W34,"&lt;-20"),COUNTIF(($D35:R35),"&lt;-20"))&gt;0,RANDBETWEEN(-20,20),RANDBETWEEN(-21,21)))</f>
        <v/>
      </c>
      <c r="T35" s="88" t="str">
        <f ca="1">IF(COUNT($D$32:$W34)+COUNT($D35:S35)&gt;=钢筋检表!$F$12,"",IF(SUM(COUNTIF($D$32:$W34,"&gt;20"),COUNTIF(($D35:S35),"&gt;20"),COUNTIF($D$32:$W34,"&lt;-20"),COUNTIF(($D35:S35),"&lt;-20"))&gt;0,RANDBETWEEN(-20,20),RANDBETWEEN(-21,21)))</f>
        <v/>
      </c>
      <c r="U35" s="88" t="str">
        <f ca="1">IF(COUNT($D$32:$W34)+COUNT($D35:T35)&gt;=钢筋检表!$F$12,"",IF(SUM(COUNTIF($D$32:$W34,"&gt;20"),COUNTIF(($D35:T35),"&gt;20"),COUNTIF($D$32:$W34,"&lt;-20"),COUNTIF(($D35:T35),"&lt;-20"))&gt;0,RANDBETWEEN(-20,20),RANDBETWEEN(-21,21)))</f>
        <v/>
      </c>
      <c r="V35" s="88" t="str">
        <f ca="1">IF(COUNT($D$32:$W34)+COUNT($D35:U35)&gt;=钢筋检表!$F$12,"",IF(SUM(COUNTIF($D$32:$W34,"&gt;20"),COUNTIF(($D35:U35),"&gt;20"),COUNTIF($D$32:$W34,"&lt;-20"),COUNTIF(($D35:U35),"&lt;-20"))&gt;0,RANDBETWEEN(-20,20),RANDBETWEEN(-21,21)))</f>
        <v/>
      </c>
      <c r="W35" s="106" t="str">
        <f ca="1">IF(COUNT($D$32:$W34)+COUNT($D35:V35)&gt;=钢筋检表!$F$12,"",IF(SUM(COUNTIF($D$32:$W34,"&gt;20"),COUNTIF(($D35:V35),"&gt;20"),COUNTIF($D$32:$W34,"&lt;-20"),COUNTIF(($D35:V35),"&lt;-20"))&gt;0,RANDBETWEEN(-20,20),RANDBETWEEN(-21,21)))</f>
        <v/>
      </c>
    </row>
    <row r="36" spans="1:23" ht="13.5" customHeight="1" x14ac:dyDescent="0.15">
      <c r="A36" s="439"/>
      <c r="B36" s="439"/>
      <c r="C36" s="439"/>
      <c r="D36" s="87" t="str">
        <f ca="1">IF(COUNT($D$32:W35)&gt;=钢筋检表!$F$12,"",IF(SUM(COUNTIF($D$32:W35,"&gt;20"),COUNTIF($D$32:W35,"&lt;-20"))&gt;0,RANDBETWEEN(-20,20),RANDBETWEEN(-21,21)))</f>
        <v/>
      </c>
      <c r="E36" s="88" t="str">
        <f ca="1">IF(COUNT($D$32:$W35)+COUNT($D36:D36)&gt;=钢筋检表!$F$12,"",IF(SUM(COUNTIF($D$32:$W35,"&gt;20"),COUNTIF(($D36:D36),"&gt;20"),COUNTIF($D$32:$W35,"&lt;-20"),COUNTIF(($D36:D36),"&lt;-20"))&gt;0,RANDBETWEEN(-20,20),RANDBETWEEN(-21,21)))</f>
        <v/>
      </c>
      <c r="F36" s="88" t="str">
        <f ca="1">IF(COUNT($D$32:$W35)+COUNT($D36:E36)&gt;=钢筋检表!$F$12,"",IF(SUM(COUNTIF($D$32:$W35,"&gt;20"),COUNTIF(($D36:E36),"&gt;20"),COUNTIF($D$32:$W35,"&lt;-20"),COUNTIF(($D36:E36),"&lt;-20"))&gt;0,RANDBETWEEN(-20,20),RANDBETWEEN(-21,21)))</f>
        <v/>
      </c>
      <c r="G36" s="88" t="str">
        <f ca="1">IF(COUNT($D$32:$W35)+COUNT($D36:F36)&gt;=钢筋检表!$F$12,"",IF(SUM(COUNTIF($D$32:$W35,"&gt;20"),COUNTIF(($D36:F36),"&gt;20"),COUNTIF($D$32:$W35,"&lt;-20"),COUNTIF(($D36:F36),"&lt;-20"))&gt;0,RANDBETWEEN(-20,20),RANDBETWEEN(-21,21)))</f>
        <v/>
      </c>
      <c r="H36" s="88" t="str">
        <f ca="1">IF(COUNT($D$32:$W35)+COUNT($D36:G36)&gt;=钢筋检表!$F$12,"",IF(SUM(COUNTIF($D$32:$W35,"&gt;20"),COUNTIF(($D36:G36),"&gt;20"),COUNTIF($D$32:$W35,"&lt;-20"),COUNTIF(($D36:G36),"&lt;-20"))&gt;0,RANDBETWEEN(-20,20),RANDBETWEEN(-21,21)))</f>
        <v/>
      </c>
      <c r="I36" s="88" t="str">
        <f ca="1">IF(COUNT($D$32:$W35)+COUNT($D36:H36)&gt;=钢筋检表!$F$12,"",IF(SUM(COUNTIF($D$32:$W35,"&gt;20"),COUNTIF(($D36:H36),"&gt;20"),COUNTIF($D$32:$W35,"&lt;-20"),COUNTIF(($D36:H36),"&lt;-20"))&gt;0,RANDBETWEEN(-20,20),RANDBETWEEN(-21,21)))</f>
        <v/>
      </c>
      <c r="J36" s="88" t="str">
        <f ca="1">IF(COUNT($D$32:$W35)+COUNT($D36:I36)&gt;=钢筋检表!$F$12,"",IF(SUM(COUNTIF($D$32:$W35,"&gt;20"),COUNTIF(($D36:I36),"&gt;20"),COUNTIF($D$32:$W35,"&lt;-20"),COUNTIF(($D36:I36),"&lt;-20"))&gt;0,RANDBETWEEN(-20,20),RANDBETWEEN(-21,21)))</f>
        <v/>
      </c>
      <c r="K36" s="88" t="str">
        <f ca="1">IF(COUNT($D$32:$W35)+COUNT($D36:J36)&gt;=钢筋检表!$F$12,"",IF(SUM(COUNTIF($D$32:$W35,"&gt;20"),COUNTIF(($D36:J36),"&gt;20"),COUNTIF($D$32:$W35,"&lt;-20"),COUNTIF(($D36:J36),"&lt;-20"))&gt;0,RANDBETWEEN(-20,20),RANDBETWEEN(-21,21)))</f>
        <v/>
      </c>
      <c r="L36" s="88" t="str">
        <f ca="1">IF(COUNT($D$32:$W35)+COUNT($D36:K36)&gt;=钢筋检表!$F$12,"",IF(SUM(COUNTIF($D$32:$W35,"&gt;20"),COUNTIF(($D36:K36),"&gt;20"),COUNTIF($D$32:$W35,"&lt;-20"),COUNTIF(($D36:K36),"&lt;-20"))&gt;0,RANDBETWEEN(-20,20),RANDBETWEEN(-21,21)))</f>
        <v/>
      </c>
      <c r="M36" s="88" t="str">
        <f ca="1">IF(COUNT($D$32:$W35)+COUNT($D36:L36)&gt;=钢筋检表!$F$12,"",IF(SUM(COUNTIF($D$32:$W35,"&gt;20"),COUNTIF(($D36:L36),"&gt;20"),COUNTIF($D$32:$W35,"&lt;-20"),COUNTIF(($D36:L36),"&lt;-20"))&gt;0,RANDBETWEEN(-20,20),RANDBETWEEN(-21,21)))</f>
        <v/>
      </c>
      <c r="N36" s="88" t="str">
        <f ca="1">IF(COUNT($D$32:$W35)+COUNT($D36:M36)&gt;=钢筋检表!$F$12,"",IF(SUM(COUNTIF($D$32:$W35,"&gt;20"),COUNTIF(($D36:M36),"&gt;20"),COUNTIF($D$32:$W35,"&lt;-20"),COUNTIF(($D36:M36),"&lt;-20"))&gt;0,RANDBETWEEN(-20,20),RANDBETWEEN(-21,21)))</f>
        <v/>
      </c>
      <c r="O36" s="88" t="str">
        <f ca="1">IF(COUNT($D$32:$W35)+COUNT($D36:N36)&gt;=钢筋检表!$F$12,"",IF(SUM(COUNTIF($D$32:$W35,"&gt;20"),COUNTIF(($D36:N36),"&gt;20"),COUNTIF($D$32:$W35,"&lt;-20"),COUNTIF(($D36:N36),"&lt;-20"))&gt;0,RANDBETWEEN(-20,20),RANDBETWEEN(-21,21)))</f>
        <v/>
      </c>
      <c r="P36" s="88" t="str">
        <f ca="1">IF(COUNT($D$32:$W35)+COUNT($D36:O36)&gt;=钢筋检表!$F$12,"",IF(SUM(COUNTIF($D$32:$W35,"&gt;20"),COUNTIF(($D36:O36),"&gt;20"),COUNTIF($D$32:$W35,"&lt;-20"),COUNTIF(($D36:O36),"&lt;-20"))&gt;0,RANDBETWEEN(-20,20),RANDBETWEEN(-21,21)))</f>
        <v/>
      </c>
      <c r="Q36" s="88" t="str">
        <f ca="1">IF(COUNT($D$32:$W35)+COUNT($D36:P36)&gt;=钢筋检表!$F$12,"",IF(SUM(COUNTIF($D$32:$W35,"&gt;20"),COUNTIF(($D36:P36),"&gt;20"),COUNTIF($D$32:$W35,"&lt;-20"),COUNTIF(($D36:P36),"&lt;-20"))&gt;0,RANDBETWEEN(-20,20),RANDBETWEEN(-21,21)))</f>
        <v/>
      </c>
      <c r="R36" s="88" t="str">
        <f ca="1">IF(COUNT($D$32:$W35)+COUNT($D36:Q36)&gt;=钢筋检表!$F$12,"",IF(SUM(COUNTIF($D$32:$W35,"&gt;20"),COUNTIF(($D36:Q36),"&gt;20"),COUNTIF($D$32:$W35,"&lt;-20"),COUNTIF(($D36:Q36),"&lt;-20"))&gt;0,RANDBETWEEN(-20,20),RANDBETWEEN(-21,21)))</f>
        <v/>
      </c>
      <c r="S36" s="88" t="str">
        <f ca="1">IF(COUNT($D$32:$W35)+COUNT($D36:R36)&gt;=钢筋检表!$F$12,"",IF(SUM(COUNTIF($D$32:$W35,"&gt;20"),COUNTIF(($D36:R36),"&gt;20"),COUNTIF($D$32:$W35,"&lt;-20"),COUNTIF(($D36:R36),"&lt;-20"))&gt;0,RANDBETWEEN(-20,20),RANDBETWEEN(-21,21)))</f>
        <v/>
      </c>
      <c r="T36" s="88" t="str">
        <f ca="1">IF(COUNT($D$32:$W35)+COUNT($D36:S36)&gt;=钢筋检表!$F$12,"",IF(SUM(COUNTIF($D$32:$W35,"&gt;20"),COUNTIF(($D36:S36),"&gt;20"),COUNTIF($D$32:$W35,"&lt;-20"),COUNTIF(($D36:S36),"&lt;-20"))&gt;0,RANDBETWEEN(-20,20),RANDBETWEEN(-21,21)))</f>
        <v/>
      </c>
      <c r="U36" s="88" t="str">
        <f ca="1">IF(COUNT($D$32:$W35)+COUNT($D36:T36)&gt;=钢筋检表!$F$12,"",IF(SUM(COUNTIF($D$32:$W35,"&gt;20"),COUNTIF(($D36:T36),"&gt;20"),COUNTIF($D$32:$W35,"&lt;-20"),COUNTIF(($D36:T36),"&lt;-20"))&gt;0,RANDBETWEEN(-20,20),RANDBETWEEN(-21,21)))</f>
        <v/>
      </c>
      <c r="V36" s="88" t="str">
        <f ca="1">IF(COUNT($D$32:$W35)+COUNT($D36:U36)&gt;=钢筋检表!$F$12,"",IF(SUM(COUNTIF($D$32:$W35,"&gt;20"),COUNTIF(($D36:U36),"&gt;20"),COUNTIF($D$32:$W35,"&lt;-20"),COUNTIF(($D36:U36),"&lt;-20"))&gt;0,RANDBETWEEN(-20,20),RANDBETWEEN(-21,21)))</f>
        <v/>
      </c>
      <c r="W36" s="106" t="str">
        <f ca="1">IF(COUNT($D$32:$W35)+COUNT($D36:V36)&gt;=钢筋检表!$F$12,"",IF(SUM(COUNTIF($D$32:$W35,"&gt;20"),COUNTIF(($D36:V36),"&gt;20"),COUNTIF($D$32:$W35,"&lt;-20"),COUNTIF(($D36:V36),"&lt;-20"))&gt;0,RANDBETWEEN(-20,20),RANDBETWEEN(-21,21)))</f>
        <v/>
      </c>
    </row>
    <row r="37" spans="1:23" ht="13.5" customHeight="1" x14ac:dyDescent="0.15">
      <c r="A37" s="439"/>
      <c r="B37" s="439"/>
      <c r="C37" s="439"/>
      <c r="D37" s="87" t="str">
        <f ca="1">IF(COUNT($D$32:W36)&gt;=钢筋检表!$F$12,"",IF(SUM(COUNTIF($D$32:W36,"&gt;20"),COUNTIF($D$32:W36,"&lt;-20"))&gt;0,RANDBETWEEN(-20,20),RANDBETWEEN(-21,21)))</f>
        <v/>
      </c>
      <c r="E37" s="88" t="str">
        <f ca="1">IF(COUNT($D$32:$W36)+COUNT($D37:D37)&gt;=钢筋检表!$F$12,"",IF(SUM(COUNTIF($D$32:$W36,"&gt;20"),COUNTIF(($D37:D37),"&gt;20"),COUNTIF($D$32:$W36,"&lt;-20"),COUNTIF(($D37:D37),"&lt;-20"))&gt;0,RANDBETWEEN(-20,20),RANDBETWEEN(-21,21)))</f>
        <v/>
      </c>
      <c r="F37" s="88" t="str">
        <f ca="1">IF(COUNT($D$32:$W36)+COUNT($D37:E37)&gt;=钢筋检表!$F$12,"",IF(SUM(COUNTIF($D$32:$W36,"&gt;20"),COUNTIF(($D37:E37),"&gt;20"),COUNTIF($D$32:$W36,"&lt;-20"),COUNTIF(($D37:E37),"&lt;-20"))&gt;0,RANDBETWEEN(-20,20),RANDBETWEEN(-21,21)))</f>
        <v/>
      </c>
      <c r="G37" s="88" t="str">
        <f ca="1">IF(COUNT($D$32:$W36)+COUNT($D37:F37)&gt;=钢筋检表!$F$12,"",IF(SUM(COUNTIF($D$32:$W36,"&gt;20"),COUNTIF(($D37:F37),"&gt;20"),COUNTIF($D$32:$W36,"&lt;-20"),COUNTIF(($D37:F37),"&lt;-20"))&gt;0,RANDBETWEEN(-20,20),RANDBETWEEN(-21,21)))</f>
        <v/>
      </c>
      <c r="H37" s="88" t="str">
        <f ca="1">IF(COUNT($D$32:$W36)+COUNT($D37:G37)&gt;=钢筋检表!$F$12,"",IF(SUM(COUNTIF($D$32:$W36,"&gt;20"),COUNTIF(($D37:G37),"&gt;20"),COUNTIF($D$32:$W36,"&lt;-20"),COUNTIF(($D37:G37),"&lt;-20"))&gt;0,RANDBETWEEN(-20,20),RANDBETWEEN(-21,21)))</f>
        <v/>
      </c>
      <c r="I37" s="88" t="str">
        <f ca="1">IF(COUNT($D$32:$W36)+COUNT($D37:H37)&gt;=钢筋检表!$F$12,"",IF(SUM(COUNTIF($D$32:$W36,"&gt;20"),COUNTIF(($D37:H37),"&gt;20"),COUNTIF($D$32:$W36,"&lt;-20"),COUNTIF(($D37:H37),"&lt;-20"))&gt;0,RANDBETWEEN(-20,20),RANDBETWEEN(-21,21)))</f>
        <v/>
      </c>
      <c r="J37" s="88" t="str">
        <f ca="1">IF(COUNT($D$32:$W36)+COUNT($D37:I37)&gt;=钢筋检表!$F$12,"",IF(SUM(COUNTIF($D$32:$W36,"&gt;20"),COUNTIF(($D37:I37),"&gt;20"),COUNTIF($D$32:$W36,"&lt;-20"),COUNTIF(($D37:I37),"&lt;-20"))&gt;0,RANDBETWEEN(-20,20),RANDBETWEEN(-21,21)))</f>
        <v/>
      </c>
      <c r="K37" s="88" t="str">
        <f ca="1">IF(COUNT($D$32:$W36)+COUNT($D37:J37)&gt;=钢筋检表!$F$12,"",IF(SUM(COUNTIF($D$32:$W36,"&gt;20"),COUNTIF(($D37:J37),"&gt;20"),COUNTIF($D$32:$W36,"&lt;-20"),COUNTIF(($D37:J37),"&lt;-20"))&gt;0,RANDBETWEEN(-20,20),RANDBETWEEN(-21,21)))</f>
        <v/>
      </c>
      <c r="L37" s="88" t="str">
        <f ca="1">IF(COUNT($D$32:$W36)+COUNT($D37:K37)&gt;=钢筋检表!$F$12,"",IF(SUM(COUNTIF($D$32:$W36,"&gt;20"),COUNTIF(($D37:K37),"&gt;20"),COUNTIF($D$32:$W36,"&lt;-20"),COUNTIF(($D37:K37),"&lt;-20"))&gt;0,RANDBETWEEN(-20,20),RANDBETWEEN(-21,21)))</f>
        <v/>
      </c>
      <c r="M37" s="88" t="str">
        <f ca="1">IF(COUNT($D$32:$W36)+COUNT($D37:L37)&gt;=钢筋检表!$F$12,"",IF(SUM(COUNTIF($D$32:$W36,"&gt;20"),COUNTIF(($D37:L37),"&gt;20"),COUNTIF($D$32:$W36,"&lt;-20"),COUNTIF(($D37:L37),"&lt;-20"))&gt;0,RANDBETWEEN(-20,20),RANDBETWEEN(-21,21)))</f>
        <v/>
      </c>
      <c r="N37" s="88" t="str">
        <f ca="1">IF(COUNT($D$32:$W36)+COUNT($D37:M37)&gt;=钢筋检表!$F$12,"",IF(SUM(COUNTIF($D$32:$W36,"&gt;20"),COUNTIF(($D37:M37),"&gt;20"),COUNTIF($D$32:$W36,"&lt;-20"),COUNTIF(($D37:M37),"&lt;-20"))&gt;0,RANDBETWEEN(-20,20),RANDBETWEEN(-21,21)))</f>
        <v/>
      </c>
      <c r="O37" s="88" t="str">
        <f ca="1">IF(COUNT($D$32:$W36)+COUNT($D37:N37)&gt;=钢筋检表!$F$12,"",IF(SUM(COUNTIF($D$32:$W36,"&gt;20"),COUNTIF(($D37:N37),"&gt;20"),COUNTIF($D$32:$W36,"&lt;-20"),COUNTIF(($D37:N37),"&lt;-20"))&gt;0,RANDBETWEEN(-20,20),RANDBETWEEN(-21,21)))</f>
        <v/>
      </c>
      <c r="P37" s="88" t="str">
        <f ca="1">IF(COUNT($D$32:$W36)+COUNT($D37:O37)&gt;=钢筋检表!$F$12,"",IF(SUM(COUNTIF($D$32:$W36,"&gt;20"),COUNTIF(($D37:O37),"&gt;20"),COUNTIF($D$32:$W36,"&lt;-20"),COUNTIF(($D37:O37),"&lt;-20"))&gt;0,RANDBETWEEN(-20,20),RANDBETWEEN(-21,21)))</f>
        <v/>
      </c>
      <c r="Q37" s="88" t="str">
        <f ca="1">IF(COUNT($D$32:$W36)+COUNT($D37:P37)&gt;=钢筋检表!$F$12,"",IF(SUM(COUNTIF($D$32:$W36,"&gt;20"),COUNTIF(($D37:P37),"&gt;20"),COUNTIF($D$32:$W36,"&lt;-20"),COUNTIF(($D37:P37),"&lt;-20"))&gt;0,RANDBETWEEN(-20,20),RANDBETWEEN(-21,21)))</f>
        <v/>
      </c>
      <c r="R37" s="88" t="str">
        <f ca="1">IF(COUNT($D$32:$W36)+COUNT($D37:Q37)&gt;=钢筋检表!$F$12,"",IF(SUM(COUNTIF($D$32:$W36,"&gt;20"),COUNTIF(($D37:Q37),"&gt;20"),COUNTIF($D$32:$W36,"&lt;-20"),COUNTIF(($D37:Q37),"&lt;-20"))&gt;0,RANDBETWEEN(-20,20),RANDBETWEEN(-21,21)))</f>
        <v/>
      </c>
      <c r="S37" s="88" t="str">
        <f ca="1">IF(COUNT($D$32:$W36)+COUNT($D37:R37)&gt;=钢筋检表!$F$12,"",IF(SUM(COUNTIF($D$32:$W36,"&gt;20"),COUNTIF(($D37:R37),"&gt;20"),COUNTIF($D$32:$W36,"&lt;-20"),COUNTIF(($D37:R37),"&lt;-20"))&gt;0,RANDBETWEEN(-20,20),RANDBETWEEN(-21,21)))</f>
        <v/>
      </c>
      <c r="T37" s="88" t="str">
        <f ca="1">IF(COUNT($D$32:$W36)+COUNT($D37:S37)&gt;=钢筋检表!$F$12,"",IF(SUM(COUNTIF($D$32:$W36,"&gt;20"),COUNTIF(($D37:S37),"&gt;20"),COUNTIF($D$32:$W36,"&lt;-20"),COUNTIF(($D37:S37),"&lt;-20"))&gt;0,RANDBETWEEN(-20,20),RANDBETWEEN(-21,21)))</f>
        <v/>
      </c>
      <c r="U37" s="88" t="str">
        <f ca="1">IF(COUNT($D$32:$W36)+COUNT($D37:T37)&gt;=钢筋检表!$F$12,"",IF(SUM(COUNTIF($D$32:$W36,"&gt;20"),COUNTIF(($D37:T37),"&gt;20"),COUNTIF($D$32:$W36,"&lt;-20"),COUNTIF(($D37:T37),"&lt;-20"))&gt;0,RANDBETWEEN(-20,20),RANDBETWEEN(-21,21)))</f>
        <v/>
      </c>
      <c r="V37" s="88" t="str">
        <f ca="1">IF(COUNT($D$32:$W36)+COUNT($D37:U37)&gt;=钢筋检表!$F$12,"",IF(SUM(COUNTIF($D$32:$W36,"&gt;20"),COUNTIF(($D37:U37),"&gt;20"),COUNTIF($D$32:$W36,"&lt;-20"),COUNTIF(($D37:U37),"&lt;-20"))&gt;0,RANDBETWEEN(-20,20),RANDBETWEEN(-21,21)))</f>
        <v/>
      </c>
      <c r="W37" s="106" t="str">
        <f ca="1">IF(COUNT($D$32:$W36)+COUNT($D37:V37)&gt;=钢筋检表!$F$12,"",IF(SUM(COUNTIF($D$32:$W36,"&gt;20"),COUNTIF(($D37:V37),"&gt;20"),COUNTIF($D$32:$W36,"&lt;-20"),COUNTIF(($D37:V37),"&lt;-20"))&gt;0,RANDBETWEEN(-20,20),RANDBETWEEN(-21,21)))</f>
        <v/>
      </c>
    </row>
    <row r="38" spans="1:23" ht="11.25" customHeight="1" x14ac:dyDescent="0.15">
      <c r="A38" s="441" t="s">
        <v>169</v>
      </c>
      <c r="B38" s="438" t="s">
        <v>160</v>
      </c>
      <c r="C38" s="438" t="s">
        <v>170</v>
      </c>
      <c r="D38" s="86"/>
      <c r="E38" s="86"/>
      <c r="F38" s="86"/>
      <c r="G38" s="86"/>
      <c r="H38" s="86"/>
      <c r="I38" s="86"/>
      <c r="J38" s="86"/>
      <c r="K38" s="86"/>
      <c r="L38" s="100"/>
      <c r="M38" s="100"/>
      <c r="N38" s="100" t="s">
        <v>165</v>
      </c>
      <c r="O38" s="86"/>
      <c r="P38" s="86"/>
      <c r="Q38" s="86"/>
      <c r="R38" s="86"/>
      <c r="S38" s="86"/>
      <c r="T38" s="86"/>
      <c r="U38" s="86"/>
      <c r="V38" s="86"/>
      <c r="W38" s="105"/>
    </row>
    <row r="39" spans="1:23" ht="11.25" customHeight="1" x14ac:dyDescent="0.15">
      <c r="A39" s="443"/>
      <c r="B39" s="444"/>
      <c r="C39" s="439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106"/>
    </row>
    <row r="40" spans="1:23" ht="11.25" customHeight="1" x14ac:dyDescent="0.15">
      <c r="A40" s="441" t="s">
        <v>171</v>
      </c>
      <c r="B40" s="438" t="s">
        <v>172</v>
      </c>
      <c r="C40" s="440"/>
      <c r="D40" s="91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108"/>
    </row>
    <row r="41" spans="1:23" ht="11.25" customHeight="1" x14ac:dyDescent="0.15">
      <c r="A41" s="442"/>
      <c r="B41" s="439"/>
      <c r="C41" s="440"/>
      <c r="D41" s="93"/>
      <c r="E41" s="94"/>
      <c r="F41" s="94"/>
      <c r="G41" s="94"/>
      <c r="H41" s="94"/>
      <c r="I41" s="94"/>
      <c r="J41" s="94"/>
      <c r="K41" s="94"/>
      <c r="L41" s="94"/>
      <c r="M41" s="94"/>
      <c r="N41" s="88" t="s">
        <v>165</v>
      </c>
      <c r="O41" s="94"/>
      <c r="P41" s="94"/>
      <c r="Q41" s="94"/>
      <c r="R41" s="94"/>
      <c r="S41" s="94"/>
      <c r="T41" s="94"/>
      <c r="U41" s="94"/>
      <c r="V41" s="94"/>
      <c r="W41" s="109"/>
    </row>
    <row r="42" spans="1:23" ht="11.25" customHeight="1" x14ac:dyDescent="0.15">
      <c r="A42" s="442"/>
      <c r="B42" s="439"/>
      <c r="C42" s="440"/>
      <c r="D42" s="95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110"/>
    </row>
    <row r="43" spans="1:23" ht="24" customHeight="1" x14ac:dyDescent="0.15">
      <c r="A43" s="78" t="s">
        <v>173</v>
      </c>
      <c r="B43" s="78" t="s">
        <v>174</v>
      </c>
      <c r="C43" s="78" t="s">
        <v>175</v>
      </c>
      <c r="D43" s="97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111"/>
    </row>
    <row r="44" spans="1:23" ht="29.25" customHeight="1" x14ac:dyDescent="0.15">
      <c r="A44" s="84" t="s">
        <v>176</v>
      </c>
      <c r="B44" s="78" t="s">
        <v>160</v>
      </c>
      <c r="C44" s="78" t="s">
        <v>131</v>
      </c>
      <c r="D44" s="97">
        <v>-8</v>
      </c>
      <c r="E44" s="98">
        <v>-3</v>
      </c>
      <c r="F44" s="98">
        <v>-8</v>
      </c>
      <c r="G44" s="98">
        <v>-6</v>
      </c>
      <c r="H44" s="98">
        <v>-2</v>
      </c>
      <c r="I44" s="98">
        <v>-9</v>
      </c>
      <c r="J44" s="98" t="str">
        <f ca="1">IF(灌注前记录!$M$19*2&gt;COUNT($D$44:I44),RANDBETWEEN(1,9)*-1^RANDBETWEEN(0,1),"")</f>
        <v/>
      </c>
      <c r="K44" s="98" t="str">
        <f ca="1">IF(灌注前记录!$M$19*2&gt;COUNT($D$44:J44),RANDBETWEEN(1,9)*-1^RANDBETWEEN(0,1),"")</f>
        <v/>
      </c>
      <c r="L44" s="98" t="str">
        <f ca="1">IF(灌注前记录!$M$19*2&gt;COUNT($D$44:K44),RANDBETWEEN(1,9)*-1^RANDBETWEEN(0,1),"")</f>
        <v/>
      </c>
      <c r="M44" s="98" t="str">
        <f ca="1">IF(灌注前记录!$M$19*2&gt;COUNT($D$44:L44),RANDBETWEEN(1,9)*-1^RANDBETWEEN(0,1),"")</f>
        <v/>
      </c>
      <c r="N44" s="98" t="str">
        <f ca="1">IF(灌注前记录!$M$19*2&gt;COUNT($D$44:M44),RANDBETWEEN(1,9)*-1^RANDBETWEEN(0,1),"")</f>
        <v/>
      </c>
      <c r="O44" s="98" t="str">
        <f ca="1">IF(灌注前记录!$M$19*2&gt;COUNT($D$44:N44),RANDBETWEEN(1,9)*-1^RANDBETWEEN(0,1),"")</f>
        <v/>
      </c>
      <c r="P44" s="98" t="str">
        <f ca="1">IF(灌注前记录!$M$19*2&gt;COUNT($D$44:O44),RANDBETWEEN(1,9)*-1^RANDBETWEEN(0,1),"")</f>
        <v/>
      </c>
      <c r="Q44" s="98" t="str">
        <f ca="1">IF(灌注前记录!$M$19*2&gt;COUNT($D$44:P44),RANDBETWEEN(1,9)*-1^RANDBETWEEN(0,1),"")</f>
        <v/>
      </c>
      <c r="R44" s="98" t="str">
        <f ca="1">IF(灌注前记录!$M$19*2&gt;COUNT($D$44:Q44),RANDBETWEEN(1,9)*-1^RANDBETWEEN(0,1),"")</f>
        <v/>
      </c>
      <c r="S44" s="98" t="str">
        <f ca="1">IF(灌注前记录!$M$19*2&gt;COUNT($D$44:R44),RANDBETWEEN(1,9)*-1^RANDBETWEEN(0,1),"")</f>
        <v/>
      </c>
      <c r="T44" s="98" t="str">
        <f ca="1">IF(灌注前记录!$M$19*2&gt;COUNT($D$44:S44),RANDBETWEEN(1,9)*-1^RANDBETWEEN(0,1),"")</f>
        <v/>
      </c>
      <c r="U44" s="98" t="str">
        <f ca="1">IF(灌注前记录!$M$19*2&gt;COUNT($D$44:T44),RANDBETWEEN(1,9)*-1^RANDBETWEEN(0,1),"")</f>
        <v/>
      </c>
      <c r="V44" s="98" t="str">
        <f ca="1">IF(灌注前记录!$M$19*2&gt;COUNT($D$44:U44),RANDBETWEEN(1,9)*-1^RANDBETWEEN(0,1),"")</f>
        <v/>
      </c>
      <c r="W44" s="111" t="str">
        <f ca="1">IF(灌注前记录!$M$19*2&gt;COUNT($D$44:V44),RANDBETWEEN(1,9)*-1^RANDBETWEEN(0,1),"")</f>
        <v/>
      </c>
    </row>
    <row r="45" spans="1:23" ht="9.75" customHeight="1" x14ac:dyDescent="0.15">
      <c r="A45" s="438" t="s">
        <v>177</v>
      </c>
      <c r="B45" s="438" t="s">
        <v>134</v>
      </c>
      <c r="C45" s="438" t="s">
        <v>178</v>
      </c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105"/>
    </row>
    <row r="46" spans="1:23" ht="9.75" customHeight="1" x14ac:dyDescent="0.15">
      <c r="A46" s="439"/>
      <c r="B46" s="439"/>
      <c r="C46" s="439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 t="s">
        <v>165</v>
      </c>
      <c r="O46" s="88"/>
      <c r="P46" s="88"/>
      <c r="Q46" s="88"/>
      <c r="R46" s="88"/>
      <c r="S46" s="88"/>
      <c r="T46" s="88"/>
      <c r="U46" s="88"/>
      <c r="V46" s="88"/>
      <c r="W46" s="106"/>
    </row>
    <row r="47" spans="1:23" ht="9.75" customHeight="1" x14ac:dyDescent="0.15">
      <c r="A47" s="439"/>
      <c r="B47" s="439"/>
      <c r="C47" s="439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106"/>
    </row>
    <row r="48" spans="1:23" ht="13.5" customHeight="1" x14ac:dyDescent="0.15">
      <c r="A48" s="438" t="s">
        <v>179</v>
      </c>
      <c r="B48" s="445" t="s">
        <v>180</v>
      </c>
      <c r="C48" s="441" t="s">
        <v>181</v>
      </c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105"/>
    </row>
    <row r="49" spans="1:23" ht="13.5" customHeight="1" x14ac:dyDescent="0.15">
      <c r="A49" s="439"/>
      <c r="B49" s="446"/>
      <c r="C49" s="442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 t="s">
        <v>165</v>
      </c>
      <c r="O49" s="88"/>
      <c r="P49" s="88"/>
      <c r="Q49" s="88"/>
      <c r="R49" s="88"/>
      <c r="S49" s="88"/>
      <c r="T49" s="88"/>
      <c r="U49" s="88"/>
      <c r="V49" s="88"/>
      <c r="W49" s="106"/>
    </row>
    <row r="50" spans="1:23" ht="13.5" customHeight="1" x14ac:dyDescent="0.15">
      <c r="A50" s="439"/>
      <c r="B50" s="446"/>
      <c r="C50" s="443"/>
      <c r="D50" s="89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107"/>
    </row>
    <row r="51" spans="1:23" ht="12" customHeight="1" x14ac:dyDescent="0.15">
      <c r="A51" s="439"/>
      <c r="B51" s="446"/>
      <c r="C51" s="438" t="s">
        <v>182</v>
      </c>
      <c r="D51" s="85">
        <f ca="1">RANDBETWEEN(-10,20)</f>
        <v>4</v>
      </c>
      <c r="E51" s="86" t="str">
        <f ca="1">IF(COUNT($D$51:D51)&gt;=参数表!$B$17,"",IF((COUNTIF($D$51:D51,"&gt;20")+COUNTIF($D$51:D51,"&lt;-10")&gt;0),RANDBETWEEN(-10,20),RANDBETWEEN(-11,21)))</f>
        <v/>
      </c>
      <c r="F51" s="86" t="str">
        <f ca="1">IF(COUNT($D$51:E51)&gt;=参数表!$B$17,"",IF((COUNTIF($D$51:E51,"&gt;20")+COUNTIF($D$51:E51,"&lt;-10")&gt;0),RANDBETWEEN(-10,20),RANDBETWEEN(-11,21)))</f>
        <v/>
      </c>
      <c r="G51" s="86" t="str">
        <f ca="1">IF(COUNT($D$51:F51)&gt;=参数表!$B$17,"",IF((COUNTIF($D$51:F51,"&gt;20")+COUNTIF($D$51:F51,"&lt;-10")&gt;0),RANDBETWEEN(-10,20),RANDBETWEEN(-11,21)))</f>
        <v/>
      </c>
      <c r="H51" s="86" t="str">
        <f ca="1">IF(COUNT($D$51:G51)&gt;=参数表!$B$17,"",IF((COUNTIF($D$51:G51,"&gt;20")+COUNTIF($D$51:G51,"&lt;-10")&gt;0),RANDBETWEEN(-10,20),RANDBETWEEN(-11,21)))</f>
        <v/>
      </c>
      <c r="I51" s="86" t="str">
        <f ca="1">IF(COUNT($D$51:H51)&gt;=参数表!$B$17,"",IF((COUNTIF($D$51:H51,"&gt;20")+COUNTIF($D$51:H51,"&lt;-10")&gt;0),RANDBETWEEN(-10,20),RANDBETWEEN(-11,21)))</f>
        <v/>
      </c>
      <c r="J51" s="86" t="str">
        <f ca="1">IF(COUNT($D$51:I51)&gt;=参数表!$B$17,"",IF((COUNTIF($D$51:I51,"&gt;20")+COUNTIF($D$51:I51,"&lt;-10")&gt;0),RANDBETWEEN(-10,20),RANDBETWEEN(-11,21)))</f>
        <v/>
      </c>
      <c r="K51" s="86" t="str">
        <f ca="1">IF(COUNT($D$51:J51)&gt;=参数表!$B$17,"",IF((COUNTIF($D$51:J51,"&gt;20")+COUNTIF($D$51:J51,"&lt;-10")&gt;0),RANDBETWEEN(-10,20),RANDBETWEEN(-11,21)))</f>
        <v/>
      </c>
      <c r="L51" s="86" t="str">
        <f ca="1">IF(COUNT($D$51:K51)&gt;=参数表!$B$17,"",IF((COUNTIF($D$51:K51,"&gt;20")+COUNTIF($D$51:K51,"&lt;-10")&gt;0),RANDBETWEEN(-10,20),RANDBETWEEN(-11,21)))</f>
        <v/>
      </c>
      <c r="M51" s="86" t="str">
        <f ca="1">IF(COUNT($D$51:L51)&gt;=参数表!$B$17,"",IF((COUNTIF($D$51:L51,"&gt;20")+COUNTIF($D$51:L51,"&lt;-10")&gt;0),RANDBETWEEN(-10,20),RANDBETWEEN(-11,21)))</f>
        <v/>
      </c>
      <c r="N51" s="86" t="str">
        <f ca="1">IF(COUNT($D$51:M51)&gt;=参数表!$B$17,"",IF((COUNTIF($D$51:M51,"&gt;20")+COUNTIF($D$51:M51,"&lt;-10")&gt;0),RANDBETWEEN(-10,20),RANDBETWEEN(-11,21)))</f>
        <v/>
      </c>
      <c r="O51" s="86" t="str">
        <f ca="1">IF(COUNT($D$51:N51)&gt;=参数表!$B$17,"",IF((COUNTIF($D$51:N51,"&gt;20")+COUNTIF($D$51:N51,"&lt;-10")&gt;0),RANDBETWEEN(-10,20),RANDBETWEEN(-11,21)))</f>
        <v/>
      </c>
      <c r="P51" s="86" t="str">
        <f ca="1">IF(COUNT($D$51:O51)&gt;=参数表!$B$17,"",IF((COUNTIF($D$51:O51,"&gt;20")+COUNTIF($D$51:O51,"&lt;-10")&gt;0),RANDBETWEEN(-10,20),RANDBETWEEN(-11,21)))</f>
        <v/>
      </c>
      <c r="Q51" s="86" t="str">
        <f ca="1">IF(COUNT($D$51:P51)&gt;=参数表!$B$17,"",IF((COUNTIF($D$51:P51,"&gt;20")+COUNTIF($D$51:P51,"&lt;-10")&gt;0),RANDBETWEEN(-10,20),RANDBETWEEN(-11,21)))</f>
        <v/>
      </c>
      <c r="R51" s="86" t="str">
        <f ca="1">IF(COUNT($D$51:Q51)&gt;=参数表!$B$17,"",IF((COUNTIF($D$51:Q51,"&gt;20")+COUNTIF($D$51:Q51,"&lt;-10")&gt;0),RANDBETWEEN(-10,20),RANDBETWEEN(-11,21)))</f>
        <v/>
      </c>
      <c r="S51" s="86" t="str">
        <f ca="1">IF(COUNT($D$51:R51)&gt;=参数表!$B$17,"",IF((COUNTIF($D$51:R51,"&gt;20")+COUNTIF($D$51:R51,"&lt;-10")&gt;0),RANDBETWEEN(-10,20),RANDBETWEEN(-11,21)))</f>
        <v/>
      </c>
      <c r="T51" s="86" t="str">
        <f ca="1">IF(COUNT($D$51:S51)&gt;=参数表!$B$17,"",IF((COUNTIF($D$51:S51,"&gt;20")+COUNTIF($D$51:S51,"&lt;-10")&gt;0),RANDBETWEEN(-10,20),RANDBETWEEN(-11,21)))</f>
        <v/>
      </c>
      <c r="U51" s="86" t="str">
        <f ca="1">IF(COUNT($D$51:T51)&gt;=参数表!$B$17,"",IF((COUNTIF($D$51:T51,"&gt;20")+COUNTIF($D$51:T51,"&lt;-10")&gt;0),RANDBETWEEN(-10,20),RANDBETWEEN(-11,21)))</f>
        <v/>
      </c>
      <c r="V51" s="86" t="str">
        <f ca="1">IF(COUNT($D$51:U51)&gt;=参数表!$B$17,"",IF((COUNTIF($D$51:U51,"&gt;20")+COUNTIF($D$51:U51,"&lt;-10")&gt;0),RANDBETWEEN(-10,20),RANDBETWEEN(-11,21)))</f>
        <v/>
      </c>
      <c r="W51" s="105" t="str">
        <f ca="1">IF(COUNT($D$51:V51)&gt;=参数表!$B$17,"",IF((COUNTIF($D$51:V51,"&gt;20")+COUNTIF($D$51:V51,"&lt;-10")&gt;0),RANDBETWEEN(-10,20),RANDBETWEEN(-11,21)))</f>
        <v/>
      </c>
    </row>
    <row r="52" spans="1:23" ht="12" customHeight="1" x14ac:dyDescent="0.15">
      <c r="A52" s="439"/>
      <c r="B52" s="447"/>
      <c r="C52" s="439"/>
      <c r="D52" s="87" t="str">
        <f ca="1">IF(COUNT($D$51:W51)&gt;=参数表!$B$17,"",IF((COUNTIF($D$51:W51,"&gt;20")+COUNTIF($D$51:W51,"&lt;-10")&gt;0),RANDBETWEEN(-10,20),RANDBETWEEN(-11,21)))</f>
        <v/>
      </c>
      <c r="E52" s="88" t="str">
        <f ca="1">IF(COUNT($D$51:$W51)+COUNT($D52:D52)&gt;=参数表!$B$17,"",IF((COUNTIF($D$51:$W51,"&gt;20")+COUNTIF($D$51:$W51,"&lt;-10")+COUNTIF($D52:D52,"&gt;20")+COUNTIF($D52:D52,"&lt;-10"))&gt;0,RANDBETWEEN(-10,20),RANDBETWEEN(-11,21)))</f>
        <v/>
      </c>
      <c r="F52" s="88" t="str">
        <f ca="1">IF(COUNT($D$51:$W51)+COUNT($D52:E52)&gt;=参数表!$B$17,"",IF((COUNTIF($D$51:$W51,"&gt;20")+COUNTIF($D$51:$W51,"&lt;-10")+COUNTIF($D52:E52,"&gt;20")+COUNTIF($D52:E52,"&lt;-10"))&gt;0,RANDBETWEEN(-10,20),RANDBETWEEN(-11,21)))</f>
        <v/>
      </c>
      <c r="G52" s="88" t="str">
        <f ca="1">IF(COUNT($D$51:$W51)+COUNT($D52:F52)&gt;=参数表!$B$17,"",IF((COUNTIF($D$51:$W51,"&gt;20")+COUNTIF($D$51:$W51,"&lt;-10")+COUNTIF($D52:F52,"&gt;20")+COUNTIF($D52:F52,"&lt;-10"))&gt;0,RANDBETWEEN(-10,20),RANDBETWEEN(-11,21)))</f>
        <v/>
      </c>
      <c r="H52" s="88" t="str">
        <f ca="1">IF(COUNT($D$51:$W51)+COUNT($D52:G52)&gt;=参数表!$B$17,"",IF((COUNTIF($D$51:$W51,"&gt;20")+COUNTIF($D$51:$W51,"&lt;-10")+COUNTIF($D52:G52,"&gt;20")+COUNTIF($D52:G52,"&lt;-10"))&gt;0,RANDBETWEEN(-10,20),RANDBETWEEN(-11,21)))</f>
        <v/>
      </c>
      <c r="I52" s="88" t="str">
        <f ca="1">IF(COUNT($D$51:$W51)+COUNT($D52:H52)&gt;=参数表!$B$17,"",IF((COUNTIF($D$51:$W51,"&gt;20")+COUNTIF($D$51:$W51,"&lt;-10")+COUNTIF($D52:H52,"&gt;20")+COUNTIF($D52:H52,"&lt;-10"))&gt;0,RANDBETWEEN(-10,20),RANDBETWEEN(-11,21)))</f>
        <v/>
      </c>
      <c r="J52" s="88" t="str">
        <f ca="1">IF(COUNT($D$51:$W51)+COUNT($D52:I52)&gt;=参数表!$B$17,"",IF((COUNTIF($D$51:$W51,"&gt;20")+COUNTIF($D$51:$W51,"&lt;-10")+COUNTIF($D52:I52,"&gt;20")+COUNTIF($D52:I52,"&lt;-10"))&gt;0,RANDBETWEEN(-10,20),RANDBETWEEN(-11,21)))</f>
        <v/>
      </c>
      <c r="K52" s="88" t="str">
        <f ca="1">IF(COUNT($D$51:$W51)+COUNT($D52:J52)&gt;=参数表!$B$17,"",IF((COUNTIF($D$51:$W51,"&gt;20")+COUNTIF($D$51:$W51,"&lt;-10")+COUNTIF($D52:J52,"&gt;20")+COUNTIF($D52:J52,"&lt;-10"))&gt;0,RANDBETWEEN(-10,20),RANDBETWEEN(-11,21)))</f>
        <v/>
      </c>
      <c r="L52" s="88" t="str">
        <f ca="1">IF(COUNT($D$51:$W51)+COUNT($D52:K52)&gt;=参数表!$B$17,"",IF((COUNTIF($D$51:$W51,"&gt;20")+COUNTIF($D$51:$W51,"&lt;-10")+COUNTIF($D52:K52,"&gt;20")+COUNTIF($D52:K52,"&lt;-10"))&gt;0,RANDBETWEEN(-10,20),RANDBETWEEN(-11,21)))</f>
        <v/>
      </c>
      <c r="M52" s="88" t="str">
        <f ca="1">IF(COUNT($D$51:$W51)+COUNT($D52:L52)&gt;=参数表!$B$17,"",IF((COUNTIF($D$51:$W51,"&gt;20")+COUNTIF($D$51:$W51,"&lt;-10")+COUNTIF($D52:L52,"&gt;20")+COUNTIF($D52:L52,"&lt;-10"))&gt;0,RANDBETWEEN(-10,20),RANDBETWEEN(-11,21)))</f>
        <v/>
      </c>
      <c r="N52" s="88" t="str">
        <f ca="1">IF(COUNT($D$51:$W51)+COUNT($D52:M52)&gt;=参数表!$B$17,"",IF((COUNTIF($D$51:$W51,"&gt;20")+COUNTIF($D$51:$W51,"&lt;-10")+COUNTIF($D52:M52,"&gt;20")+COUNTIF($D52:M52,"&lt;-10"))&gt;0,RANDBETWEEN(-10,20),RANDBETWEEN(-11,21)))</f>
        <v/>
      </c>
      <c r="O52" s="88" t="str">
        <f ca="1">IF(COUNT($D$51:$W51)+COUNT($D52:N52)&gt;=参数表!$B$17,"",IF((COUNTIF($D$51:$W51,"&gt;20")+COUNTIF($D$51:$W51,"&lt;-10")+COUNTIF($D52:N52,"&gt;20")+COUNTIF($D52:N52,"&lt;-10"))&gt;0,RANDBETWEEN(-10,20),RANDBETWEEN(-11,21)))</f>
        <v/>
      </c>
      <c r="P52" s="88" t="str">
        <f ca="1">IF(COUNT($D$51:$W51)+COUNT($D52:O52)&gt;=参数表!$B$17,"",IF((COUNTIF($D$51:$W51,"&gt;20")+COUNTIF($D$51:$W51,"&lt;-10")+COUNTIF($D52:O52,"&gt;20")+COUNTIF($D52:O52,"&lt;-10"))&gt;0,RANDBETWEEN(-10,20),RANDBETWEEN(-11,21)))</f>
        <v/>
      </c>
      <c r="Q52" s="88" t="str">
        <f ca="1">IF(COUNT($D$51:$W51)+COUNT($D52:P52)&gt;=参数表!$B$17,"",IF((COUNTIF($D$51:$W51,"&gt;20")+COUNTIF($D$51:$W51,"&lt;-10")+COUNTIF($D52:P52,"&gt;20")+COUNTIF($D52:P52,"&lt;-10"))&gt;0,RANDBETWEEN(-10,20),RANDBETWEEN(-11,21)))</f>
        <v/>
      </c>
      <c r="R52" s="88" t="str">
        <f ca="1">IF(COUNT($D$51:$W51)+COUNT($D52:Q52)&gt;=参数表!$B$17,"",IF((COUNTIF($D$51:$W51,"&gt;20")+COUNTIF($D$51:$W51,"&lt;-10")+COUNTIF($D52:Q52,"&gt;20")+COUNTIF($D52:Q52,"&lt;-10"))&gt;0,RANDBETWEEN(-10,20),RANDBETWEEN(-11,21)))</f>
        <v/>
      </c>
      <c r="S52" s="88" t="str">
        <f ca="1">IF(COUNT($D$51:$W51)+COUNT($D52:R52)&gt;=参数表!$B$17,"",IF((COUNTIF($D$51:$W51,"&gt;20")+COUNTIF($D$51:$W51,"&lt;-10")+COUNTIF($D52:R52,"&gt;20")+COUNTIF($D52:R52,"&lt;-10"))&gt;0,RANDBETWEEN(-10,20),RANDBETWEEN(-11,21)))</f>
        <v/>
      </c>
      <c r="T52" s="88" t="str">
        <f ca="1">IF(COUNT($D$51:$W51)+COUNT($D52:S52)&gt;=参数表!$B$17,"",IF((COUNTIF($D$51:$W51,"&gt;20")+COUNTIF($D$51:$W51,"&lt;-10")+COUNTIF($D52:S52,"&gt;20")+COUNTIF($D52:S52,"&lt;-10"))&gt;0,RANDBETWEEN(-10,20),RANDBETWEEN(-11,21)))</f>
        <v/>
      </c>
      <c r="U52" s="88" t="str">
        <f ca="1">IF(COUNT($D$51:$W51)+COUNT($D52:T52)&gt;=参数表!$B$17,"",IF((COUNTIF($D$51:$W51,"&gt;20")+COUNTIF($D$51:$W51,"&lt;-10")+COUNTIF($D52:T52,"&gt;20")+COUNTIF($D52:T52,"&lt;-10"))&gt;0,RANDBETWEEN(-10,20),RANDBETWEEN(-11,21)))</f>
        <v/>
      </c>
      <c r="V52" s="88" t="str">
        <f ca="1">IF(COUNT($D$51:$W51)+COUNT($D52:U52)&gt;=参数表!$B$17,"",IF((COUNTIF($D$51:$W51,"&gt;20")+COUNTIF($D$51:$W51,"&lt;-10")+COUNTIF($D52:U52,"&gt;20")+COUNTIF($D52:U52,"&lt;-10"))&gt;0,RANDBETWEEN(-10,20),RANDBETWEEN(-11,21)))</f>
        <v/>
      </c>
      <c r="W52" s="106" t="str">
        <f ca="1">IF(COUNT($D$51:$W51)+COUNT($D52:V52)&gt;=参数表!$B$17,"",IF((COUNTIF($D$51:$W51,"&gt;20")+COUNTIF($D$51:$W51,"&lt;-10")+COUNTIF($D52:V52,"&gt;20")+COUNTIF($D52:V52,"&lt;-10"))&gt;0,RANDBETWEEN(-10,20),RANDBETWEEN(-11,21)))</f>
        <v/>
      </c>
    </row>
    <row r="53" spans="1:23" ht="12" customHeight="1" x14ac:dyDescent="0.15">
      <c r="A53" s="439"/>
      <c r="B53" s="447"/>
      <c r="C53" s="439"/>
      <c r="D53" s="87" t="str">
        <f ca="1">IF(COUNT($D$51:W52)&gt;=参数表!$B$17,"",IF((COUNTIF($D$51:W52,"&gt;20")+COUNTIF($D$51:W52,"&lt;-10")&gt;0),RANDBETWEEN(-10,20),RANDBETWEEN(-11,21)))</f>
        <v/>
      </c>
      <c r="E53" s="88" t="str">
        <f ca="1">IF(COUNT($D$51:$W52)+COUNT($D53:D53)&gt;=参数表!$B$17,"",IF((COUNTIF($D$51:$W52,"&gt;20")+COUNTIF($D$51:$W52,"&lt;-10")+COUNTIF($D53:D53,"&gt;20")+COUNTIF($D53:D53,"&lt;-10"))&gt;0,RANDBETWEEN(-10,20),RANDBETWEEN(-11,21)))</f>
        <v/>
      </c>
      <c r="F53" s="88" t="str">
        <f ca="1">IF(COUNT($D$51:$W52)+COUNT($D53:E53)&gt;=参数表!$B$17,"",IF((COUNTIF($D$51:$W52,"&gt;20")+COUNTIF($D$51:$W52,"&lt;-10")+COUNTIF($D53:E53,"&gt;20")+COUNTIF($D53:E53,"&lt;-10"))&gt;0,RANDBETWEEN(-10,20),RANDBETWEEN(-11,21)))</f>
        <v/>
      </c>
      <c r="G53" s="88" t="str">
        <f ca="1">IF(COUNT($D$51:$W52)+COUNT($D53:F53)&gt;=参数表!$B$17,"",IF((COUNTIF($D$51:$W52,"&gt;20")+COUNTIF($D$51:$W52,"&lt;-10")+COUNTIF($D53:F53,"&gt;20")+COUNTIF($D53:F53,"&lt;-10"))&gt;0,RANDBETWEEN(-10,20),RANDBETWEEN(-11,21)))</f>
        <v/>
      </c>
      <c r="H53" s="88" t="str">
        <f ca="1">IF(COUNT($D$51:$W52)+COUNT($D53:G53)&gt;=参数表!$B$17,"",IF((COUNTIF($D$51:$W52,"&gt;20")+COUNTIF($D$51:$W52,"&lt;-10")+COUNTIF($D53:G53,"&gt;20")+COUNTIF($D53:G53,"&lt;-10"))&gt;0,RANDBETWEEN(-10,20),RANDBETWEEN(-11,21)))</f>
        <v/>
      </c>
      <c r="I53" s="88" t="str">
        <f ca="1">IF(COUNT($D$51:$W52)+COUNT($D53:H53)&gt;=参数表!$B$17,"",IF((COUNTIF($D$51:$W52,"&gt;20")+COUNTIF($D$51:$W52,"&lt;-10")+COUNTIF($D53:H53,"&gt;20")+COUNTIF($D53:H53,"&lt;-10"))&gt;0,RANDBETWEEN(-10,20),RANDBETWEEN(-11,21)))</f>
        <v/>
      </c>
      <c r="J53" s="88" t="str">
        <f ca="1">IF(COUNT($D$51:$W52)+COUNT($D53:I53)&gt;=参数表!$B$17,"",IF((COUNTIF($D$51:$W52,"&gt;20")+COUNTIF($D$51:$W52,"&lt;-10")+COUNTIF($D53:I53,"&gt;20")+COUNTIF($D53:I53,"&lt;-10"))&gt;0,RANDBETWEEN(-10,20),RANDBETWEEN(-11,21)))</f>
        <v/>
      </c>
      <c r="K53" s="88" t="str">
        <f ca="1">IF(COUNT($D$51:$W52)+COUNT($D53:J53)&gt;=参数表!$B$17,"",IF((COUNTIF($D$51:$W52,"&gt;20")+COUNTIF($D$51:$W52,"&lt;-10")+COUNTIF($D53:J53,"&gt;20")+COUNTIF($D53:J53,"&lt;-10"))&gt;0,RANDBETWEEN(-10,20),RANDBETWEEN(-11,21)))</f>
        <v/>
      </c>
      <c r="L53" s="88" t="str">
        <f ca="1">IF(COUNT($D$51:$W52)+COUNT($D53:K53)&gt;=参数表!$B$17,"",IF((COUNTIF($D$51:$W52,"&gt;20")+COUNTIF($D$51:$W52,"&lt;-10")+COUNTIF($D53:K53,"&gt;20")+COUNTIF($D53:K53,"&lt;-10"))&gt;0,RANDBETWEEN(-10,20),RANDBETWEEN(-11,21)))</f>
        <v/>
      </c>
      <c r="M53" s="88" t="str">
        <f ca="1">IF(COUNT($D$51:$W52)+COUNT($D53:L53)&gt;=参数表!$B$17,"",IF((COUNTIF($D$51:$W52,"&gt;20")+COUNTIF($D$51:$W52,"&lt;-10")+COUNTIF($D53:L53,"&gt;20")+COUNTIF($D53:L53,"&lt;-10"))&gt;0,RANDBETWEEN(-10,20),RANDBETWEEN(-11,21)))</f>
        <v/>
      </c>
      <c r="N53" s="88" t="str">
        <f ca="1">IF(COUNT($D$51:$W52)+COUNT($D53:M53)&gt;=参数表!$B$17,"",IF((COUNTIF($D$51:$W52,"&gt;20")+COUNTIF($D$51:$W52,"&lt;-10")+COUNTIF($D53:M53,"&gt;20")+COUNTIF($D53:M53,"&lt;-10"))&gt;0,RANDBETWEEN(-10,20),RANDBETWEEN(-11,21)))</f>
        <v/>
      </c>
      <c r="O53" s="88" t="str">
        <f ca="1">IF(COUNT($D$51:$W52)+COUNT($D53:N53)&gt;=参数表!$B$17,"",IF((COUNTIF($D$51:$W52,"&gt;20")+COUNTIF($D$51:$W52,"&lt;-10")+COUNTIF($D53:N53,"&gt;20")+COUNTIF($D53:N53,"&lt;-10"))&gt;0,RANDBETWEEN(-10,20),RANDBETWEEN(-11,21)))</f>
        <v/>
      </c>
      <c r="P53" s="88" t="str">
        <f ca="1">IF(COUNT($D$51:$W52)+COUNT($D53:O53)&gt;=参数表!$B$17,"",IF((COUNTIF($D$51:$W52,"&gt;20")+COUNTIF($D$51:$W52,"&lt;-10")+COUNTIF($D53:O53,"&gt;20")+COUNTIF($D53:O53,"&lt;-10"))&gt;0,RANDBETWEEN(-10,20),RANDBETWEEN(-11,21)))</f>
        <v/>
      </c>
      <c r="Q53" s="88" t="str">
        <f ca="1">IF(COUNT($D$51:$W52)+COUNT($D53:P53)&gt;=参数表!$B$17,"",IF((COUNTIF($D$51:$W52,"&gt;20")+COUNTIF($D$51:$W52,"&lt;-10")+COUNTIF($D53:P53,"&gt;20")+COUNTIF($D53:P53,"&lt;-10"))&gt;0,RANDBETWEEN(-10,20),RANDBETWEEN(-11,21)))</f>
        <v/>
      </c>
      <c r="R53" s="88" t="str">
        <f ca="1">IF(COUNT($D$51:$W52)+COUNT($D53:Q53)&gt;=参数表!$B$17,"",IF((COUNTIF($D$51:$W52,"&gt;20")+COUNTIF($D$51:$W52,"&lt;-10")+COUNTIF($D53:Q53,"&gt;20")+COUNTIF($D53:Q53,"&lt;-10"))&gt;0,RANDBETWEEN(-10,20),RANDBETWEEN(-11,21)))</f>
        <v/>
      </c>
      <c r="S53" s="88" t="str">
        <f ca="1">IF(COUNT($D$51:$W52)+COUNT($D53:R53)&gt;=参数表!$B$17,"",IF((COUNTIF($D$51:$W52,"&gt;20")+COUNTIF($D$51:$W52,"&lt;-10")+COUNTIF($D53:R53,"&gt;20")+COUNTIF($D53:R53,"&lt;-10"))&gt;0,RANDBETWEEN(-10,20),RANDBETWEEN(-11,21)))</f>
        <v/>
      </c>
      <c r="T53" s="88" t="str">
        <f ca="1">IF(COUNT($D$51:$W52)+COUNT($D53:S53)&gt;=参数表!$B$17,"",IF((COUNTIF($D$51:$W52,"&gt;20")+COUNTIF($D$51:$W52,"&lt;-10")+COUNTIF($D53:S53,"&gt;20")+COUNTIF($D53:S53,"&lt;-10"))&gt;0,RANDBETWEEN(-10,20),RANDBETWEEN(-11,21)))</f>
        <v/>
      </c>
      <c r="U53" s="88" t="str">
        <f ca="1">IF(COUNT($D$51:$W52)+COUNT($D53:T53)&gt;=参数表!$B$17,"",IF((COUNTIF($D$51:$W52,"&gt;20")+COUNTIF($D$51:$W52,"&lt;-10")+COUNTIF($D53:T53,"&gt;20")+COUNTIF($D53:T53,"&lt;-10"))&gt;0,RANDBETWEEN(-10,20),RANDBETWEEN(-11,21)))</f>
        <v/>
      </c>
      <c r="V53" s="88" t="str">
        <f ca="1">IF(COUNT($D$51:$W52)+COUNT($D53:U53)&gt;=参数表!$B$17,"",IF((COUNTIF($D$51:$W52,"&gt;20")+COUNTIF($D$51:$W52,"&lt;-10")+COUNTIF($D53:U53,"&gt;20")+COUNTIF($D53:U53,"&lt;-10"))&gt;0,RANDBETWEEN(-10,20),RANDBETWEEN(-11,21)))</f>
        <v/>
      </c>
      <c r="W53" s="106" t="str">
        <f ca="1">IF(COUNT($D$51:$W52)+COUNT($D53:V53)&gt;=参数表!$B$17,"",IF((COUNTIF($D$51:$W52,"&gt;20")+COUNTIF($D$51:$W52,"&lt;-10")+COUNTIF($D53:V53,"&gt;20")+COUNTIF($D53:V53,"&lt;-10"))&gt;0,RANDBETWEEN(-10,20),RANDBETWEEN(-11,21)))</f>
        <v/>
      </c>
    </row>
    <row r="54" spans="1:23" ht="12" customHeight="1" x14ac:dyDescent="0.15">
      <c r="A54" s="439"/>
      <c r="B54" s="447"/>
      <c r="C54" s="439"/>
      <c r="D54" s="87" t="str">
        <f ca="1">IF(COUNT($D$51:W53)&gt;=参数表!$B$17,"",IF((COUNTIF($D$51:W53,"&gt;20")+COUNTIF($D$51:W53,"&lt;-10")&gt;0),RANDBETWEEN(-10,20),RANDBETWEEN(-11,21)))</f>
        <v/>
      </c>
      <c r="E54" s="88" t="str">
        <f ca="1">IF(COUNT($D$51:$W53)+COUNT($D54:D54)&gt;=参数表!$B$17,"",IF((COUNTIF($D$51:$W53,"&gt;20")+COUNTIF($D$51:$W53,"&lt;-10")+COUNTIF($D54:D54,"&gt;20")+COUNTIF($D54:D54,"&lt;-10"))&gt;0,RANDBETWEEN(-10,20),RANDBETWEEN(-11,21)))</f>
        <v/>
      </c>
      <c r="F54" s="88" t="str">
        <f ca="1">IF(COUNT($D$51:$W53)+COUNT($D54:E54)&gt;=参数表!$B$17,"",IF((COUNTIF($D$51:$W53,"&gt;20")+COUNTIF($D$51:$W53,"&lt;-10")+COUNTIF($D54:E54,"&gt;20")+COUNTIF($D54:E54,"&lt;-10"))&gt;0,RANDBETWEEN(-10,20),RANDBETWEEN(-11,21)))</f>
        <v/>
      </c>
      <c r="G54" s="88" t="str">
        <f ca="1">IF(COUNT($D$51:$W53)+COUNT($D54:F54)&gt;=参数表!$B$17,"",IF((COUNTIF($D$51:$W53,"&gt;20")+COUNTIF($D$51:$W53,"&lt;-10")+COUNTIF($D54:F54,"&gt;20")+COUNTIF($D54:F54,"&lt;-10"))&gt;0,RANDBETWEEN(-10,20),RANDBETWEEN(-11,21)))</f>
        <v/>
      </c>
      <c r="H54" s="88" t="str">
        <f ca="1">IF(COUNT($D$51:$W53)+COUNT($D54:G54)&gt;=参数表!$B$17,"",IF((COUNTIF($D$51:$W53,"&gt;20")+COUNTIF($D$51:$W53,"&lt;-10")+COUNTIF($D54:G54,"&gt;20")+COUNTIF($D54:G54,"&lt;-10"))&gt;0,RANDBETWEEN(-10,20),RANDBETWEEN(-11,21)))</f>
        <v/>
      </c>
      <c r="I54" s="88" t="str">
        <f ca="1">IF(COUNT($D$51:$W53)+COUNT($D54:H54)&gt;=参数表!$B$17,"",IF((COUNTIF($D$51:$W53,"&gt;20")+COUNTIF($D$51:$W53,"&lt;-10")+COUNTIF($D54:H54,"&gt;20")+COUNTIF($D54:H54,"&lt;-10"))&gt;0,RANDBETWEEN(-10,20),RANDBETWEEN(-11,21)))</f>
        <v/>
      </c>
      <c r="J54" s="88" t="str">
        <f ca="1">IF(COUNT($D$51:$W53)+COUNT($D54:I54)&gt;=参数表!$B$17,"",IF((COUNTIF($D$51:$W53,"&gt;20")+COUNTIF($D$51:$W53,"&lt;-10")+COUNTIF($D54:I54,"&gt;20")+COUNTIF($D54:I54,"&lt;-10"))&gt;0,RANDBETWEEN(-10,20),RANDBETWEEN(-11,21)))</f>
        <v/>
      </c>
      <c r="K54" s="88" t="str">
        <f ca="1">IF(COUNT($D$51:$W53)+COUNT($D54:J54)&gt;=参数表!$B$17,"",IF((COUNTIF($D$51:$W53,"&gt;20")+COUNTIF($D$51:$W53,"&lt;-10")+COUNTIF($D54:J54,"&gt;20")+COUNTIF($D54:J54,"&lt;-10"))&gt;0,RANDBETWEEN(-10,20),RANDBETWEEN(-11,21)))</f>
        <v/>
      </c>
      <c r="L54" s="88" t="str">
        <f ca="1">IF(COUNT($D$51:$W53)+COUNT($D54:K54)&gt;=参数表!$B$17,"",IF((COUNTIF($D$51:$W53,"&gt;20")+COUNTIF($D$51:$W53,"&lt;-10")+COUNTIF($D54:K54,"&gt;20")+COUNTIF($D54:K54,"&lt;-10"))&gt;0,RANDBETWEEN(-10,20),RANDBETWEEN(-11,21)))</f>
        <v/>
      </c>
      <c r="M54" s="88" t="str">
        <f ca="1">IF(COUNT($D$51:$W53)+COUNT($D54:L54)&gt;=参数表!$B$17,"",IF((COUNTIF($D$51:$W53,"&gt;20")+COUNTIF($D$51:$W53,"&lt;-10")+COUNTIF($D54:L54,"&gt;20")+COUNTIF($D54:L54,"&lt;-10"))&gt;0,RANDBETWEEN(-10,20),RANDBETWEEN(-11,21)))</f>
        <v/>
      </c>
      <c r="N54" s="88" t="str">
        <f ca="1">IF(COUNT($D$51:$W53)+COUNT($D54:M54)&gt;=参数表!$B$17,"",IF((COUNTIF($D$51:$W53,"&gt;20")+COUNTIF($D$51:$W53,"&lt;-10")+COUNTIF($D54:M54,"&gt;20")+COUNTIF($D54:M54,"&lt;-10"))&gt;0,RANDBETWEEN(-10,20),RANDBETWEEN(-11,21)))</f>
        <v/>
      </c>
      <c r="O54" s="88" t="str">
        <f ca="1">IF(COUNT($D$51:$W53)+COUNT($D54:N54)&gt;=参数表!$B$17,"",IF((COUNTIF($D$51:$W53,"&gt;20")+COUNTIF($D$51:$W53,"&lt;-10")+COUNTIF($D54:N54,"&gt;20")+COUNTIF($D54:N54,"&lt;-10"))&gt;0,RANDBETWEEN(-10,20),RANDBETWEEN(-11,21)))</f>
        <v/>
      </c>
      <c r="P54" s="88" t="str">
        <f ca="1">IF(COUNT($D$51:$W53)+COUNT($D54:O54)&gt;=参数表!$B$17,"",IF((COUNTIF($D$51:$W53,"&gt;20")+COUNTIF($D$51:$W53,"&lt;-10")+COUNTIF($D54:O54,"&gt;20")+COUNTIF($D54:O54,"&lt;-10"))&gt;0,RANDBETWEEN(-10,20),RANDBETWEEN(-11,21)))</f>
        <v/>
      </c>
      <c r="Q54" s="88" t="str">
        <f ca="1">IF(COUNT($D$51:$W53)+COUNT($D54:P54)&gt;=参数表!$B$17,"",IF((COUNTIF($D$51:$W53,"&gt;20")+COUNTIF($D$51:$W53,"&lt;-10")+COUNTIF($D54:P54,"&gt;20")+COUNTIF($D54:P54,"&lt;-10"))&gt;0,RANDBETWEEN(-10,20),RANDBETWEEN(-11,21)))</f>
        <v/>
      </c>
      <c r="R54" s="88" t="str">
        <f ca="1">IF(COUNT($D$51:$W53)+COUNT($D54:Q54)&gt;=参数表!$B$17,"",IF((COUNTIF($D$51:$W53,"&gt;20")+COUNTIF($D$51:$W53,"&lt;-10")+COUNTIF($D54:Q54,"&gt;20")+COUNTIF($D54:Q54,"&lt;-10"))&gt;0,RANDBETWEEN(-10,20),RANDBETWEEN(-11,21)))</f>
        <v/>
      </c>
      <c r="S54" s="88" t="str">
        <f ca="1">IF(COUNT($D$51:$W53)+COUNT($D54:R54)&gt;=参数表!$B$17,"",IF((COUNTIF($D$51:$W53,"&gt;20")+COUNTIF($D$51:$W53,"&lt;-10")+COUNTIF($D54:R54,"&gt;20")+COUNTIF($D54:R54,"&lt;-10"))&gt;0,RANDBETWEEN(-10,20),RANDBETWEEN(-11,21)))</f>
        <v/>
      </c>
      <c r="T54" s="88" t="str">
        <f ca="1">IF(COUNT($D$51:$W53)+COUNT($D54:S54)&gt;=参数表!$B$17,"",IF((COUNTIF($D$51:$W53,"&gt;20")+COUNTIF($D$51:$W53,"&lt;-10")+COUNTIF($D54:S54,"&gt;20")+COUNTIF($D54:S54,"&lt;-10"))&gt;0,RANDBETWEEN(-10,20),RANDBETWEEN(-11,21)))</f>
        <v/>
      </c>
      <c r="U54" s="88" t="str">
        <f ca="1">IF(COUNT($D$51:$W53)+COUNT($D54:T54)&gt;=参数表!$B$17,"",IF((COUNTIF($D$51:$W53,"&gt;20")+COUNTIF($D$51:$W53,"&lt;-10")+COUNTIF($D54:T54,"&gt;20")+COUNTIF($D54:T54,"&lt;-10"))&gt;0,RANDBETWEEN(-10,20),RANDBETWEEN(-11,21)))</f>
        <v/>
      </c>
      <c r="V54" s="88" t="str">
        <f ca="1">IF(COUNT($D$51:$W53)+COUNT($D54:U54)&gt;=参数表!$B$17,"",IF((COUNTIF($D$51:$W53,"&gt;20")+COUNTIF($D$51:$W53,"&lt;-10")+COUNTIF($D54:U54,"&gt;20")+COUNTIF($D54:U54,"&lt;-10"))&gt;0,RANDBETWEEN(-10,20),RANDBETWEEN(-11,21)))</f>
        <v/>
      </c>
      <c r="W54" s="106" t="str">
        <f ca="1">IF(COUNT($D$51:$W53)+COUNT($D54:V54)&gt;=参数表!$B$17,"",IF((COUNTIF($D$51:$W53,"&gt;20")+COUNTIF($D$51:$W53,"&lt;-10")+COUNTIF($D54:V54,"&gt;20")+COUNTIF($D54:V54,"&lt;-10"))&gt;0,RANDBETWEEN(-10,20),RANDBETWEEN(-11,21)))</f>
        <v/>
      </c>
    </row>
    <row r="55" spans="1:23" ht="12" customHeight="1" x14ac:dyDescent="0.15">
      <c r="A55" s="444"/>
      <c r="B55" s="448"/>
      <c r="C55" s="444"/>
      <c r="D55" s="89" t="str">
        <f ca="1">IF(COUNT($D$51:W54)&gt;=参数表!$B$17,"",IF((COUNTIF($D$51:W54,"&gt;20")+COUNTIF($D$51:W54,"&lt;-10")&gt;0),RANDBETWEEN(-10,20),RANDBETWEEN(-11,21)))</f>
        <v/>
      </c>
      <c r="E55" s="90" t="str">
        <f ca="1">IF(COUNT($D$51:$W54)+COUNT($D55:D55)&gt;=参数表!$B$17,"",IF((COUNTIF($D$51:$W54,"&gt;20")+COUNTIF($D$51:$W54,"&lt;-10")+COUNTIF($D55:D55,"&gt;20")+COUNTIF($D55:D55,"&lt;-10"))&gt;0,RANDBETWEEN(-10,20),RANDBETWEEN(-11,21)))</f>
        <v/>
      </c>
      <c r="F55" s="90" t="str">
        <f ca="1">IF(COUNT($D$51:$W54)+COUNT($D55:E55)&gt;=参数表!$B$17,"",IF((COUNTIF($D$51:$W54,"&gt;20")+COUNTIF($D$51:$W54,"&lt;-10")+COUNTIF($D55:E55,"&gt;20")+COUNTIF($D55:E55,"&lt;-10"))&gt;0,RANDBETWEEN(-10,20),RANDBETWEEN(-11,21)))</f>
        <v/>
      </c>
      <c r="G55" s="90" t="str">
        <f ca="1">IF(COUNT($D$51:$W54)+COUNT($D55:F55)&gt;=参数表!$B$17,"",IF((COUNTIF($D$51:$W54,"&gt;20")+COUNTIF($D$51:$W54,"&lt;-10")+COUNTIF($D55:F55,"&gt;20")+COUNTIF($D55:F55,"&lt;-10"))&gt;0,RANDBETWEEN(-10,20),RANDBETWEEN(-11,21)))</f>
        <v/>
      </c>
      <c r="H55" s="90" t="str">
        <f ca="1">IF(COUNT($D$51:$W54)+COUNT($D55:G55)&gt;=参数表!$B$17,"",IF((COUNTIF($D$51:$W54,"&gt;20")+COUNTIF($D$51:$W54,"&lt;-10")+COUNTIF($D55:G55,"&gt;20")+COUNTIF($D55:G55,"&lt;-10"))&gt;0,RANDBETWEEN(-10,20),RANDBETWEEN(-11,21)))</f>
        <v/>
      </c>
      <c r="I55" s="90" t="str">
        <f ca="1">IF(COUNT($D$51:$W54)+COUNT($D55:H55)&gt;=参数表!$B$17,"",IF((COUNTIF($D$51:$W54,"&gt;20")+COUNTIF($D$51:$W54,"&lt;-10")+COUNTIF($D55:H55,"&gt;20")+COUNTIF($D55:H55,"&lt;-10"))&gt;0,RANDBETWEEN(-10,20),RANDBETWEEN(-11,21)))</f>
        <v/>
      </c>
      <c r="J55" s="90" t="str">
        <f ca="1">IF(COUNT($D$51:$W54)+COUNT($D55:I55)&gt;=参数表!$B$17,"",IF((COUNTIF($D$51:$W54,"&gt;20")+COUNTIF($D$51:$W54,"&lt;-10")+COUNTIF($D55:I55,"&gt;20")+COUNTIF($D55:I55,"&lt;-10"))&gt;0,RANDBETWEEN(-10,20),RANDBETWEEN(-11,21)))</f>
        <v/>
      </c>
      <c r="K55" s="90" t="str">
        <f ca="1">IF(COUNT($D$51:$W54)+COUNT($D55:J55)&gt;=参数表!$B$17,"",IF((COUNTIF($D$51:$W54,"&gt;20")+COUNTIF($D$51:$W54,"&lt;-10")+COUNTIF($D55:J55,"&gt;20")+COUNTIF($D55:J55,"&lt;-10"))&gt;0,RANDBETWEEN(-10,20),RANDBETWEEN(-11,21)))</f>
        <v/>
      </c>
      <c r="L55" s="90" t="str">
        <f ca="1">IF(COUNT($D$51:$W54)+COUNT($D55:K55)&gt;=参数表!$B$17,"",IF((COUNTIF($D$51:$W54,"&gt;20")+COUNTIF($D$51:$W54,"&lt;-10")+COUNTIF($D55:K55,"&gt;20")+COUNTIF($D55:K55,"&lt;-10"))&gt;0,RANDBETWEEN(-10,20),RANDBETWEEN(-11,21)))</f>
        <v/>
      </c>
      <c r="M55" s="90" t="str">
        <f ca="1">IF(COUNT($D$51:$W54)+COUNT($D55:L55)&gt;=参数表!$B$17,"",IF((COUNTIF($D$51:$W54,"&gt;20")+COUNTIF($D$51:$W54,"&lt;-10")+COUNTIF($D55:L55,"&gt;20")+COUNTIF($D55:L55,"&lt;-10"))&gt;0,RANDBETWEEN(-10,20),RANDBETWEEN(-11,21)))</f>
        <v/>
      </c>
      <c r="N55" s="90" t="str">
        <f ca="1">IF(COUNT($D$51:$W54)+COUNT($D55:M55)&gt;=参数表!$B$17,"",IF((COUNTIF($D$51:$W54,"&gt;20")+COUNTIF($D$51:$W54,"&lt;-10")+COUNTIF($D55:M55,"&gt;20")+COUNTIF($D55:M55,"&lt;-10"))&gt;0,RANDBETWEEN(-10,20),RANDBETWEEN(-11,21)))</f>
        <v/>
      </c>
      <c r="O55" s="90" t="str">
        <f ca="1">IF(COUNT($D$51:$W54)+COUNT($D55:N55)&gt;=参数表!$B$17,"",IF((COUNTIF($D$51:$W54,"&gt;20")+COUNTIF($D$51:$W54,"&lt;-10")+COUNTIF($D55:N55,"&gt;20")+COUNTIF($D55:N55,"&lt;-10"))&gt;0,RANDBETWEEN(-10,20),RANDBETWEEN(-11,21)))</f>
        <v/>
      </c>
      <c r="P55" s="90" t="str">
        <f ca="1">IF(COUNT($D$51:$W54)+COUNT($D55:O55)&gt;=参数表!$B$17,"",IF((COUNTIF($D$51:$W54,"&gt;20")+COUNTIF($D$51:$W54,"&lt;-10")+COUNTIF($D55:O55,"&gt;20")+COUNTIF($D55:O55,"&lt;-10"))&gt;0,RANDBETWEEN(-10,20),RANDBETWEEN(-11,21)))</f>
        <v/>
      </c>
      <c r="Q55" s="90" t="str">
        <f ca="1">IF(COUNT($D$51:$W54)+COUNT($D55:P55)&gt;=参数表!$B$17,"",IF((COUNTIF($D$51:$W54,"&gt;20")+COUNTIF($D$51:$W54,"&lt;-10")+COUNTIF($D55:P55,"&gt;20")+COUNTIF($D55:P55,"&lt;-10"))&gt;0,RANDBETWEEN(-10,20),RANDBETWEEN(-11,21)))</f>
        <v/>
      </c>
      <c r="R55" s="90" t="str">
        <f ca="1">IF(COUNT($D$51:$W54)+COUNT($D55:Q55)&gt;=参数表!$B$17,"",IF((COUNTIF($D$51:$W54,"&gt;20")+COUNTIF($D$51:$W54,"&lt;-10")+COUNTIF($D55:Q55,"&gt;20")+COUNTIF($D55:Q55,"&lt;-10"))&gt;0,RANDBETWEEN(-10,20),RANDBETWEEN(-11,21)))</f>
        <v/>
      </c>
      <c r="S55" s="90" t="str">
        <f ca="1">IF(COUNT($D$51:$W54)+COUNT($D55:R55)&gt;=参数表!$B$17,"",IF((COUNTIF($D$51:$W54,"&gt;20")+COUNTIF($D$51:$W54,"&lt;-10")+COUNTIF($D55:R55,"&gt;20")+COUNTIF($D55:R55,"&lt;-10"))&gt;0,RANDBETWEEN(-10,20),RANDBETWEEN(-11,21)))</f>
        <v/>
      </c>
      <c r="T55" s="90" t="str">
        <f ca="1">IF(COUNT($D$51:$W54)+COUNT($D55:S55)&gt;=参数表!$B$17,"",IF((COUNTIF($D$51:$W54,"&gt;20")+COUNTIF($D$51:$W54,"&lt;-10")+COUNTIF($D55:S55,"&gt;20")+COUNTIF($D55:S55,"&lt;-10"))&gt;0,RANDBETWEEN(-10,20),RANDBETWEEN(-11,21)))</f>
        <v/>
      </c>
      <c r="U55" s="90" t="str">
        <f ca="1">IF(COUNT($D$51:$W54)+COUNT($D55:T55)&gt;=参数表!$B$17,"",IF((COUNTIF($D$51:$W54,"&gt;20")+COUNTIF($D$51:$W54,"&lt;-10")+COUNTIF($D55:T55,"&gt;20")+COUNTIF($D55:T55,"&lt;-10"))&gt;0,RANDBETWEEN(-10,20),RANDBETWEEN(-11,21)))</f>
        <v/>
      </c>
      <c r="V55" s="90" t="str">
        <f ca="1">IF(COUNT($D$51:$W54)+COUNT($D55:U55)&gt;=参数表!$B$17,"",IF((COUNTIF($D$51:$W54,"&gt;20")+COUNTIF($D$51:$W54,"&lt;-10")+COUNTIF($D55:U55,"&gt;20")+COUNTIF($D55:U55,"&lt;-10"))&gt;0,RANDBETWEEN(-10,20),RANDBETWEEN(-11,21)))</f>
        <v/>
      </c>
      <c r="W55" s="107" t="str">
        <f ca="1">IF(COUNT($D$51:$W54)+COUNT($D55:V55)&gt;=参数表!$B$17,"",IF((COUNTIF($D$51:$W54,"&gt;20")+COUNTIF($D$51:$W54,"&lt;-10")+COUNTIF($D55:V55,"&gt;20")+COUNTIF($D55:V55,"&lt;-10"))&gt;0,RANDBETWEEN(-10,20),RANDBETWEEN(-11,21)))</f>
        <v/>
      </c>
    </row>
    <row r="56" spans="1:23" x14ac:dyDescent="0.15">
      <c r="A56" s="99" t="s">
        <v>183</v>
      </c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 t="s">
        <v>184</v>
      </c>
      <c r="Q56" s="99"/>
      <c r="R56" s="99"/>
      <c r="S56" s="99"/>
      <c r="T56" s="99"/>
      <c r="U56" s="99"/>
      <c r="V56" s="99"/>
      <c r="W56" s="99"/>
    </row>
  </sheetData>
  <mergeCells count="36">
    <mergeCell ref="A1:W1"/>
    <mergeCell ref="A2:W2"/>
    <mergeCell ref="V5:W5"/>
    <mergeCell ref="B6:I6"/>
    <mergeCell ref="J6:N6"/>
    <mergeCell ref="O6:W6"/>
    <mergeCell ref="B7:I7"/>
    <mergeCell ref="J7:N7"/>
    <mergeCell ref="O7:W7"/>
    <mergeCell ref="D8:W8"/>
    <mergeCell ref="A9:A18"/>
    <mergeCell ref="A19:A28"/>
    <mergeCell ref="A29:A31"/>
    <mergeCell ref="A32:A37"/>
    <mergeCell ref="C9:C18"/>
    <mergeCell ref="C19:C28"/>
    <mergeCell ref="C29:C31"/>
    <mergeCell ref="C32:C37"/>
    <mergeCell ref="B9:B13"/>
    <mergeCell ref="B14:B18"/>
    <mergeCell ref="B19:B28"/>
    <mergeCell ref="B29:B31"/>
    <mergeCell ref="B32:B37"/>
    <mergeCell ref="C38:C42"/>
    <mergeCell ref="C45:C47"/>
    <mergeCell ref="C48:C50"/>
    <mergeCell ref="C51:C55"/>
    <mergeCell ref="A38:A39"/>
    <mergeCell ref="A40:A42"/>
    <mergeCell ref="A45:A47"/>
    <mergeCell ref="A48:A55"/>
    <mergeCell ref="B38:B39"/>
    <mergeCell ref="B40:B42"/>
    <mergeCell ref="B45:B47"/>
    <mergeCell ref="B48:B51"/>
    <mergeCell ref="B52:B55"/>
  </mergeCells>
  <phoneticPr fontId="9" type="noConversion"/>
  <conditionalFormatting sqref="D9:W18">
    <cfRule type="cellIs" dxfId="15" priority="7" operator="notBetween">
      <formula>-10</formula>
      <formula>10</formula>
    </cfRule>
  </conditionalFormatting>
  <conditionalFormatting sqref="D32:W37">
    <cfRule type="cellIs" dxfId="14" priority="2" operator="notBetween">
      <formula>-20</formula>
      <formula>20</formula>
    </cfRule>
  </conditionalFormatting>
  <conditionalFormatting sqref="D51:W55">
    <cfRule type="cellIs" dxfId="13" priority="1" operator="notBetween">
      <formula>-20</formula>
      <formula>20</formula>
    </cfRule>
  </conditionalFormatting>
  <printOptions horizontalCentered="1"/>
  <pageMargins left="0.98425196850393704" right="0.511811023622047" top="0.78740157480314998" bottom="0.78740157480314998" header="0.74803149606299202" footer="0.31496062992126"/>
  <pageSetup paperSize="9" orientation="portrait" r:id="rId1"/>
  <headerFooter>
    <oddHeader>&amp;R&amp;G</oddHeader>
  </headerFooter>
  <ignoredErrors>
    <ignoredError sqref="E14:W14 D17 D16 D15 D14 D13 D12 D11 D18" formula="1"/>
  </ignoredError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0000"/>
  <dimension ref="A1:AF56"/>
  <sheetViews>
    <sheetView view="pageBreakPreview" topLeftCell="A4" zoomScaleNormal="100" workbookViewId="0">
      <selection activeCell="AD9" sqref="AD9"/>
    </sheetView>
  </sheetViews>
  <sheetFormatPr defaultColWidth="5.75" defaultRowHeight="13.5" x14ac:dyDescent="0.15"/>
  <cols>
    <col min="1" max="1" width="7" style="72" customWidth="1"/>
    <col min="2" max="2" width="8" style="72" customWidth="1"/>
    <col min="3" max="3" width="7.875" style="72" customWidth="1"/>
    <col min="4" max="23" width="3.125" style="72" customWidth="1"/>
    <col min="24" max="16384" width="5.75" style="72"/>
  </cols>
  <sheetData>
    <row r="1" spans="1:32" s="69" customFormat="1" ht="18.75" x14ac:dyDescent="0.15">
      <c r="A1" s="366"/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101"/>
      <c r="Y1" s="101"/>
      <c r="Z1" s="101"/>
      <c r="AA1" s="101"/>
      <c r="AB1" s="101"/>
      <c r="AC1" s="101"/>
      <c r="AD1" s="101"/>
      <c r="AE1" s="101"/>
      <c r="AF1" s="101"/>
    </row>
    <row r="2" spans="1:32" s="70" customFormat="1" ht="22.5" x14ac:dyDescent="0.15">
      <c r="A2" s="460" t="s">
        <v>155</v>
      </c>
      <c r="B2" s="460"/>
      <c r="C2" s="460"/>
      <c r="D2" s="460"/>
      <c r="E2" s="460"/>
      <c r="F2" s="460"/>
      <c r="G2" s="460"/>
      <c r="H2" s="460"/>
      <c r="I2" s="460"/>
      <c r="J2" s="460"/>
      <c r="K2" s="460"/>
      <c r="L2" s="460"/>
      <c r="M2" s="460"/>
      <c r="N2" s="460"/>
      <c r="O2" s="460"/>
      <c r="P2" s="460"/>
      <c r="Q2" s="460"/>
      <c r="R2" s="460"/>
      <c r="S2" s="460"/>
      <c r="T2" s="460"/>
      <c r="U2" s="460"/>
      <c r="V2" s="460"/>
      <c r="W2" s="460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71" customFormat="1" ht="17.25" customHeight="1" x14ac:dyDescent="0.15">
      <c r="A3" s="7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3"/>
      <c r="T3" s="74"/>
      <c r="U3" s="74"/>
      <c r="V3" s="74"/>
    </row>
    <row r="4" spans="1:32" s="71" customFormat="1" ht="17.25" customHeight="1" x14ac:dyDescent="0.15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3"/>
      <c r="T4" s="74"/>
      <c r="U4" s="74"/>
      <c r="V4" s="74"/>
    </row>
    <row r="5" spans="1:32" s="61" customFormat="1" ht="12" customHeight="1" x14ac:dyDescent="0.15">
      <c r="A5" s="75"/>
      <c r="B5" s="75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461" t="s">
        <v>156</v>
      </c>
      <c r="W5" s="461"/>
      <c r="X5" s="62"/>
      <c r="Y5" s="62"/>
      <c r="Z5" s="63"/>
      <c r="AA5" s="63"/>
      <c r="AB5" s="63"/>
      <c r="AC5" s="63"/>
      <c r="AD5" s="63"/>
      <c r="AE5" s="63"/>
    </row>
    <row r="6" spans="1:32" ht="21.75" customHeight="1" x14ac:dyDescent="0.15">
      <c r="A6" s="76" t="s">
        <v>45</v>
      </c>
      <c r="B6" s="454"/>
      <c r="C6" s="455"/>
      <c r="D6" s="455"/>
      <c r="E6" s="455"/>
      <c r="F6" s="455"/>
      <c r="G6" s="455"/>
      <c r="H6" s="455"/>
      <c r="I6" s="456"/>
      <c r="J6" s="449" t="s">
        <v>114</v>
      </c>
      <c r="K6" s="450"/>
      <c r="L6" s="450"/>
      <c r="M6" s="450"/>
      <c r="N6" s="451"/>
      <c r="O6" s="457"/>
      <c r="P6" s="458"/>
      <c r="Q6" s="458"/>
      <c r="R6" s="458"/>
      <c r="S6" s="458"/>
      <c r="T6" s="458"/>
      <c r="U6" s="458"/>
      <c r="V6" s="458"/>
      <c r="W6" s="459"/>
    </row>
    <row r="7" spans="1:32" ht="21.75" customHeight="1" x14ac:dyDescent="0.15">
      <c r="A7" s="76" t="s">
        <v>115</v>
      </c>
      <c r="B7" s="454"/>
      <c r="C7" s="455"/>
      <c r="D7" s="455"/>
      <c r="E7" s="455"/>
      <c r="F7" s="455"/>
      <c r="G7" s="455"/>
      <c r="H7" s="455"/>
      <c r="I7" s="456"/>
      <c r="J7" s="449" t="s">
        <v>116</v>
      </c>
      <c r="K7" s="450"/>
      <c r="L7" s="450"/>
      <c r="M7" s="450"/>
      <c r="N7" s="451"/>
      <c r="O7" s="457"/>
      <c r="P7" s="458"/>
      <c r="Q7" s="458"/>
      <c r="R7" s="458"/>
      <c r="S7" s="458"/>
      <c r="T7" s="458"/>
      <c r="U7" s="458"/>
      <c r="V7" s="458"/>
      <c r="W7" s="459"/>
    </row>
    <row r="8" spans="1:32" ht="24" customHeight="1" x14ac:dyDescent="0.15">
      <c r="A8" s="77" t="s">
        <v>120</v>
      </c>
      <c r="B8" s="77" t="s">
        <v>158</v>
      </c>
      <c r="C8" s="77" t="s">
        <v>123</v>
      </c>
      <c r="D8" s="449" t="s">
        <v>122</v>
      </c>
      <c r="E8" s="450"/>
      <c r="F8" s="450"/>
      <c r="G8" s="450"/>
      <c r="H8" s="450"/>
      <c r="I8" s="450"/>
      <c r="J8" s="450"/>
      <c r="K8" s="450"/>
      <c r="L8" s="450"/>
      <c r="M8" s="450"/>
      <c r="N8" s="450"/>
      <c r="O8" s="450"/>
      <c r="P8" s="450"/>
      <c r="Q8" s="450"/>
      <c r="R8" s="450"/>
      <c r="S8" s="450"/>
      <c r="T8" s="450"/>
      <c r="U8" s="450"/>
      <c r="V8" s="450"/>
      <c r="W8" s="451"/>
    </row>
    <row r="9" spans="1:32" x14ac:dyDescent="0.15">
      <c r="A9" s="438" t="s">
        <v>159</v>
      </c>
      <c r="B9" s="445" t="s">
        <v>160</v>
      </c>
      <c r="C9" s="438" t="s">
        <v>161</v>
      </c>
      <c r="D9" s="245" t="str">
        <f ca="1">IF(200&lt;钢筋检表!$F$10,IF(SUM(COUNTIF(钢筋安装记录表!$D$9:$W$18,"&gt;10")+COUNTIF(钢筋安装记录表!$D$9:$W$18,"&lt;-10"))&gt;=1,RANDBETWEEN(-10,10),RANDBETWEEN(-11,11)),"")</f>
        <v/>
      </c>
      <c r="E9" s="246" t="str">
        <f ca="1">IF(200+COUNTA($D$9:D9)&lt;钢筋检表!$F$10,IF(SUM(COUNTIF($D$9:D9,"&gt;10")+COUNTIF($D$9:D9,"&lt;-10"),COUNTIF($D$9:D9,"&gt;10")+COUNTIF($D$9:D9,"&lt;-10"))&gt;=1,RANDBETWEEN(-10,10),RANDBETWEEN(-12,12)),"")</f>
        <v/>
      </c>
      <c r="F9" s="80" t="str">
        <f ca="1">IF(200+COUNTA($D$9:E9)&lt;钢筋检表!$F$10,IF(SUM(COUNTIF($D$9:E9,"&gt;10")+COUNTIF($D$9:E9,"&lt;-10"),COUNTIF($D$9:E9,"&gt;10")+COUNTIF($D$9:E9,"&lt;-10"))&gt;=1,RANDBETWEEN(-10,10),RANDBETWEEN(-12,12)),"")</f>
        <v/>
      </c>
      <c r="G9" s="80" t="str">
        <f ca="1">IF(200+COUNTA($D$9:F9)&lt;钢筋检表!$F$10,IF(SUM(COUNTIF($D$9:F9,"&gt;10")+COUNTIF($D$9:F9,"&lt;-10"),COUNTIF($D$9:F9,"&gt;10")+COUNTIF($D$9:F9,"&lt;-10"))&gt;=1,RANDBETWEEN(-10,10),RANDBETWEEN(-12,12)),"")</f>
        <v/>
      </c>
      <c r="H9" s="80" t="str">
        <f ca="1">IF(200+COUNTA($D$9:G9)&lt;钢筋检表!$F$10,IF(SUM(COUNTIF($D$9:G9,"&gt;10")+COUNTIF($D$9:G9,"&lt;-10"),COUNTIF($D$9:G9,"&gt;10")+COUNTIF($D$9:G9,"&lt;-10"))&gt;=1,RANDBETWEEN(-10,10),RANDBETWEEN(-12,12)),"")</f>
        <v/>
      </c>
      <c r="I9" s="80" t="str">
        <f ca="1">IF(200+COUNTA($D$9:H9)&lt;钢筋检表!$F$10,IF(SUM(COUNTIF($D$9:H9,"&gt;10")+COUNTIF($D$9:H9,"&lt;-10"),COUNTIF($D$9:H9,"&gt;10")+COUNTIF($D$9:H9,"&lt;-10"))&gt;=1,RANDBETWEEN(-10,10),RANDBETWEEN(-12,12)),"")</f>
        <v/>
      </c>
      <c r="J9" s="80" t="str">
        <f ca="1">IF(200+COUNTA($D$9:I9)&lt;钢筋检表!$F$10,IF(SUM(COUNTIF($D$9:I9,"&gt;10")+COUNTIF($D$9:I9,"&lt;-10"),COUNTIF($D$9:I9,"&gt;10")+COUNTIF($D$9:I9,"&lt;-10"))&gt;=1,RANDBETWEEN(-10,10),RANDBETWEEN(-12,12)),"")</f>
        <v/>
      </c>
      <c r="K9" s="80" t="str">
        <f ca="1">IF(200+COUNTA($D$9:J9)&lt;钢筋检表!$F$10,IF(SUM(COUNTIF($D$9:J9,"&gt;10")+COUNTIF($D$9:J9,"&lt;-10"),COUNTIF($D$9:J9,"&gt;10")+COUNTIF($D$9:J9,"&lt;-10"))&gt;=1,RANDBETWEEN(-10,10),RANDBETWEEN(-12,12)),"")</f>
        <v/>
      </c>
      <c r="L9" s="80" t="str">
        <f ca="1">IF(200+COUNTA($D$9:K9)&lt;钢筋检表!$F$10,IF(SUM(COUNTIF($D$9:K9,"&gt;10")+COUNTIF($D$9:K9,"&lt;-10"),COUNTIF($D$9:K9,"&gt;10")+COUNTIF($D$9:K9,"&lt;-10"))&gt;=1,RANDBETWEEN(-10,10),RANDBETWEEN(-12,12)),"")</f>
        <v/>
      </c>
      <c r="M9" s="80" t="str">
        <f ca="1">IF(200+COUNTA($D$9:L9)&lt;钢筋检表!$F$10,IF(SUM(COUNTIF($D$9:L9,"&gt;10")+COUNTIF($D$9:L9,"&lt;-10"),COUNTIF($D$9:L9,"&gt;10")+COUNTIF($D$9:L9,"&lt;-10"))&gt;=1,RANDBETWEEN(-10,10),RANDBETWEEN(-12,12)),"")</f>
        <v/>
      </c>
      <c r="N9" s="80" t="str">
        <f ca="1">IF(200+COUNTA($D$9:M9)&lt;钢筋检表!$F$10,IF(SUM(COUNTIF($D$9:M9,"&gt;10")+COUNTIF($D$9:M9,"&lt;-10"),COUNTIF($D$9:M9,"&gt;10")+COUNTIF($D$9:M9,"&lt;-10"))&gt;=1,RANDBETWEEN(-10,10),RANDBETWEEN(-12,12)),"")</f>
        <v/>
      </c>
      <c r="O9" s="80" t="str">
        <f ca="1">IF(200+COUNTA($D$9:N9)&lt;钢筋检表!$F$10,IF(SUM(COUNTIF($D$9:N9,"&gt;10")+COUNTIF($D$9:N9,"&lt;-10"),COUNTIF($D$9:N9,"&gt;10")+COUNTIF($D$9:N9,"&lt;-10"))&gt;=1,RANDBETWEEN(-10,10),RANDBETWEEN(-12,12)),"")</f>
        <v/>
      </c>
      <c r="P9" s="80" t="str">
        <f ca="1">IF(200+COUNTA($D$9:O9)&lt;钢筋检表!$F$10,IF(SUM(COUNTIF($D$9:O9,"&gt;10")+COUNTIF($D$9:O9,"&lt;-10"),COUNTIF($D$9:O9,"&gt;10")+COUNTIF($D$9:O9,"&lt;-10"))&gt;=1,RANDBETWEEN(-10,10),RANDBETWEEN(-12,12)),"")</f>
        <v/>
      </c>
      <c r="Q9" s="80" t="str">
        <f ca="1">IF(200+COUNTA($D$9:P9)&lt;钢筋检表!$F$10,IF(SUM(COUNTIF($D$9:P9,"&gt;10")+COUNTIF($D$9:P9,"&lt;-10"),COUNTIF($D$9:P9,"&gt;10")+COUNTIF($D$9:P9,"&lt;-10"))&gt;=1,RANDBETWEEN(-10,10),RANDBETWEEN(-12,12)),"")</f>
        <v/>
      </c>
      <c r="R9" s="80" t="str">
        <f ca="1">IF(200+COUNTA($D$9:Q9)&lt;钢筋检表!$F$10,IF(SUM(COUNTIF($D$9:Q9,"&gt;10")+COUNTIF($D$9:Q9,"&lt;-10"),COUNTIF($D$9:Q9,"&gt;10")+COUNTIF($D$9:Q9,"&lt;-10"))&gt;=1,RANDBETWEEN(-10,10),RANDBETWEEN(-12,12)),"")</f>
        <v/>
      </c>
      <c r="S9" s="80" t="str">
        <f ca="1">IF(200+COUNTA($D$9:R9)&lt;钢筋检表!$F$10,IF(SUM(COUNTIF($D$9:R9,"&gt;10")+COUNTIF($D$9:R9,"&lt;-10"),COUNTIF($D$9:R9,"&gt;10")+COUNTIF($D$9:R9,"&lt;-10"))&gt;=1,RANDBETWEEN(-10,10),RANDBETWEEN(-12,12)),"")</f>
        <v/>
      </c>
      <c r="T9" s="80" t="str">
        <f ca="1">IF(200+COUNTA($D$9:S9)&lt;钢筋检表!$F$10,IF(SUM(COUNTIF($D$9:S9,"&gt;10")+COUNTIF($D$9:S9,"&lt;-10"),COUNTIF($D$9:S9,"&gt;10")+COUNTIF($D$9:S9,"&lt;-10"))&gt;=1,RANDBETWEEN(-10,10),RANDBETWEEN(-12,12)),"")</f>
        <v/>
      </c>
      <c r="U9" s="80" t="str">
        <f ca="1">IF(200+COUNTA($D$9:T9)&lt;钢筋检表!$F$10,IF(SUM(COUNTIF($D$9:T9,"&gt;10")+COUNTIF($D$9:T9,"&lt;-10"),COUNTIF($D$9:T9,"&gt;10")+COUNTIF($D$9:T9,"&lt;-10"))&gt;=1,RANDBETWEEN(-10,10),RANDBETWEEN(-12,12)),"")</f>
        <v/>
      </c>
      <c r="V9" s="80" t="str">
        <f ca="1">IF(200+COUNTA($D$9:U9)&lt;钢筋检表!$F$10,IF(SUM(COUNTIF($D$9:U9,"&gt;10")+COUNTIF($D$9:U9,"&lt;-10"),COUNTIF($D$9:U9,"&gt;10")+COUNTIF($D$9:U9,"&lt;-10"))&gt;=1,RANDBETWEEN(-10,10),RANDBETWEEN(-12,12)),"")</f>
        <v/>
      </c>
      <c r="W9" s="103" t="str">
        <f ca="1">IF(200+COUNTA($D$9:V9)&lt;钢筋检表!$F$10,IF(SUM(COUNTIF($D$9:V9,"&gt;10")+COUNTIF($D$9:V9,"&lt;-10"),COUNTIF($D$9:V9,"&gt;10")+COUNTIF($D$9:V9,"&lt;-10"))&gt;=1,RANDBETWEEN(-10,10),RANDBETWEEN(-12,12)),"")</f>
        <v/>
      </c>
    </row>
    <row r="10" spans="1:32" ht="11.25" customHeight="1" x14ac:dyDescent="0.15">
      <c r="A10" s="439"/>
      <c r="B10" s="446"/>
      <c r="C10" s="439"/>
      <c r="D10" s="247" t="str">
        <f ca="1">IF(200+COUNTA(D$9:$W9)&lt;钢筋检表!$F$10,IF(SUM(COUNTIF(D9:$W9,"&gt;10")+COUNTIF(D9:$W9,"&lt;-10"))&gt;=1,RANDBETWEEN(-10,10),RANDBETWEEN(-11,11)),"")</f>
        <v/>
      </c>
      <c r="E10" s="248" t="str">
        <f ca="1">IF(200+COUNTA($D$9:$W9)+COUNTA($D10:D10)&lt;钢筋检表!$F$10,IF(SUM(COUNTIF($D$9:$W9,"&gt;10")+COUNTIF($D$9:$W9,"&lt;-10"),COUNTIF(D10:$D10,"&gt;10")+COUNTIF(D10:$D10,"&lt;-10"))&gt;=1,RANDBETWEEN(-10,10),RANDBETWEEN(-12,12)),"")</f>
        <v/>
      </c>
      <c r="F10" s="82" t="str">
        <f ca="1">IF(200+COUNTA($D$9:$W9)+COUNTA($D10:E10)&lt;钢筋检表!$F$10,IF(SUM(COUNTIF($D$9:$W9,"&gt;10")+COUNTIF($D$9:$W9,"&lt;-10"),COUNTIF($D10:E10,"&gt;10")+COUNTIF($D10:E10,"&lt;-10"))&gt;=1,RANDBETWEEN(-10,10),RANDBETWEEN(-12,12)),"")</f>
        <v/>
      </c>
      <c r="G10" s="82" t="str">
        <f ca="1">IF(200+COUNTA($D$9:$W9)+COUNTA($D10:F10)&lt;钢筋检表!$F$10,IF(SUM(COUNTIF($D$9:$W9,"&gt;10")+COUNTIF($D$9:$W9,"&lt;-10"),COUNTIF($D10:F10,"&gt;10")+COUNTIF($D10:F10,"&lt;-10"))&gt;=1,RANDBETWEEN(-10,10),RANDBETWEEN(-12,12)),"")</f>
        <v/>
      </c>
      <c r="H10" s="82" t="str">
        <f ca="1">IF(200+COUNTA($D$9:$W9)+COUNTA($D10:G10)&lt;钢筋检表!$F$10,IF(SUM(COUNTIF($D$9:$W9,"&gt;10")+COUNTIF($D$9:$W9,"&lt;-10"),COUNTIF($D10:G10,"&gt;10")+COUNTIF($D10:G10,"&lt;-10"))&gt;=1,RANDBETWEEN(-10,10),RANDBETWEEN(-12,12)),"")</f>
        <v/>
      </c>
      <c r="I10" s="82" t="str">
        <f ca="1">IF(200+COUNTA($D$9:$W9)+COUNTA($D10:H10)&lt;钢筋检表!$F$10,IF(SUM(COUNTIF($D$9:$W9,"&gt;10")+COUNTIF($D$9:$W9,"&lt;-10"),COUNTIF($D10:H10,"&gt;10")+COUNTIF($D10:H10,"&lt;-10"))&gt;=1,RANDBETWEEN(-10,10),RANDBETWEEN(-12,12)),"")</f>
        <v/>
      </c>
      <c r="J10" s="82" t="str">
        <f ca="1">IF(200+COUNTA($D$9:$W9)+COUNTA($D10:I10)&lt;钢筋检表!$F$10,IF(SUM(COUNTIF($D$9:$W9,"&gt;10")+COUNTIF($D$9:$W9,"&lt;-10"),COUNTIF($D10:I10,"&gt;10")+COUNTIF($D10:I10,"&lt;-10"))&gt;=1,RANDBETWEEN(-10,10),RANDBETWEEN(-12,12)),"")</f>
        <v/>
      </c>
      <c r="K10" s="82" t="str">
        <f ca="1">IF(200+COUNTA($D$9:$W9)+COUNTA($D10:J10)&lt;钢筋检表!$F$10,IF(SUM(COUNTIF($D$9:$W9,"&gt;10")+COUNTIF($D$9:$W9,"&lt;-10"),COUNTIF($D10:J10,"&gt;10")+COUNTIF($D10:J10,"&lt;-10"))&gt;=1,RANDBETWEEN(-10,10),RANDBETWEEN(-12,12)),"")</f>
        <v/>
      </c>
      <c r="L10" s="82" t="str">
        <f ca="1">IF(200+COUNTA($D$9:$W9)+COUNTA($D10:K10)&lt;钢筋检表!$F$10,IF(SUM(COUNTIF($D$9:$W9,"&gt;10")+COUNTIF($D$9:$W9,"&lt;-10"),COUNTIF($D10:K10,"&gt;10")+COUNTIF($D10:K10,"&lt;-10"))&gt;=1,RANDBETWEEN(-10,10),RANDBETWEEN(-12,12)),"")</f>
        <v/>
      </c>
      <c r="M10" s="82" t="str">
        <f ca="1">IF(200+COUNTA($D$9:$W9)+COUNTA($D10:L10)&lt;钢筋检表!$F$10,IF(SUM(COUNTIF($D$9:$W9,"&gt;10")+COUNTIF($D$9:$W9,"&lt;-10"),COUNTIF($D10:L10,"&gt;10")+COUNTIF($D10:L10,"&lt;-10"))&gt;=1,RANDBETWEEN(-10,10),RANDBETWEEN(-12,12)),"")</f>
        <v/>
      </c>
      <c r="N10" s="82" t="str">
        <f ca="1">IF(200+COUNTA($D$9:$W9)+COUNTA($D10:M10)&lt;钢筋检表!$F$10,IF(SUM(COUNTIF($D$9:$W9,"&gt;10")+COUNTIF($D$9:$W9,"&lt;-10"),COUNTIF($D10:M10,"&gt;10")+COUNTIF($D10:M10,"&lt;-10"))&gt;=1,RANDBETWEEN(-10,10),RANDBETWEEN(-12,12)),"")</f>
        <v/>
      </c>
      <c r="O10" s="82" t="str">
        <f ca="1">IF(200+COUNTA($D$9:$W9)+COUNTA($D10:N10)&lt;钢筋检表!$F$10,IF(SUM(COUNTIF($D$9:$W9,"&gt;10")+COUNTIF($D$9:$W9,"&lt;-10"),COUNTIF($D10:N10,"&gt;10")+COUNTIF($D10:N10,"&lt;-10"))&gt;=1,RANDBETWEEN(-10,10),RANDBETWEEN(-12,12)),"")</f>
        <v/>
      </c>
      <c r="P10" s="82" t="str">
        <f ca="1">IF(200+COUNTA($D$9:$W9)+COUNTA($D10:O10)&lt;钢筋检表!$F$10,IF(SUM(COUNTIF($D$9:$W9,"&gt;10")+COUNTIF($D$9:$W9,"&lt;-10"),COUNTIF($D10:O10,"&gt;10")+COUNTIF($D10:O10,"&lt;-10"))&gt;=1,RANDBETWEEN(-10,10),RANDBETWEEN(-12,12)),"")</f>
        <v/>
      </c>
      <c r="Q10" s="82" t="str">
        <f ca="1">IF(200+COUNTA($D$9:$W9)+COUNTA($D10:P10)&lt;钢筋检表!$F$10,IF(SUM(COUNTIF($D$9:$W9,"&gt;10")+COUNTIF($D$9:$W9,"&lt;-10"),COUNTIF($D10:P10,"&gt;10")+COUNTIF($D10:P10,"&lt;-10"))&gt;=1,RANDBETWEEN(-10,10),RANDBETWEEN(-12,12)),"")</f>
        <v/>
      </c>
      <c r="R10" s="82" t="str">
        <f ca="1">IF(200+COUNTA($D$9:$W9)+COUNTA($D10:Q10)&lt;钢筋检表!$F$10,IF(SUM(COUNTIF($D$9:$W9,"&gt;10")+COUNTIF($D$9:$W9,"&lt;-10"),COUNTIF($D10:Q10,"&gt;10")+COUNTIF($D10:Q10,"&lt;-10"))&gt;=1,RANDBETWEEN(-10,10),RANDBETWEEN(-12,12)),"")</f>
        <v/>
      </c>
      <c r="S10" s="82" t="str">
        <f ca="1">IF(200+COUNTA($D$9:$W9)+COUNTA($D10:R10)&lt;钢筋检表!$F$10,IF(SUM(COUNTIF($D$9:$W9,"&gt;10")+COUNTIF($D$9:$W9,"&lt;-10"),COUNTIF($D10:R10,"&gt;10")+COUNTIF($D10:R10,"&lt;-10"))&gt;=1,RANDBETWEEN(-10,10),RANDBETWEEN(-12,12)),"")</f>
        <v/>
      </c>
      <c r="T10" s="82" t="str">
        <f ca="1">IF(200+COUNTA($D$9:$W9)+COUNTA($D10:S10)&lt;钢筋检表!$F$10,IF(SUM(COUNTIF($D$9:$W9,"&gt;10")+COUNTIF($D$9:$W9,"&lt;-10"),COUNTIF($D10:S10,"&gt;10")+COUNTIF($D10:S10,"&lt;-10"))&gt;=1,RANDBETWEEN(-10,10),RANDBETWEEN(-12,12)),"")</f>
        <v/>
      </c>
      <c r="U10" s="82" t="str">
        <f ca="1">IF(200+COUNTA($D$9:$W9)+COUNTA($D10:T10)&lt;钢筋检表!$F$10,IF(SUM(COUNTIF($D$9:$W9,"&gt;10")+COUNTIF($D$9:$W9,"&lt;-10"),COUNTIF($D10:T10,"&gt;10")+COUNTIF($D10:T10,"&lt;-10"))&gt;=1,RANDBETWEEN(-10,10),RANDBETWEEN(-12,12)),"")</f>
        <v/>
      </c>
      <c r="V10" s="82" t="str">
        <f ca="1">IF(200+COUNTA($D$9:$W9)+COUNTA($D10:U10)&lt;钢筋检表!$F$10,IF(SUM(COUNTIF($D$9:$W9,"&gt;10")+COUNTIF($D$9:$W9,"&lt;-10"),COUNTIF($D10:U10,"&gt;10")+COUNTIF($D10:U10,"&lt;-10"))&gt;=1,RANDBETWEEN(-10,10),RANDBETWEEN(-12,12)),"")</f>
        <v/>
      </c>
      <c r="W10" s="104" t="str">
        <f ca="1">IF(200+COUNTA($D$9:$W9)+COUNTA($D10:V10)&lt;钢筋检表!$F$10,IF(SUM(COUNTIF($D$9:$W9,"&gt;10")+COUNTIF($D$9:$W9,"&lt;-10"),COUNTIF($D10:V10,"&gt;10")+COUNTIF($D10:V10,"&lt;-10"))&gt;=1,RANDBETWEEN(-10,10),RANDBETWEEN(-12,12)),"")</f>
        <v/>
      </c>
    </row>
    <row r="11" spans="1:32" ht="11.25" customHeight="1" x14ac:dyDescent="0.15">
      <c r="A11" s="439"/>
      <c r="B11" s="446"/>
      <c r="C11" s="439"/>
      <c r="D11" s="81" t="str">
        <f ca="1">IF(200+COUNTA(D$9:$W10)&lt;钢筋检表!$F$10,IF(SUM(COUNTIF(D10:$W10,"&gt;10")+COUNTIF(D10:$W10,"&lt;-10"))&gt;=1,RANDBETWEEN(-10,10),RANDBETWEEN(-11,11)),"")</f>
        <v/>
      </c>
      <c r="E11" s="82" t="str">
        <f ca="1">IF(200+COUNTA($D$9:$W10)+COUNTA($D11:D11)&lt;钢筋检表!$F$10,IF(SUM(COUNTIF($D$9:$W10,"&gt;10")+COUNTIF($D$9:$W10,"&lt;-10"),COUNTIF(D11:$D11,"&gt;10")+COUNTIF(D11:$D11,"&lt;-10"))&gt;=1,RANDBETWEEN(-10,10),RANDBETWEEN(-12,12)),"")</f>
        <v/>
      </c>
      <c r="F11" s="82" t="str">
        <f ca="1">IF(200+COUNTA($D$9:$W10)+COUNTA($D11:E11)&lt;钢筋检表!$F$10,IF(SUM(COUNTIF($D$9:$W10,"&gt;10")+COUNTIF($D$9:$W10,"&lt;-10"),COUNTIF($D11:E11,"&gt;10")+COUNTIF($D11:E11,"&lt;-10"))&gt;=1,RANDBETWEEN(-10,10),RANDBETWEEN(-12,12)),"")</f>
        <v/>
      </c>
      <c r="G11" s="82" t="str">
        <f ca="1">IF(200+COUNTA($D$9:$W10)+COUNTA($D11:F11)&lt;钢筋检表!$F$10,IF(SUM(COUNTIF($D$9:$W10,"&gt;10")+COUNTIF($D$9:$W10,"&lt;-10"),COUNTIF($D11:F11,"&gt;10")+COUNTIF($D11:F11,"&lt;-10"))&gt;=1,RANDBETWEEN(-10,10),RANDBETWEEN(-12,12)),"")</f>
        <v/>
      </c>
      <c r="H11" s="82" t="str">
        <f ca="1">IF(200+COUNTA($D$9:$W10)+COUNTA($D11:G11)&lt;钢筋检表!$F$10,IF(SUM(COUNTIF($D$9:$W10,"&gt;10")+COUNTIF($D$9:$W10,"&lt;-10"),COUNTIF($D11:G11,"&gt;10")+COUNTIF($D11:G11,"&lt;-10"))&gt;=1,RANDBETWEEN(-10,10),RANDBETWEEN(-12,12)),"")</f>
        <v/>
      </c>
      <c r="I11" s="82" t="str">
        <f ca="1">IF(200+COUNTA($D$9:$W10)+COUNTA($D11:H11)&lt;钢筋检表!$F$10,IF(SUM(COUNTIF($D$9:$W10,"&gt;10")+COUNTIF($D$9:$W10,"&lt;-10"),COUNTIF($D11:H11,"&gt;10")+COUNTIF($D11:H11,"&lt;-10"))&gt;=1,RANDBETWEEN(-10,10),RANDBETWEEN(-12,12)),"")</f>
        <v/>
      </c>
      <c r="J11" s="82" t="str">
        <f ca="1">IF(200+COUNTA($D$9:$W10)+COUNTA($D11:I11)&lt;钢筋检表!$F$10,IF(SUM(COUNTIF($D$9:$W10,"&gt;10")+COUNTIF($D$9:$W10,"&lt;-10"),COUNTIF($D11:I11,"&gt;10")+COUNTIF($D11:I11,"&lt;-10"))&gt;=1,RANDBETWEEN(-10,10),RANDBETWEEN(-12,12)),"")</f>
        <v/>
      </c>
      <c r="K11" s="82" t="str">
        <f ca="1">IF(200+COUNTA($D$9:$W10)+COUNTA($D11:J11)&lt;钢筋检表!$F$10,IF(SUM(COUNTIF($D$9:$W10,"&gt;10")+COUNTIF($D$9:$W10,"&lt;-10"),COUNTIF($D11:J11,"&gt;10")+COUNTIF($D11:J11,"&lt;-10"))&gt;=1,RANDBETWEEN(-10,10),RANDBETWEEN(-12,12)),"")</f>
        <v/>
      </c>
      <c r="L11" s="82" t="str">
        <f ca="1">IF(200+COUNTA($D$9:$W10)+COUNTA($D11:K11)&lt;钢筋检表!$F$10,IF(SUM(COUNTIF($D$9:$W10,"&gt;10")+COUNTIF($D$9:$W10,"&lt;-10"),COUNTIF($D11:K11,"&gt;10")+COUNTIF($D11:K11,"&lt;-10"))&gt;=1,RANDBETWEEN(-10,10),RANDBETWEEN(-12,12)),"")</f>
        <v/>
      </c>
      <c r="M11" s="82" t="str">
        <f ca="1">IF(200+COUNTA($D$9:$W10)+COUNTA($D11:L11)&lt;钢筋检表!$F$10,IF(SUM(COUNTIF($D$9:$W10,"&gt;10")+COUNTIF($D$9:$W10,"&lt;-10"),COUNTIF($D11:L11,"&gt;10")+COUNTIF($D11:L11,"&lt;-10"))&gt;=1,RANDBETWEEN(-10,10),RANDBETWEEN(-12,12)),"")</f>
        <v/>
      </c>
      <c r="N11" s="82" t="str">
        <f ca="1">IF(200+COUNTA($D$9:$W10)+COUNTA($D11:M11)&lt;钢筋检表!$F$10,IF(SUM(COUNTIF($D$9:$W10,"&gt;10")+COUNTIF($D$9:$W10,"&lt;-10"),COUNTIF($D11:M11,"&gt;10")+COUNTIF($D11:M11,"&lt;-10"))&gt;=1,RANDBETWEEN(-10,10),RANDBETWEEN(-12,12)),"")</f>
        <v/>
      </c>
      <c r="O11" s="82" t="str">
        <f ca="1">IF(200+COUNTA($D$9:$W10)+COUNTA($D11:N11)&lt;钢筋检表!$F$10,IF(SUM(COUNTIF($D$9:$W10,"&gt;10")+COUNTIF($D$9:$W10,"&lt;-10"),COUNTIF($D11:N11,"&gt;10")+COUNTIF($D11:N11,"&lt;-10"))&gt;=1,RANDBETWEEN(-10,10),RANDBETWEEN(-12,12)),"")</f>
        <v/>
      </c>
      <c r="P11" s="82" t="str">
        <f ca="1">IF(200+COUNTA($D$9:$W10)+COUNTA($D11:O11)&lt;钢筋检表!$F$10,IF(SUM(COUNTIF($D$9:$W10,"&gt;10")+COUNTIF($D$9:$W10,"&lt;-10"),COUNTIF($D11:O11,"&gt;10")+COUNTIF($D11:O11,"&lt;-10"))&gt;=1,RANDBETWEEN(-10,10),RANDBETWEEN(-12,12)),"")</f>
        <v/>
      </c>
      <c r="Q11" s="82" t="str">
        <f ca="1">IF(200+COUNTA($D$9:$W10)+COUNTA($D11:P11)&lt;钢筋检表!$F$10,IF(SUM(COUNTIF($D$9:$W10,"&gt;10")+COUNTIF($D$9:$W10,"&lt;-10"),COUNTIF($D11:P11,"&gt;10")+COUNTIF($D11:P11,"&lt;-10"))&gt;=1,RANDBETWEEN(-10,10),RANDBETWEEN(-12,12)),"")</f>
        <v/>
      </c>
      <c r="R11" s="82" t="str">
        <f ca="1">IF(200+COUNTA($D$9:$W10)+COUNTA($D11:Q11)&lt;钢筋检表!$F$10,IF(SUM(COUNTIF($D$9:$W10,"&gt;10")+COUNTIF($D$9:$W10,"&lt;-10"),COUNTIF($D11:Q11,"&gt;10")+COUNTIF($D11:Q11,"&lt;-10"))&gt;=1,RANDBETWEEN(-10,10),RANDBETWEEN(-12,12)),"")</f>
        <v/>
      </c>
      <c r="S11" s="82" t="str">
        <f ca="1">IF(200+COUNTA($D$9:$W10)+COUNTA($D11:R11)&lt;钢筋检表!$F$10,IF(SUM(COUNTIF($D$9:$W10,"&gt;10")+COUNTIF($D$9:$W10,"&lt;-10"),COUNTIF($D11:R11,"&gt;10")+COUNTIF($D11:R11,"&lt;-10"))&gt;=1,RANDBETWEEN(-10,10),RANDBETWEEN(-12,12)),"")</f>
        <v/>
      </c>
      <c r="T11" s="82" t="str">
        <f ca="1">IF(200+COUNTA($D$9:$W10)+COUNTA($D11:S11)&lt;钢筋检表!$F$10,IF(SUM(COUNTIF($D$9:$W10,"&gt;10")+COUNTIF($D$9:$W10,"&lt;-10"),COUNTIF($D11:S11,"&gt;10")+COUNTIF($D11:S11,"&lt;-10"))&gt;=1,RANDBETWEEN(-10,10),RANDBETWEEN(-12,12)),"")</f>
        <v/>
      </c>
      <c r="U11" s="82" t="str">
        <f ca="1">IF(200+COUNTA($D$9:$W10)+COUNTA($D11:T11)&lt;钢筋检表!$F$10,IF(SUM(COUNTIF($D$9:$W10,"&gt;10")+COUNTIF($D$9:$W10,"&lt;-10"),COUNTIF($D11:T11,"&gt;10")+COUNTIF($D11:T11,"&lt;-10"))&gt;=1,RANDBETWEEN(-10,10),RANDBETWEEN(-12,12)),"")</f>
        <v/>
      </c>
      <c r="V11" s="82" t="str">
        <f ca="1">IF(200+COUNTA($D$9:$W10)+COUNTA($D11:U11)&lt;钢筋检表!$F$10,IF(SUM(COUNTIF($D$9:$W10,"&gt;10")+COUNTIF($D$9:$W10,"&lt;-10"),COUNTIF($D11:U11,"&gt;10")+COUNTIF($D11:U11,"&lt;-10"))&gt;=1,RANDBETWEEN(-10,10),RANDBETWEEN(-12,12)),"")</f>
        <v/>
      </c>
      <c r="W11" s="104" t="str">
        <f ca="1">IF(200+COUNTA($D$9:$W10)+COUNTA($D11:V11)&lt;钢筋检表!$F$10,IF(SUM(COUNTIF($D$9:$W10,"&gt;10")+COUNTIF($D$9:$W10,"&lt;-10"),COUNTIF($D11:V11,"&gt;10")+COUNTIF($D11:V11,"&lt;-10"))&gt;=1,RANDBETWEEN(-10,10),RANDBETWEEN(-12,12)),"")</f>
        <v/>
      </c>
    </row>
    <row r="12" spans="1:32" ht="11.25" customHeight="1" x14ac:dyDescent="0.15">
      <c r="A12" s="439"/>
      <c r="B12" s="446"/>
      <c r="C12" s="439"/>
      <c r="D12" s="81" t="str">
        <f ca="1">IF(200+COUNTA(D$9:$W11)&lt;钢筋检表!$F$10,IF(SUM(COUNTIF(D11:$W11,"&gt;10")+COUNTIF(D11:$W11,"&lt;-10"))&gt;=1,RANDBETWEEN(-10,10),RANDBETWEEN(-11,11)),"")</f>
        <v/>
      </c>
      <c r="E12" s="82" t="str">
        <f ca="1">IF(200+COUNTA($D$9:$W11)+COUNTA($D12:D12)&lt;钢筋检表!$F$10,IF(SUM(COUNTIF($D$9:$W11,"&gt;10")+COUNTIF($D$9:$W11,"&lt;-10"),COUNTIF(D12:$D12,"&gt;10")+COUNTIF(D12:$D12,"&lt;-10"))&gt;=1,RANDBETWEEN(-10,10),RANDBETWEEN(-12,12)),"")</f>
        <v/>
      </c>
      <c r="F12" s="82" t="str">
        <f ca="1">IF(200+COUNTA($D$9:$W11)+COUNTA($D12:E12)&lt;钢筋检表!$F$10,IF(SUM(COUNTIF($D$9:$W11,"&gt;10")+COUNTIF($D$9:$W11,"&lt;-10"),COUNTIF($D12:E12,"&gt;10")+COUNTIF($D12:E12,"&lt;-10"))&gt;=1,RANDBETWEEN(-10,10),RANDBETWEEN(-12,12)),"")</f>
        <v/>
      </c>
      <c r="G12" s="82" t="str">
        <f ca="1">IF(200+COUNTA($D$9:$W11)+COUNTA($D12:F12)&lt;钢筋检表!$F$10,IF(SUM(COUNTIF($D$9:$W11,"&gt;10")+COUNTIF($D$9:$W11,"&lt;-10"),COUNTIF($D12:F12,"&gt;10")+COUNTIF($D12:F12,"&lt;-10"))&gt;=1,RANDBETWEEN(-10,10),RANDBETWEEN(-12,12)),"")</f>
        <v/>
      </c>
      <c r="H12" s="82" t="str">
        <f ca="1">IF(200+COUNTA($D$9:$W11)+COUNTA($D12:G12)&lt;钢筋检表!$F$10,IF(SUM(COUNTIF($D$9:$W11,"&gt;10")+COUNTIF($D$9:$W11,"&lt;-10"),COUNTIF($D12:G12,"&gt;10")+COUNTIF($D12:G12,"&lt;-10"))&gt;=1,RANDBETWEEN(-10,10),RANDBETWEEN(-12,12)),"")</f>
        <v/>
      </c>
      <c r="I12" s="82" t="str">
        <f ca="1">IF(200+COUNTA($D$9:$W11)+COUNTA($D12:H12)&lt;钢筋检表!$F$10,IF(SUM(COUNTIF($D$9:$W11,"&gt;10")+COUNTIF($D$9:$W11,"&lt;-10"),COUNTIF($D12:H12,"&gt;10")+COUNTIF($D12:H12,"&lt;-10"))&gt;=1,RANDBETWEEN(-10,10),RANDBETWEEN(-12,12)),"")</f>
        <v/>
      </c>
      <c r="J12" s="82" t="str">
        <f ca="1">IF(200+COUNTA($D$9:$W11)+COUNTA($D12:I12)&lt;钢筋检表!$F$10,IF(SUM(COUNTIF($D$9:$W11,"&gt;10")+COUNTIF($D$9:$W11,"&lt;-10"),COUNTIF($D12:I12,"&gt;10")+COUNTIF($D12:I12,"&lt;-10"))&gt;=1,RANDBETWEEN(-10,10),RANDBETWEEN(-12,12)),"")</f>
        <v/>
      </c>
      <c r="K12" s="82" t="str">
        <f ca="1">IF(200+COUNTA($D$9:$W11)+COUNTA($D12:J12)&lt;钢筋检表!$F$10,IF(SUM(COUNTIF($D$9:$W11,"&gt;10")+COUNTIF($D$9:$W11,"&lt;-10"),COUNTIF($D12:J12,"&gt;10")+COUNTIF($D12:J12,"&lt;-10"))&gt;=1,RANDBETWEEN(-10,10),RANDBETWEEN(-12,12)),"")</f>
        <v/>
      </c>
      <c r="L12" s="82" t="str">
        <f ca="1">IF(200+COUNTA($D$9:$W11)+COUNTA($D12:K12)&lt;钢筋检表!$F$10,IF(SUM(COUNTIF($D$9:$W11,"&gt;10")+COUNTIF($D$9:$W11,"&lt;-10"),COUNTIF($D12:K12,"&gt;10")+COUNTIF($D12:K12,"&lt;-10"))&gt;=1,RANDBETWEEN(-10,10),RANDBETWEEN(-12,12)),"")</f>
        <v/>
      </c>
      <c r="M12" s="82" t="str">
        <f ca="1">IF(200+COUNTA($D$9:$W11)+COUNTA($D12:L12)&lt;钢筋检表!$F$10,IF(SUM(COUNTIF($D$9:$W11,"&gt;10")+COUNTIF($D$9:$W11,"&lt;-10"),COUNTIF($D12:L12,"&gt;10")+COUNTIF($D12:L12,"&lt;-10"))&gt;=1,RANDBETWEEN(-10,10),RANDBETWEEN(-12,12)),"")</f>
        <v/>
      </c>
      <c r="N12" s="82" t="str">
        <f ca="1">IF(200+COUNTA($D$9:$W11)+COUNTA($D12:M12)&lt;钢筋检表!$F$10,IF(SUM(COUNTIF($D$9:$W11,"&gt;10")+COUNTIF($D$9:$W11,"&lt;-10"),COUNTIF($D12:M12,"&gt;10")+COUNTIF($D12:M12,"&lt;-10"))&gt;=1,RANDBETWEEN(-10,10),RANDBETWEEN(-12,12)),"")</f>
        <v/>
      </c>
      <c r="O12" s="82" t="str">
        <f ca="1">IF(200+COUNTA($D$9:$W11)+COUNTA($D12:N12)&lt;钢筋检表!$F$10,IF(SUM(COUNTIF($D$9:$W11,"&gt;10")+COUNTIF($D$9:$W11,"&lt;-10"),COUNTIF($D12:N12,"&gt;10")+COUNTIF($D12:N12,"&lt;-10"))&gt;=1,RANDBETWEEN(-10,10),RANDBETWEEN(-12,12)),"")</f>
        <v/>
      </c>
      <c r="P12" s="82" t="str">
        <f ca="1">IF(200+COUNTA($D$9:$W11)+COUNTA($D12:O12)&lt;钢筋检表!$F$10,IF(SUM(COUNTIF($D$9:$W11,"&gt;10")+COUNTIF($D$9:$W11,"&lt;-10"),COUNTIF($D12:O12,"&gt;10")+COUNTIF($D12:O12,"&lt;-10"))&gt;=1,RANDBETWEEN(-10,10),RANDBETWEEN(-12,12)),"")</f>
        <v/>
      </c>
      <c r="Q12" s="82" t="str">
        <f ca="1">IF(200+COUNTA($D$9:$W11)+COUNTA($D12:P12)&lt;钢筋检表!$F$10,IF(SUM(COUNTIF($D$9:$W11,"&gt;10")+COUNTIF($D$9:$W11,"&lt;-10"),COUNTIF($D12:P12,"&gt;10")+COUNTIF($D12:P12,"&lt;-10"))&gt;=1,RANDBETWEEN(-10,10),RANDBETWEEN(-12,12)),"")</f>
        <v/>
      </c>
      <c r="R12" s="82" t="str">
        <f ca="1">IF(200+COUNTA($D$9:$W11)+COUNTA($D12:Q12)&lt;钢筋检表!$F$10,IF(SUM(COUNTIF($D$9:$W11,"&gt;10")+COUNTIF($D$9:$W11,"&lt;-10"),COUNTIF($D12:Q12,"&gt;10")+COUNTIF($D12:Q12,"&lt;-10"))&gt;=1,RANDBETWEEN(-10,10),RANDBETWEEN(-12,12)),"")</f>
        <v/>
      </c>
      <c r="S12" s="82" t="str">
        <f ca="1">IF(200+COUNTA($D$9:$W11)+COUNTA($D12:R12)&lt;钢筋检表!$F$10,IF(SUM(COUNTIF($D$9:$W11,"&gt;10")+COUNTIF($D$9:$W11,"&lt;-10"),COUNTIF($D12:R12,"&gt;10")+COUNTIF($D12:R12,"&lt;-10"))&gt;=1,RANDBETWEEN(-10,10),RANDBETWEEN(-12,12)),"")</f>
        <v/>
      </c>
      <c r="T12" s="82" t="str">
        <f ca="1">IF(200+COUNTA($D$9:$W11)+COUNTA($D12:S12)&lt;钢筋检表!$F$10,IF(SUM(COUNTIF($D$9:$W11,"&gt;10")+COUNTIF($D$9:$W11,"&lt;-10"),COUNTIF($D12:S12,"&gt;10")+COUNTIF($D12:S12,"&lt;-10"))&gt;=1,RANDBETWEEN(-10,10),RANDBETWEEN(-12,12)),"")</f>
        <v/>
      </c>
      <c r="U12" s="82" t="str">
        <f ca="1">IF(200+COUNTA($D$9:$W11)+COUNTA($D12:T12)&lt;钢筋检表!$F$10,IF(SUM(COUNTIF($D$9:$W11,"&gt;10")+COUNTIF($D$9:$W11,"&lt;-10"),COUNTIF($D12:T12,"&gt;10")+COUNTIF($D12:T12,"&lt;-10"))&gt;=1,RANDBETWEEN(-10,10),RANDBETWEEN(-12,12)),"")</f>
        <v/>
      </c>
      <c r="V12" s="82" t="str">
        <f ca="1">IF(200+COUNTA($D$9:$W11)+COUNTA($D12:U12)&lt;钢筋检表!$F$10,IF(SUM(COUNTIF($D$9:$W11,"&gt;10")+COUNTIF($D$9:$W11,"&lt;-10"),COUNTIF($D12:U12,"&gt;10")+COUNTIF($D12:U12,"&lt;-10"))&gt;=1,RANDBETWEEN(-10,10),RANDBETWEEN(-12,12)),"")</f>
        <v/>
      </c>
      <c r="W12" s="104" t="str">
        <f ca="1">IF(200+COUNTA($D$9:$W11)+COUNTA($D12:V12)&lt;钢筋检表!$F$10,IF(SUM(COUNTIF($D$9:$W11,"&gt;10")+COUNTIF($D$9:$W11,"&lt;-10"),COUNTIF($D12:V12,"&gt;10")+COUNTIF($D12:V12,"&lt;-10"))&gt;=1,RANDBETWEEN(-10,10),RANDBETWEEN(-12,12)),"")</f>
        <v/>
      </c>
    </row>
    <row r="13" spans="1:32" ht="11.25" customHeight="1" x14ac:dyDescent="0.15">
      <c r="A13" s="439"/>
      <c r="B13" s="446"/>
      <c r="C13" s="439"/>
      <c r="D13" s="81" t="str">
        <f ca="1">IF(200+COUNTA(D$9:$W12)&lt;钢筋检表!$F$10,IF(SUM(COUNTIF(D12:$W12,"&gt;10")+COUNTIF(D12:$W12,"&lt;-10"))&gt;=1,RANDBETWEEN(-10,10),RANDBETWEEN(-11,11)),"")</f>
        <v/>
      </c>
      <c r="E13" s="82" t="str">
        <f ca="1">IF(200+COUNTA($D$9:$W12)+COUNTA($D13:D13)&lt;钢筋检表!$F$10,IF(SUM(COUNTIF($D$9:$W12,"&gt;10")+COUNTIF($D$9:$W12,"&lt;-10"),COUNTIF(D13:$D13,"&gt;10")+COUNTIF(D13:$D13,"&lt;-10"))&gt;=1,RANDBETWEEN(-10,10),RANDBETWEEN(-12,12)),"")</f>
        <v/>
      </c>
      <c r="F13" s="82" t="str">
        <f ca="1">IF(200+COUNTA($D$9:$W12)+COUNTA($D13:E13)&lt;钢筋检表!$F$10,IF(SUM(COUNTIF($D$9:$W12,"&gt;10")+COUNTIF($D$9:$W12,"&lt;-10"),COUNTIF($D13:E13,"&gt;10")+COUNTIF($D13:E13,"&lt;-10"))&gt;=1,RANDBETWEEN(-10,10),RANDBETWEEN(-12,12)),"")</f>
        <v/>
      </c>
      <c r="G13" s="82" t="str">
        <f ca="1">IF(200+COUNTA($D$9:$W12)+COUNTA($D13:F13)&lt;钢筋检表!$F$10,IF(SUM(COUNTIF($D$9:$W12,"&gt;10")+COUNTIF($D$9:$W12,"&lt;-10"),COUNTIF($D13:F13,"&gt;10")+COUNTIF($D13:F13,"&lt;-10"))&gt;=1,RANDBETWEEN(-10,10),RANDBETWEEN(-12,12)),"")</f>
        <v/>
      </c>
      <c r="H13" s="82" t="str">
        <f ca="1">IF(200+COUNTA($D$9:$W12)+COUNTA($D13:G13)&lt;钢筋检表!$F$10,IF(SUM(COUNTIF($D$9:$W12,"&gt;10")+COUNTIF($D$9:$W12,"&lt;-10"),COUNTIF($D13:G13,"&gt;10")+COUNTIF($D13:G13,"&lt;-10"))&gt;=1,RANDBETWEEN(-10,10),RANDBETWEEN(-12,12)),"")</f>
        <v/>
      </c>
      <c r="I13" s="82" t="str">
        <f ca="1">IF(200+COUNTA($D$9:$W12)+COUNTA($D13:H13)&lt;钢筋检表!$F$10,IF(SUM(COUNTIF($D$9:$W12,"&gt;10")+COUNTIF($D$9:$W12,"&lt;-10"),COUNTIF($D13:H13,"&gt;10")+COUNTIF($D13:H13,"&lt;-10"))&gt;=1,RANDBETWEEN(-10,10),RANDBETWEEN(-12,12)),"")</f>
        <v/>
      </c>
      <c r="J13" s="82" t="str">
        <f ca="1">IF(200+COUNTA($D$9:$W12)+COUNTA($D13:I13)&lt;钢筋检表!$F$10,IF(SUM(COUNTIF($D$9:$W12,"&gt;10")+COUNTIF($D$9:$W12,"&lt;-10"),COUNTIF($D13:I13,"&gt;10")+COUNTIF($D13:I13,"&lt;-10"))&gt;=1,RANDBETWEEN(-10,10),RANDBETWEEN(-12,12)),"")</f>
        <v/>
      </c>
      <c r="K13" s="82" t="str">
        <f ca="1">IF(200+COUNTA($D$9:$W12)+COUNTA($D13:J13)&lt;钢筋检表!$F$10,IF(SUM(COUNTIF($D$9:$W12,"&gt;10")+COUNTIF($D$9:$W12,"&lt;-10"),COUNTIF($D13:J13,"&gt;10")+COUNTIF($D13:J13,"&lt;-10"))&gt;=1,RANDBETWEEN(-10,10),RANDBETWEEN(-12,12)),"")</f>
        <v/>
      </c>
      <c r="L13" s="82" t="str">
        <f ca="1">IF(200+COUNTA($D$9:$W12)+COUNTA($D13:K13)&lt;钢筋检表!$F$10,IF(SUM(COUNTIF($D$9:$W12,"&gt;10")+COUNTIF($D$9:$W12,"&lt;-10"),COUNTIF($D13:K13,"&gt;10")+COUNTIF($D13:K13,"&lt;-10"))&gt;=1,RANDBETWEEN(-10,10),RANDBETWEEN(-12,12)),"")</f>
        <v/>
      </c>
      <c r="M13" s="82" t="str">
        <f ca="1">IF(200+COUNTA($D$9:$W12)+COUNTA($D13:L13)&lt;钢筋检表!$F$10,IF(SUM(COUNTIF($D$9:$W12,"&gt;10")+COUNTIF($D$9:$W12,"&lt;-10"),COUNTIF($D13:L13,"&gt;10")+COUNTIF($D13:L13,"&lt;-10"))&gt;=1,RANDBETWEEN(-10,10),RANDBETWEEN(-12,12)),"")</f>
        <v/>
      </c>
      <c r="N13" s="82" t="str">
        <f ca="1">IF(200+COUNTA($D$9:$W12)+COUNTA($D13:M13)&lt;钢筋检表!$F$10,IF(SUM(COUNTIF($D$9:$W12,"&gt;10")+COUNTIF($D$9:$W12,"&lt;-10"),COUNTIF($D13:M13,"&gt;10")+COUNTIF($D13:M13,"&lt;-10"))&gt;=1,RANDBETWEEN(-10,10),RANDBETWEEN(-12,12)),"")</f>
        <v/>
      </c>
      <c r="O13" s="82" t="str">
        <f ca="1">IF(200+COUNTA($D$9:$W12)+COUNTA($D13:N13)&lt;钢筋检表!$F$10,IF(SUM(COUNTIF($D$9:$W12,"&gt;10")+COUNTIF($D$9:$W12,"&lt;-10"),COUNTIF($D13:N13,"&gt;10")+COUNTIF($D13:N13,"&lt;-10"))&gt;=1,RANDBETWEEN(-10,10),RANDBETWEEN(-12,12)),"")</f>
        <v/>
      </c>
      <c r="P13" s="82" t="str">
        <f ca="1">IF(200+COUNTA($D$9:$W12)+COUNTA($D13:O13)&lt;钢筋检表!$F$10,IF(SUM(COUNTIF($D$9:$W12,"&gt;10")+COUNTIF($D$9:$W12,"&lt;-10"),COUNTIF($D13:O13,"&gt;10")+COUNTIF($D13:O13,"&lt;-10"))&gt;=1,RANDBETWEEN(-10,10),RANDBETWEEN(-12,12)),"")</f>
        <v/>
      </c>
      <c r="Q13" s="82" t="str">
        <f ca="1">IF(200+COUNTA($D$9:$W12)+COUNTA($D13:P13)&lt;钢筋检表!$F$10,IF(SUM(COUNTIF($D$9:$W12,"&gt;10")+COUNTIF($D$9:$W12,"&lt;-10"),COUNTIF($D13:P13,"&gt;10")+COUNTIF($D13:P13,"&lt;-10"))&gt;=1,RANDBETWEEN(-10,10),RANDBETWEEN(-12,12)),"")</f>
        <v/>
      </c>
      <c r="R13" s="82" t="str">
        <f ca="1">IF(200+COUNTA($D$9:$W12)+COUNTA($D13:Q13)&lt;钢筋检表!$F$10,IF(SUM(COUNTIF($D$9:$W12,"&gt;10")+COUNTIF($D$9:$W12,"&lt;-10"),COUNTIF($D13:Q13,"&gt;10")+COUNTIF($D13:Q13,"&lt;-10"))&gt;=1,RANDBETWEEN(-10,10),RANDBETWEEN(-12,12)),"")</f>
        <v/>
      </c>
      <c r="S13" s="82" t="str">
        <f ca="1">IF(200+COUNTA($D$9:$W12)+COUNTA($D13:R13)&lt;钢筋检表!$F$10,IF(SUM(COUNTIF($D$9:$W12,"&gt;10")+COUNTIF($D$9:$W12,"&lt;-10"),COUNTIF($D13:R13,"&gt;10")+COUNTIF($D13:R13,"&lt;-10"))&gt;=1,RANDBETWEEN(-10,10),RANDBETWEEN(-12,12)),"")</f>
        <v/>
      </c>
      <c r="T13" s="82" t="str">
        <f ca="1">IF(200+COUNTA($D$9:$W12)+COUNTA($D13:S13)&lt;钢筋检表!$F$10,IF(SUM(COUNTIF($D$9:$W12,"&gt;10")+COUNTIF($D$9:$W12,"&lt;-10"),COUNTIF($D13:S13,"&gt;10")+COUNTIF($D13:S13,"&lt;-10"))&gt;=1,RANDBETWEEN(-10,10),RANDBETWEEN(-12,12)),"")</f>
        <v/>
      </c>
      <c r="U13" s="82" t="str">
        <f ca="1">IF(200+COUNTA($D$9:$W12)+COUNTA($D13:T13)&lt;钢筋检表!$F$10,IF(SUM(COUNTIF($D$9:$W12,"&gt;10")+COUNTIF($D$9:$W12,"&lt;-10"),COUNTIF($D13:T13,"&gt;10")+COUNTIF($D13:T13,"&lt;-10"))&gt;=1,RANDBETWEEN(-10,10),RANDBETWEEN(-12,12)),"")</f>
        <v/>
      </c>
      <c r="V13" s="82" t="str">
        <f ca="1">IF(200+COUNTA($D$9:$W12)+COUNTA($D13:U13)&lt;钢筋检表!$F$10,IF(SUM(COUNTIF($D$9:$W12,"&gt;10")+COUNTIF($D$9:$W12,"&lt;-10"),COUNTIF($D13:U13,"&gt;10")+COUNTIF($D13:U13,"&lt;-10"))&gt;=1,RANDBETWEEN(-10,10),RANDBETWEEN(-12,12)),"")</f>
        <v/>
      </c>
      <c r="W13" s="104" t="str">
        <f ca="1">IF(200+COUNTA($D$9:$W12)+COUNTA($D13:V13)&lt;钢筋检表!$F$10,IF(SUM(COUNTIF($D$9:$W12,"&gt;10")+COUNTIF($D$9:$W12,"&lt;-10"),COUNTIF($D13:V13,"&gt;10")+COUNTIF($D13:V13,"&lt;-10"))&gt;=1,RANDBETWEEN(-10,10),RANDBETWEEN(-12,12)),"")</f>
        <v/>
      </c>
    </row>
    <row r="14" spans="1:32" ht="11.25" customHeight="1" x14ac:dyDescent="0.15">
      <c r="A14" s="439"/>
      <c r="B14" s="447"/>
      <c r="C14" s="439"/>
      <c r="D14" s="81" t="str">
        <f ca="1">IF(200+COUNTA(D$9:$W13)&lt;钢筋检表!$F$10,IF(SUM(COUNTIF(D13:$W13,"&gt;10")+COUNTIF(D13:$W13,"&lt;-10"))&gt;=1,RANDBETWEEN(-10,10),RANDBETWEEN(-11,11)),"")</f>
        <v/>
      </c>
      <c r="E14" s="82" t="str">
        <f ca="1">IF(200+COUNTA($D$9:$W13)+COUNTA($D14:D14)&lt;钢筋检表!$F$10,IF(SUM(COUNTIF($D$9:$W13,"&gt;10")+COUNTIF($D$9:$W13,"&lt;-10"),COUNTIF(D14:$D14,"&gt;10")+COUNTIF(D14:$D14,"&lt;-10"))&gt;=1,RANDBETWEEN(-10,10),RANDBETWEEN(-12,12)),"")</f>
        <v/>
      </c>
      <c r="F14" s="82" t="str">
        <f ca="1">IF(200+COUNTA($D$9:$W13)+COUNTA($D14:E14)&lt;钢筋检表!$F$10,IF(SUM(COUNTIF($D$9:$W13,"&gt;10")+COUNTIF($D$9:$W13,"&lt;-10"),COUNTIF($D14:E14,"&gt;10")+COUNTIF($D14:E14,"&lt;-10"))&gt;=1,RANDBETWEEN(-10,10),RANDBETWEEN(-12,12)),"")</f>
        <v/>
      </c>
      <c r="G14" s="82" t="str">
        <f ca="1">IF(200+COUNTA($D$9:$W13)+COUNTA($D14:F14)&lt;钢筋检表!$F$10,IF(SUM(COUNTIF($D$9:$W13,"&gt;10")+COUNTIF($D$9:$W13,"&lt;-10"),COUNTIF($D14:F14,"&gt;10")+COUNTIF($D14:F14,"&lt;-10"))&gt;=1,RANDBETWEEN(-10,10),RANDBETWEEN(-12,12)),"")</f>
        <v/>
      </c>
      <c r="H14" s="82" t="str">
        <f ca="1">IF(200+COUNTA($D$9:$W13)+COUNTA($D14:G14)&lt;钢筋检表!$F$10,IF(SUM(COUNTIF($D$9:$W13,"&gt;10")+COUNTIF($D$9:$W13,"&lt;-10"),COUNTIF($D14:G14,"&gt;10")+COUNTIF($D14:G14,"&lt;-10"))&gt;=1,RANDBETWEEN(-10,10),RANDBETWEEN(-12,12)),"")</f>
        <v/>
      </c>
      <c r="I14" s="82" t="str">
        <f ca="1">IF(200+COUNTA($D$9:$W13)+COUNTA($D14:H14)&lt;钢筋检表!$F$10,IF(SUM(COUNTIF($D$9:$W13,"&gt;10")+COUNTIF($D$9:$W13,"&lt;-10"),COUNTIF($D14:H14,"&gt;10")+COUNTIF($D14:H14,"&lt;-10"))&gt;=1,RANDBETWEEN(-10,10),RANDBETWEEN(-12,12)),"")</f>
        <v/>
      </c>
      <c r="J14" s="82" t="str">
        <f ca="1">IF(200+COUNTA($D$9:$W13)+COUNTA($D14:I14)&lt;钢筋检表!$F$10,IF(SUM(COUNTIF($D$9:$W13,"&gt;10")+COUNTIF($D$9:$W13,"&lt;-10"),COUNTIF($D14:I14,"&gt;10")+COUNTIF($D14:I14,"&lt;-10"))&gt;=1,RANDBETWEEN(-10,10),RANDBETWEEN(-12,12)),"")</f>
        <v/>
      </c>
      <c r="K14" s="82" t="str">
        <f ca="1">IF(200+COUNTA($D$9:$W13)+COUNTA($D14:J14)&lt;钢筋检表!$F$10,IF(SUM(COUNTIF($D$9:$W13,"&gt;10")+COUNTIF($D$9:$W13,"&lt;-10"),COUNTIF($D14:J14,"&gt;10")+COUNTIF($D14:J14,"&lt;-10"))&gt;=1,RANDBETWEEN(-10,10),RANDBETWEEN(-12,12)),"")</f>
        <v/>
      </c>
      <c r="L14" s="82" t="str">
        <f ca="1">IF(200+COUNTA($D$9:$W13)+COUNTA($D14:K14)&lt;钢筋检表!$F$10,IF(SUM(COUNTIF($D$9:$W13,"&gt;10")+COUNTIF($D$9:$W13,"&lt;-10"),COUNTIF($D14:K14,"&gt;10")+COUNTIF($D14:K14,"&lt;-10"))&gt;=1,RANDBETWEEN(-10,10),RANDBETWEEN(-12,12)),"")</f>
        <v/>
      </c>
      <c r="M14" s="82" t="str">
        <f ca="1">IF(200+COUNTA($D$9:$W13)+COUNTA($D14:L14)&lt;钢筋检表!$F$10,IF(SUM(COUNTIF($D$9:$W13,"&gt;10")+COUNTIF($D$9:$W13,"&lt;-10"),COUNTIF($D14:L14,"&gt;10")+COUNTIF($D14:L14,"&lt;-10"))&gt;=1,RANDBETWEEN(-10,10),RANDBETWEEN(-12,12)),"")</f>
        <v/>
      </c>
      <c r="N14" s="82" t="str">
        <f ca="1">IF(200+COUNTA($D$9:$W13)+COUNTA($D14:M14)&lt;钢筋检表!$F$10,IF(SUM(COUNTIF($D$9:$W13,"&gt;10")+COUNTIF($D$9:$W13,"&lt;-10"),COUNTIF($D14:M14,"&gt;10")+COUNTIF($D14:M14,"&lt;-10"))&gt;=1,RANDBETWEEN(-10,10),RANDBETWEEN(-12,12)),"")</f>
        <v/>
      </c>
      <c r="O14" s="82" t="str">
        <f ca="1">IF(200+COUNTA($D$9:$W13)+COUNTA($D14:N14)&lt;钢筋检表!$F$10,IF(SUM(COUNTIF($D$9:$W13,"&gt;10")+COUNTIF($D$9:$W13,"&lt;-10"),COUNTIF($D14:N14,"&gt;10")+COUNTIF($D14:N14,"&lt;-10"))&gt;=1,RANDBETWEEN(-10,10),RANDBETWEEN(-12,12)),"")</f>
        <v/>
      </c>
      <c r="P14" s="82" t="str">
        <f ca="1">IF(200+COUNTA($D$9:$W13)+COUNTA($D14:O14)&lt;钢筋检表!$F$10,IF(SUM(COUNTIF($D$9:$W13,"&gt;10")+COUNTIF($D$9:$W13,"&lt;-10"),COUNTIF($D14:O14,"&gt;10")+COUNTIF($D14:O14,"&lt;-10"))&gt;=1,RANDBETWEEN(-10,10),RANDBETWEEN(-12,12)),"")</f>
        <v/>
      </c>
      <c r="Q14" s="82" t="str">
        <f ca="1">IF(200+COUNTA($D$9:$W13)+COUNTA($D14:P14)&lt;钢筋检表!$F$10,IF(SUM(COUNTIF($D$9:$W13,"&gt;10")+COUNTIF($D$9:$W13,"&lt;-10"),COUNTIF($D14:P14,"&gt;10")+COUNTIF($D14:P14,"&lt;-10"))&gt;=1,RANDBETWEEN(-10,10),RANDBETWEEN(-12,12)),"")</f>
        <v/>
      </c>
      <c r="R14" s="82" t="str">
        <f ca="1">IF(200+COUNTA($D$9:$W13)+COUNTA($D14:Q14)&lt;钢筋检表!$F$10,IF(SUM(COUNTIF($D$9:$W13,"&gt;10")+COUNTIF($D$9:$W13,"&lt;-10"),COUNTIF($D14:Q14,"&gt;10")+COUNTIF($D14:Q14,"&lt;-10"))&gt;=1,RANDBETWEEN(-10,10),RANDBETWEEN(-12,12)),"")</f>
        <v/>
      </c>
      <c r="S14" s="82" t="str">
        <f ca="1">IF(200+COUNTA($D$9:$W13)+COUNTA($D14:R14)&lt;钢筋检表!$F$10,IF(SUM(COUNTIF($D$9:$W13,"&gt;10")+COUNTIF($D$9:$W13,"&lt;-10"),COUNTIF($D14:R14,"&gt;10")+COUNTIF($D14:R14,"&lt;-10"))&gt;=1,RANDBETWEEN(-10,10),RANDBETWEEN(-12,12)),"")</f>
        <v/>
      </c>
      <c r="T14" s="82" t="str">
        <f ca="1">IF(200+COUNTA($D$9:$W13)+COUNTA($D14:S14)&lt;钢筋检表!$F$10,IF(SUM(COUNTIF($D$9:$W13,"&gt;10")+COUNTIF($D$9:$W13,"&lt;-10"),COUNTIF($D14:S14,"&gt;10")+COUNTIF($D14:S14,"&lt;-10"))&gt;=1,RANDBETWEEN(-10,10),RANDBETWEEN(-12,12)),"")</f>
        <v/>
      </c>
      <c r="U14" s="82" t="str">
        <f ca="1">IF(200+COUNTA($D$9:$W13)+COUNTA($D14:T14)&lt;钢筋检表!$F$10,IF(SUM(COUNTIF($D$9:$W13,"&gt;10")+COUNTIF($D$9:$W13,"&lt;-10"),COUNTIF($D14:T14,"&gt;10")+COUNTIF($D14:T14,"&lt;-10"))&gt;=1,RANDBETWEEN(-10,10),RANDBETWEEN(-12,12)),"")</f>
        <v/>
      </c>
      <c r="V14" s="82" t="str">
        <f ca="1">IF(200+COUNTA($D$9:$W13)+COUNTA($D14:U14)&lt;钢筋检表!$F$10,IF(SUM(COUNTIF($D$9:$W13,"&gt;10")+COUNTIF($D$9:$W13,"&lt;-10"),COUNTIF($D14:U14,"&gt;10")+COUNTIF($D14:U14,"&lt;-10"))&gt;=1,RANDBETWEEN(-10,10),RANDBETWEEN(-12,12)),"")</f>
        <v/>
      </c>
      <c r="W14" s="104" t="str">
        <f ca="1">IF(200+COUNTA($D$9:$W13)+COUNTA($D14:V14)&lt;钢筋检表!$F$10,IF(SUM(COUNTIF($D$9:$W13,"&gt;10")+COUNTIF($D$9:$W13,"&lt;-10"),COUNTIF($D14:V14,"&gt;10")+COUNTIF($D14:V14,"&lt;-10"))&gt;=1,RANDBETWEEN(-10,10),RANDBETWEEN(-12,12)),"")</f>
        <v/>
      </c>
    </row>
    <row r="15" spans="1:32" ht="11.25" customHeight="1" x14ac:dyDescent="0.15">
      <c r="A15" s="439"/>
      <c r="B15" s="447"/>
      <c r="C15" s="439"/>
      <c r="D15" s="81" t="str">
        <f ca="1">IF(200+COUNTA(D$9:$W14)&lt;钢筋检表!$F$10,IF(SUM(COUNTIF(D14:$W14,"&gt;10")+COUNTIF(D14:$W14,"&lt;-10"))&gt;=1,RANDBETWEEN(-10,10),RANDBETWEEN(-11,11)),"")</f>
        <v/>
      </c>
      <c r="E15" s="82" t="str">
        <f ca="1">IF(200+COUNTA($D$9:$W14)+COUNTA($D15:D15)&lt;钢筋检表!$F$10,IF(SUM(COUNTIF($D$9:$W14,"&gt;10")+COUNTIF($D$9:$W14,"&lt;-10"),COUNTIF(D15:$D15,"&gt;10")+COUNTIF(D15:$D15,"&lt;-10"))&gt;=1,RANDBETWEEN(-10,10),RANDBETWEEN(-12,12)),"")</f>
        <v/>
      </c>
      <c r="F15" s="82" t="str">
        <f ca="1">IF(200+COUNTA($D$9:$W14)+COUNTA($D15:E15)&lt;钢筋检表!$F$10,IF(SUM(COUNTIF($D$9:$W14,"&gt;10")+COUNTIF($D$9:$W14,"&lt;-10"),COUNTIF($D15:E15,"&gt;10")+COUNTIF($D15:E15,"&lt;-10"))&gt;=1,RANDBETWEEN(-10,10),RANDBETWEEN(-12,12)),"")</f>
        <v/>
      </c>
      <c r="G15" s="82" t="str">
        <f ca="1">IF(200+COUNTA($D$9:$W14)+COUNTA($D15:F15)&lt;钢筋检表!$F$10,IF(SUM(COUNTIF($D$9:$W14,"&gt;10")+COUNTIF($D$9:$W14,"&lt;-10"),COUNTIF($D15:F15,"&gt;10")+COUNTIF($D15:F15,"&lt;-10"))&gt;=1,RANDBETWEEN(-10,10),RANDBETWEEN(-12,12)),"")</f>
        <v/>
      </c>
      <c r="H15" s="82" t="str">
        <f ca="1">IF(200+COUNTA($D$9:$W14)+COUNTA($D15:G15)&lt;钢筋检表!$F$10,IF(SUM(COUNTIF($D$9:$W14,"&gt;10")+COUNTIF($D$9:$W14,"&lt;-10"),COUNTIF($D15:G15,"&gt;10")+COUNTIF($D15:G15,"&lt;-10"))&gt;=1,RANDBETWEEN(-10,10),RANDBETWEEN(-12,12)),"")</f>
        <v/>
      </c>
      <c r="I15" s="82" t="str">
        <f ca="1">IF(200+COUNTA($D$9:$W14)+COUNTA($D15:H15)&lt;钢筋检表!$F$10,IF(SUM(COUNTIF($D$9:$W14,"&gt;10")+COUNTIF($D$9:$W14,"&lt;-10"),COUNTIF($D15:H15,"&gt;10")+COUNTIF($D15:H15,"&lt;-10"))&gt;=1,RANDBETWEEN(-10,10),RANDBETWEEN(-12,12)),"")</f>
        <v/>
      </c>
      <c r="J15" s="82" t="str">
        <f ca="1">IF(200+COUNTA($D$9:$W14)+COUNTA($D15:I15)&lt;钢筋检表!$F$10,IF(SUM(COUNTIF($D$9:$W14,"&gt;10")+COUNTIF($D$9:$W14,"&lt;-10"),COUNTIF($D15:I15,"&gt;10")+COUNTIF($D15:I15,"&lt;-10"))&gt;=1,RANDBETWEEN(-10,10),RANDBETWEEN(-12,12)),"")</f>
        <v/>
      </c>
      <c r="K15" s="82" t="str">
        <f ca="1">IF(200+COUNTA($D$9:$W14)+COUNTA($D15:J15)&lt;钢筋检表!$F$10,IF(SUM(COUNTIF($D$9:$W14,"&gt;10")+COUNTIF($D$9:$W14,"&lt;-10"),COUNTIF($D15:J15,"&gt;10")+COUNTIF($D15:J15,"&lt;-10"))&gt;=1,RANDBETWEEN(-10,10),RANDBETWEEN(-12,12)),"")</f>
        <v/>
      </c>
      <c r="L15" s="82" t="str">
        <f ca="1">IF(200+COUNTA($D$9:$W14)+COUNTA($D15:K15)&lt;钢筋检表!$F$10,IF(SUM(COUNTIF($D$9:$W14,"&gt;10")+COUNTIF($D$9:$W14,"&lt;-10"),COUNTIF($D15:K15,"&gt;10")+COUNTIF($D15:K15,"&lt;-10"))&gt;=1,RANDBETWEEN(-10,10),RANDBETWEEN(-12,12)),"")</f>
        <v/>
      </c>
      <c r="M15" s="82" t="str">
        <f ca="1">IF(200+COUNTA($D$9:$W14)+COUNTA($D15:L15)&lt;钢筋检表!$F$10,IF(SUM(COUNTIF($D$9:$W14,"&gt;10")+COUNTIF($D$9:$W14,"&lt;-10"),COUNTIF($D15:L15,"&gt;10")+COUNTIF($D15:L15,"&lt;-10"))&gt;=1,RANDBETWEEN(-10,10),RANDBETWEEN(-12,12)),"")</f>
        <v/>
      </c>
      <c r="N15" s="82" t="str">
        <f ca="1">IF(200+COUNTA($D$9:$W14)+COUNTA($D15:M15)&lt;钢筋检表!$F$10,IF(SUM(COUNTIF($D$9:$W14,"&gt;10")+COUNTIF($D$9:$W14,"&lt;-10"),COUNTIF($D15:M15,"&gt;10")+COUNTIF($D15:M15,"&lt;-10"))&gt;=1,RANDBETWEEN(-10,10),RANDBETWEEN(-12,12)),"")</f>
        <v/>
      </c>
      <c r="O15" s="82" t="str">
        <f ca="1">IF(200+COUNTA($D$9:$W14)+COUNTA($D15:N15)&lt;钢筋检表!$F$10,IF(SUM(COUNTIF($D$9:$W14,"&gt;10")+COUNTIF($D$9:$W14,"&lt;-10"),COUNTIF($D15:N15,"&gt;10")+COUNTIF($D15:N15,"&lt;-10"))&gt;=1,RANDBETWEEN(-10,10),RANDBETWEEN(-12,12)),"")</f>
        <v/>
      </c>
      <c r="P15" s="82" t="str">
        <f ca="1">IF(200+COUNTA($D$9:$W14)+COUNTA($D15:O15)&lt;钢筋检表!$F$10,IF(SUM(COUNTIF($D$9:$W14,"&gt;10")+COUNTIF($D$9:$W14,"&lt;-10"),COUNTIF($D15:O15,"&gt;10")+COUNTIF($D15:O15,"&lt;-10"))&gt;=1,RANDBETWEEN(-10,10),RANDBETWEEN(-12,12)),"")</f>
        <v/>
      </c>
      <c r="Q15" s="82" t="str">
        <f ca="1">IF(200+COUNTA($D$9:$W14)+COUNTA($D15:P15)&lt;钢筋检表!$F$10,IF(SUM(COUNTIF($D$9:$W14,"&gt;10")+COUNTIF($D$9:$W14,"&lt;-10"),COUNTIF($D15:P15,"&gt;10")+COUNTIF($D15:P15,"&lt;-10"))&gt;=1,RANDBETWEEN(-10,10),RANDBETWEEN(-12,12)),"")</f>
        <v/>
      </c>
      <c r="R15" s="82" t="str">
        <f ca="1">IF(200+COUNTA($D$9:$W14)+COUNTA($D15:Q15)&lt;钢筋检表!$F$10,IF(SUM(COUNTIF($D$9:$W14,"&gt;10")+COUNTIF($D$9:$W14,"&lt;-10"),COUNTIF($D15:Q15,"&gt;10")+COUNTIF($D15:Q15,"&lt;-10"))&gt;=1,RANDBETWEEN(-10,10),RANDBETWEEN(-12,12)),"")</f>
        <v/>
      </c>
      <c r="S15" s="82" t="str">
        <f ca="1">IF(200+COUNTA($D$9:$W14)+COUNTA($D15:R15)&lt;钢筋检表!$F$10,IF(SUM(COUNTIF($D$9:$W14,"&gt;10")+COUNTIF($D$9:$W14,"&lt;-10"),COUNTIF($D15:R15,"&gt;10")+COUNTIF($D15:R15,"&lt;-10"))&gt;=1,RANDBETWEEN(-10,10),RANDBETWEEN(-12,12)),"")</f>
        <v/>
      </c>
      <c r="T15" s="82" t="str">
        <f ca="1">IF(200+COUNTA($D$9:$W14)+COUNTA($D15:S15)&lt;钢筋检表!$F$10,IF(SUM(COUNTIF($D$9:$W14,"&gt;10")+COUNTIF($D$9:$W14,"&lt;-10"),COUNTIF($D15:S15,"&gt;10")+COUNTIF($D15:S15,"&lt;-10"))&gt;=1,RANDBETWEEN(-10,10),RANDBETWEEN(-12,12)),"")</f>
        <v/>
      </c>
      <c r="U15" s="82" t="str">
        <f ca="1">IF(200+COUNTA($D$9:$W14)+COUNTA($D15:T15)&lt;钢筋检表!$F$10,IF(SUM(COUNTIF($D$9:$W14,"&gt;10")+COUNTIF($D$9:$W14,"&lt;-10"),COUNTIF($D15:T15,"&gt;10")+COUNTIF($D15:T15,"&lt;-10"))&gt;=1,RANDBETWEEN(-10,10),RANDBETWEEN(-12,12)),"")</f>
        <v/>
      </c>
      <c r="V15" s="82" t="str">
        <f ca="1">IF(200+COUNTA($D$9:$W14)+COUNTA($D15:U15)&lt;钢筋检表!$F$10,IF(SUM(COUNTIF($D$9:$W14,"&gt;10")+COUNTIF($D$9:$W14,"&lt;-10"),COUNTIF($D15:U15,"&gt;10")+COUNTIF($D15:U15,"&lt;-10"))&gt;=1,RANDBETWEEN(-10,10),RANDBETWEEN(-12,12)),"")</f>
        <v/>
      </c>
      <c r="W15" s="104" t="str">
        <f ca="1">IF(200+COUNTA($D$9:$W14)+COUNTA($D15:V15)&lt;钢筋检表!$F$10,IF(SUM(COUNTIF($D$9:$W14,"&gt;10")+COUNTIF($D$9:$W14,"&lt;-10"),COUNTIF($D15:V15,"&gt;10")+COUNTIF($D15:V15,"&lt;-10"))&gt;=1,RANDBETWEEN(-10,10),RANDBETWEEN(-12,12)),"")</f>
        <v/>
      </c>
    </row>
    <row r="16" spans="1:32" ht="11.25" customHeight="1" x14ac:dyDescent="0.15">
      <c r="A16" s="439"/>
      <c r="B16" s="447"/>
      <c r="C16" s="439"/>
      <c r="D16" s="81" t="str">
        <f ca="1">IF(200+COUNTA(D$9:$W15)&lt;钢筋检表!$F$10,IF(SUM(COUNTIF(D15:$W15,"&gt;10")+COUNTIF(D15:$W15,"&lt;-10"))&gt;=1,RANDBETWEEN(-10,10),RANDBETWEEN(-11,11)),"")</f>
        <v/>
      </c>
      <c r="E16" s="82" t="str">
        <f ca="1">IF(200+COUNTA($D$9:$W15)+COUNTA($D16:D16)&lt;钢筋检表!$F$10,IF(SUM(COUNTIF($D$9:$W15,"&gt;10")+COUNTIF($D$9:$W15,"&lt;-10"),COUNTIF(D16:$D16,"&gt;10")+COUNTIF(D16:$D16,"&lt;-10"))&gt;=1,RANDBETWEEN(-10,10),RANDBETWEEN(-12,12)),"")</f>
        <v/>
      </c>
      <c r="F16" s="82" t="str">
        <f ca="1">IF(200+COUNTA($D$9:$W15)+COUNTA($D16:E16)&lt;钢筋检表!$F$10,IF(SUM(COUNTIF($D$9:$W15,"&gt;10")+COUNTIF($D$9:$W15,"&lt;-10"),COUNTIF($D16:E16,"&gt;10")+COUNTIF($D16:E16,"&lt;-10"))&gt;=1,RANDBETWEEN(-10,10),RANDBETWEEN(-12,12)),"")</f>
        <v/>
      </c>
      <c r="G16" s="82" t="str">
        <f ca="1">IF(200+COUNTA($D$9:$W15)+COUNTA($D16:F16)&lt;钢筋检表!$F$10,IF(SUM(COUNTIF($D$9:$W15,"&gt;10")+COUNTIF($D$9:$W15,"&lt;-10"),COUNTIF($D16:F16,"&gt;10")+COUNTIF($D16:F16,"&lt;-10"))&gt;=1,RANDBETWEEN(-10,10),RANDBETWEEN(-12,12)),"")</f>
        <v/>
      </c>
      <c r="H16" s="82" t="str">
        <f ca="1">IF(200+COUNTA($D$9:$W15)+COUNTA($D16:G16)&lt;钢筋检表!$F$10,IF(SUM(COUNTIF($D$9:$W15,"&gt;10")+COUNTIF($D$9:$W15,"&lt;-10"),COUNTIF($D16:G16,"&gt;10")+COUNTIF($D16:G16,"&lt;-10"))&gt;=1,RANDBETWEEN(-10,10),RANDBETWEEN(-12,12)),"")</f>
        <v/>
      </c>
      <c r="I16" s="82" t="str">
        <f ca="1">IF(200+COUNTA($D$9:$W15)+COUNTA($D16:H16)&lt;钢筋检表!$F$10,IF(SUM(COUNTIF($D$9:$W15,"&gt;10")+COUNTIF($D$9:$W15,"&lt;-10"),COUNTIF($D16:H16,"&gt;10")+COUNTIF($D16:H16,"&lt;-10"))&gt;=1,RANDBETWEEN(-10,10),RANDBETWEEN(-12,12)),"")</f>
        <v/>
      </c>
      <c r="J16" s="82" t="str">
        <f ca="1">IF(200+COUNTA($D$9:$W15)+COUNTA($D16:I16)&lt;钢筋检表!$F$10,IF(SUM(COUNTIF($D$9:$W15,"&gt;10")+COUNTIF($D$9:$W15,"&lt;-10"),COUNTIF($D16:I16,"&gt;10")+COUNTIF($D16:I16,"&lt;-10"))&gt;=1,RANDBETWEEN(-10,10),RANDBETWEEN(-12,12)),"")</f>
        <v/>
      </c>
      <c r="K16" s="82" t="str">
        <f ca="1">IF(200+COUNTA($D$9:$W15)+COUNTA($D16:J16)&lt;钢筋检表!$F$10,IF(SUM(COUNTIF($D$9:$W15,"&gt;10")+COUNTIF($D$9:$W15,"&lt;-10"),COUNTIF($D16:J16,"&gt;10")+COUNTIF($D16:J16,"&lt;-10"))&gt;=1,RANDBETWEEN(-10,10),RANDBETWEEN(-12,12)),"")</f>
        <v/>
      </c>
      <c r="L16" s="82" t="str">
        <f ca="1">IF(200+COUNTA($D$9:$W15)+COUNTA($D16:K16)&lt;钢筋检表!$F$10,IF(SUM(COUNTIF($D$9:$W15,"&gt;10")+COUNTIF($D$9:$W15,"&lt;-10"),COUNTIF($D16:K16,"&gt;10")+COUNTIF($D16:K16,"&lt;-10"))&gt;=1,RANDBETWEEN(-10,10),RANDBETWEEN(-12,12)),"")</f>
        <v/>
      </c>
      <c r="M16" s="82" t="str">
        <f ca="1">IF(200+COUNTA($D$9:$W15)+COUNTA($D16:L16)&lt;钢筋检表!$F$10,IF(SUM(COUNTIF($D$9:$W15,"&gt;10")+COUNTIF($D$9:$W15,"&lt;-10"),COUNTIF($D16:L16,"&gt;10")+COUNTIF($D16:L16,"&lt;-10"))&gt;=1,RANDBETWEEN(-10,10),RANDBETWEEN(-12,12)),"")</f>
        <v/>
      </c>
      <c r="N16" s="82" t="str">
        <f ca="1">IF(200+COUNTA($D$9:$W15)+COUNTA($D16:M16)&lt;钢筋检表!$F$10,IF(SUM(COUNTIF($D$9:$W15,"&gt;10")+COUNTIF($D$9:$W15,"&lt;-10"),COUNTIF($D16:M16,"&gt;10")+COUNTIF($D16:M16,"&lt;-10"))&gt;=1,RANDBETWEEN(-10,10),RANDBETWEEN(-12,12)),"")</f>
        <v/>
      </c>
      <c r="O16" s="82" t="str">
        <f ca="1">IF(200+COUNTA($D$9:$W15)+COUNTA($D16:N16)&lt;钢筋检表!$F$10,IF(SUM(COUNTIF($D$9:$W15,"&gt;10")+COUNTIF($D$9:$W15,"&lt;-10"),COUNTIF($D16:N16,"&gt;10")+COUNTIF($D16:N16,"&lt;-10"))&gt;=1,RANDBETWEEN(-10,10),RANDBETWEEN(-12,12)),"")</f>
        <v/>
      </c>
      <c r="P16" s="82" t="str">
        <f ca="1">IF(200+COUNTA($D$9:$W15)+COUNTA($D16:O16)&lt;钢筋检表!$F$10,IF(SUM(COUNTIF($D$9:$W15,"&gt;10")+COUNTIF($D$9:$W15,"&lt;-10"),COUNTIF($D16:O16,"&gt;10")+COUNTIF($D16:O16,"&lt;-10"))&gt;=1,RANDBETWEEN(-10,10),RANDBETWEEN(-12,12)),"")</f>
        <v/>
      </c>
      <c r="Q16" s="82" t="str">
        <f ca="1">IF(200+COUNTA($D$9:$W15)+COUNTA($D16:P16)&lt;钢筋检表!$F$10,IF(SUM(COUNTIF($D$9:$W15,"&gt;10")+COUNTIF($D$9:$W15,"&lt;-10"),COUNTIF($D16:P16,"&gt;10")+COUNTIF($D16:P16,"&lt;-10"))&gt;=1,RANDBETWEEN(-10,10),RANDBETWEEN(-12,12)),"")</f>
        <v/>
      </c>
      <c r="R16" s="82" t="str">
        <f ca="1">IF(200+COUNTA($D$9:$W15)+COUNTA($D16:Q16)&lt;钢筋检表!$F$10,IF(SUM(COUNTIF($D$9:$W15,"&gt;10")+COUNTIF($D$9:$W15,"&lt;-10"),COUNTIF($D16:Q16,"&gt;10")+COUNTIF($D16:Q16,"&lt;-10"))&gt;=1,RANDBETWEEN(-10,10),RANDBETWEEN(-12,12)),"")</f>
        <v/>
      </c>
      <c r="S16" s="82" t="str">
        <f ca="1">IF(200+COUNTA($D$9:$W15)+COUNTA($D16:R16)&lt;钢筋检表!$F$10,IF(SUM(COUNTIF($D$9:$W15,"&gt;10")+COUNTIF($D$9:$W15,"&lt;-10"),COUNTIF($D16:R16,"&gt;10")+COUNTIF($D16:R16,"&lt;-10"))&gt;=1,RANDBETWEEN(-10,10),RANDBETWEEN(-12,12)),"")</f>
        <v/>
      </c>
      <c r="T16" s="82" t="str">
        <f ca="1">IF(200+COUNTA($D$9:$W15)+COUNTA($D16:S16)&lt;钢筋检表!$F$10,IF(SUM(COUNTIF($D$9:$W15,"&gt;10")+COUNTIF($D$9:$W15,"&lt;-10"),COUNTIF($D16:S16,"&gt;10")+COUNTIF($D16:S16,"&lt;-10"))&gt;=1,RANDBETWEEN(-10,10),RANDBETWEEN(-12,12)),"")</f>
        <v/>
      </c>
      <c r="U16" s="82" t="str">
        <f ca="1">IF(200+COUNTA($D$9:$W15)+COUNTA($D16:T16)&lt;钢筋检表!$F$10,IF(SUM(COUNTIF($D$9:$W15,"&gt;10")+COUNTIF($D$9:$W15,"&lt;-10"),COUNTIF($D16:T16,"&gt;10")+COUNTIF($D16:T16,"&lt;-10"))&gt;=1,RANDBETWEEN(-10,10),RANDBETWEEN(-12,12)),"")</f>
        <v/>
      </c>
      <c r="V16" s="82" t="str">
        <f ca="1">IF(200+COUNTA($D$9:$W15)+COUNTA($D16:U16)&lt;钢筋检表!$F$10,IF(SUM(COUNTIF($D$9:$W15,"&gt;10")+COUNTIF($D$9:$W15,"&lt;-10"),COUNTIF($D16:U16,"&gt;10")+COUNTIF($D16:U16,"&lt;-10"))&gt;=1,RANDBETWEEN(-10,10),RANDBETWEEN(-12,12)),"")</f>
        <v/>
      </c>
      <c r="W16" s="104" t="str">
        <f ca="1">IF(200+COUNTA($D$9:$W15)+COUNTA($D16:V16)&lt;钢筋检表!$F$10,IF(SUM(COUNTIF($D$9:$W15,"&gt;10")+COUNTIF($D$9:$W15,"&lt;-10"),COUNTIF($D16:V16,"&gt;10")+COUNTIF($D16:V16,"&lt;-10"))&gt;=1,RANDBETWEEN(-10,10),RANDBETWEEN(-12,12)),"")</f>
        <v/>
      </c>
    </row>
    <row r="17" spans="1:23" ht="11.25" customHeight="1" x14ac:dyDescent="0.15">
      <c r="A17" s="439"/>
      <c r="B17" s="447"/>
      <c r="C17" s="439"/>
      <c r="D17" s="81" t="str">
        <f ca="1">IF(200+COUNTA(D$9:$W16)&lt;钢筋检表!$F$10,IF(SUM(COUNTIF(D16:$W16,"&gt;10")+COUNTIF(D16:$W16,"&lt;-10"))&gt;=1,RANDBETWEEN(-10,10),RANDBETWEEN(-11,11)),"")</f>
        <v/>
      </c>
      <c r="E17" s="82" t="str">
        <f ca="1">IF(200+COUNTA($D$9:$W16)+COUNTA($D17:D17)&lt;钢筋检表!$F$10,IF(SUM(COUNTIF($D$9:$W16,"&gt;10")+COUNTIF($D$9:$W16,"&lt;-10"),COUNTIF(D17:$D17,"&gt;10")+COUNTIF(D17:$D17,"&lt;-10"))&gt;=1,RANDBETWEEN(-10,10),RANDBETWEEN(-12,12)),"")</f>
        <v/>
      </c>
      <c r="F17" s="82" t="str">
        <f ca="1">IF(200+COUNTA($D$9:$W16)+COUNTA($D17:E17)&lt;钢筋检表!$F$10,IF(SUM(COUNTIF($D$9:$W16,"&gt;10")+COUNTIF($D$9:$W16,"&lt;-10"),COUNTIF($D17:E17,"&gt;10")+COUNTIF($D17:E17,"&lt;-10"))&gt;=1,RANDBETWEEN(-10,10),RANDBETWEEN(-12,12)),"")</f>
        <v/>
      </c>
      <c r="G17" s="82" t="str">
        <f ca="1">IF(200+COUNTA($D$9:$W16)+COUNTA($D17:F17)&lt;钢筋检表!$F$10,IF(SUM(COUNTIF($D$9:$W16,"&gt;10")+COUNTIF($D$9:$W16,"&lt;-10"),COUNTIF($D17:F17,"&gt;10")+COUNTIF($D17:F17,"&lt;-10"))&gt;=1,RANDBETWEEN(-10,10),RANDBETWEEN(-12,12)),"")</f>
        <v/>
      </c>
      <c r="H17" s="82" t="str">
        <f ca="1">IF(200+COUNTA($D$9:$W16)+COUNTA($D17:G17)&lt;钢筋检表!$F$10,IF(SUM(COUNTIF($D$9:$W16,"&gt;10")+COUNTIF($D$9:$W16,"&lt;-10"),COUNTIF($D17:G17,"&gt;10")+COUNTIF($D17:G17,"&lt;-10"))&gt;=1,RANDBETWEEN(-10,10),RANDBETWEEN(-12,12)),"")</f>
        <v/>
      </c>
      <c r="I17" s="82" t="str">
        <f ca="1">IF(200+COUNTA($D$9:$W16)+COUNTA($D17:H17)&lt;钢筋检表!$F$10,IF(SUM(COUNTIF($D$9:$W16,"&gt;10")+COUNTIF($D$9:$W16,"&lt;-10"),COUNTIF($D17:H17,"&gt;10")+COUNTIF($D17:H17,"&lt;-10"))&gt;=1,RANDBETWEEN(-10,10),RANDBETWEEN(-12,12)),"")</f>
        <v/>
      </c>
      <c r="J17" s="82" t="str">
        <f ca="1">IF(200+COUNTA($D$9:$W16)+COUNTA($D17:I17)&lt;钢筋检表!$F$10,IF(SUM(COUNTIF($D$9:$W16,"&gt;10")+COUNTIF($D$9:$W16,"&lt;-10"),COUNTIF($D17:I17,"&gt;10")+COUNTIF($D17:I17,"&lt;-10"))&gt;=1,RANDBETWEEN(-10,10),RANDBETWEEN(-12,12)),"")</f>
        <v/>
      </c>
      <c r="K17" s="82" t="str">
        <f ca="1">IF(200+COUNTA($D$9:$W16)+COUNTA($D17:J17)&lt;钢筋检表!$F$10,IF(SUM(COUNTIF($D$9:$W16,"&gt;10")+COUNTIF($D$9:$W16,"&lt;-10"),COUNTIF($D17:J17,"&gt;10")+COUNTIF($D17:J17,"&lt;-10"))&gt;=1,RANDBETWEEN(-10,10),RANDBETWEEN(-12,12)),"")</f>
        <v/>
      </c>
      <c r="L17" s="82" t="str">
        <f ca="1">IF(200+COUNTA($D$9:$W16)+COUNTA($D17:K17)&lt;钢筋检表!$F$10,IF(SUM(COUNTIF($D$9:$W16,"&gt;10")+COUNTIF($D$9:$W16,"&lt;-10"),COUNTIF($D17:K17,"&gt;10")+COUNTIF($D17:K17,"&lt;-10"))&gt;=1,RANDBETWEEN(-10,10),RANDBETWEEN(-12,12)),"")</f>
        <v/>
      </c>
      <c r="M17" s="82" t="str">
        <f ca="1">IF(200+COUNTA($D$9:$W16)+COUNTA($D17:L17)&lt;钢筋检表!$F$10,IF(SUM(COUNTIF($D$9:$W16,"&gt;10")+COUNTIF($D$9:$W16,"&lt;-10"),COUNTIF($D17:L17,"&gt;10")+COUNTIF($D17:L17,"&lt;-10"))&gt;=1,RANDBETWEEN(-10,10),RANDBETWEEN(-12,12)),"")</f>
        <v/>
      </c>
      <c r="N17" s="82" t="str">
        <f ca="1">IF(200+COUNTA($D$9:$W16)+COUNTA($D17:M17)&lt;钢筋检表!$F$10,IF(SUM(COUNTIF($D$9:$W16,"&gt;10")+COUNTIF($D$9:$W16,"&lt;-10"),COUNTIF($D17:M17,"&gt;10")+COUNTIF($D17:M17,"&lt;-10"))&gt;=1,RANDBETWEEN(-10,10),RANDBETWEEN(-12,12)),"")</f>
        <v/>
      </c>
      <c r="O17" s="82" t="str">
        <f ca="1">IF(200+COUNTA($D$9:$W16)+COUNTA($D17:N17)&lt;钢筋检表!$F$10,IF(SUM(COUNTIF($D$9:$W16,"&gt;10")+COUNTIF($D$9:$W16,"&lt;-10"),COUNTIF($D17:N17,"&gt;10")+COUNTIF($D17:N17,"&lt;-10"))&gt;=1,RANDBETWEEN(-10,10),RANDBETWEEN(-12,12)),"")</f>
        <v/>
      </c>
      <c r="P17" s="82" t="str">
        <f ca="1">IF(200+COUNTA($D$9:$W16)+COUNTA($D17:O17)&lt;钢筋检表!$F$10,IF(SUM(COUNTIF($D$9:$W16,"&gt;10")+COUNTIF($D$9:$W16,"&lt;-10"),COUNTIF($D17:O17,"&gt;10")+COUNTIF($D17:O17,"&lt;-10"))&gt;=1,RANDBETWEEN(-10,10),RANDBETWEEN(-12,12)),"")</f>
        <v/>
      </c>
      <c r="Q17" s="82" t="str">
        <f ca="1">IF(200+COUNTA($D$9:$W16)+COUNTA($D17:P17)&lt;钢筋检表!$F$10,IF(SUM(COUNTIF($D$9:$W16,"&gt;10")+COUNTIF($D$9:$W16,"&lt;-10"),COUNTIF($D17:P17,"&gt;10")+COUNTIF($D17:P17,"&lt;-10"))&gt;=1,RANDBETWEEN(-10,10),RANDBETWEEN(-12,12)),"")</f>
        <v/>
      </c>
      <c r="R17" s="82" t="str">
        <f ca="1">IF(200+COUNTA($D$9:$W16)+COUNTA($D17:Q17)&lt;钢筋检表!$F$10,IF(SUM(COUNTIF($D$9:$W16,"&gt;10")+COUNTIF($D$9:$W16,"&lt;-10"),COUNTIF($D17:Q17,"&gt;10")+COUNTIF($D17:Q17,"&lt;-10"))&gt;=1,RANDBETWEEN(-10,10),RANDBETWEEN(-12,12)),"")</f>
        <v/>
      </c>
      <c r="S17" s="82" t="str">
        <f ca="1">IF(200+COUNTA($D$9:$W16)+COUNTA($D17:R17)&lt;钢筋检表!$F$10,IF(SUM(COUNTIF($D$9:$W16,"&gt;10")+COUNTIF($D$9:$W16,"&lt;-10"),COUNTIF($D17:R17,"&gt;10")+COUNTIF($D17:R17,"&lt;-10"))&gt;=1,RANDBETWEEN(-10,10),RANDBETWEEN(-12,12)),"")</f>
        <v/>
      </c>
      <c r="T17" s="82" t="str">
        <f ca="1">IF(200+COUNTA($D$9:$W16)+COUNTA($D17:S17)&lt;钢筋检表!$F$10,IF(SUM(COUNTIF($D$9:$W16,"&gt;10")+COUNTIF($D$9:$W16,"&lt;-10"),COUNTIF($D17:S17,"&gt;10")+COUNTIF($D17:S17,"&lt;-10"))&gt;=1,RANDBETWEEN(-10,10),RANDBETWEEN(-12,12)),"")</f>
        <v/>
      </c>
      <c r="U17" s="82" t="str">
        <f ca="1">IF(200+COUNTA($D$9:$W16)+COUNTA($D17:T17)&lt;钢筋检表!$F$10,IF(SUM(COUNTIF($D$9:$W16,"&gt;10")+COUNTIF($D$9:$W16,"&lt;-10"),COUNTIF($D17:T17,"&gt;10")+COUNTIF($D17:T17,"&lt;-10"))&gt;=1,RANDBETWEEN(-10,10),RANDBETWEEN(-12,12)),"")</f>
        <v/>
      </c>
      <c r="V17" s="82" t="str">
        <f ca="1">IF(200+COUNTA($D$9:$W16)+COUNTA($D17:U17)&lt;钢筋检表!$F$10,IF(SUM(COUNTIF($D$9:$W16,"&gt;10")+COUNTIF($D$9:$W16,"&lt;-10"),COUNTIF($D17:U17,"&gt;10")+COUNTIF($D17:U17,"&lt;-10"))&gt;=1,RANDBETWEEN(-10,10),RANDBETWEEN(-12,12)),"")</f>
        <v/>
      </c>
      <c r="W17" s="104" t="str">
        <f ca="1">IF(200+COUNTA($D$9:$W16)+COUNTA($D17:V17)&lt;钢筋检表!$F$10,IF(SUM(COUNTIF($D$9:$W16,"&gt;10")+COUNTIF($D$9:$W16,"&lt;-10"),COUNTIF($D17:V17,"&gt;10")+COUNTIF($D17:V17,"&lt;-10"))&gt;=1,RANDBETWEEN(-10,10),RANDBETWEEN(-12,12)),"")</f>
        <v/>
      </c>
    </row>
    <row r="18" spans="1:23" ht="11.25" customHeight="1" x14ac:dyDescent="0.15">
      <c r="A18" s="439"/>
      <c r="B18" s="447"/>
      <c r="C18" s="439"/>
      <c r="D18" s="81" t="str">
        <f ca="1">IF(200+COUNTA(D$9:$W17)&lt;钢筋检表!$F$10,IF(SUM(COUNTIF(D17:$W17,"&gt;10")+COUNTIF(D17:$W17,"&lt;-10"))&gt;=1,RANDBETWEEN(-10,10),RANDBETWEEN(-11,11)),"")</f>
        <v/>
      </c>
      <c r="E18" s="82" t="str">
        <f ca="1">IF(200+COUNTA($D$9:$W17)+COUNTA($D18:D18)&lt;钢筋检表!$F$10,IF(SUM(COUNTIF($D$9:$W17,"&gt;10")+COUNTIF($D$9:$W17,"&lt;-10"),COUNTIF(D18:$D18,"&gt;10")+COUNTIF(D18:$D18,"&lt;-10"))&gt;=1,RANDBETWEEN(-10,10),RANDBETWEEN(-12,12)),"")</f>
        <v/>
      </c>
      <c r="F18" s="82" t="str">
        <f ca="1">IF(200+COUNTA($D$9:$W17)+COUNTA($D18:E18)&lt;钢筋检表!$F$10,IF(SUM(COUNTIF($D$9:$W17,"&gt;10")+COUNTIF($D$9:$W17,"&lt;-10"),COUNTIF($D18:E18,"&gt;10")+COUNTIF($D18:E18,"&lt;-10"))&gt;=1,RANDBETWEEN(-10,10),RANDBETWEEN(-12,12)),"")</f>
        <v/>
      </c>
      <c r="G18" s="82" t="str">
        <f ca="1">IF(200+COUNTA($D$9:$W17)+COUNTA($D18:F18)&lt;钢筋检表!$F$10,IF(SUM(COUNTIF($D$9:$W17,"&gt;10")+COUNTIF($D$9:$W17,"&lt;-10"),COUNTIF($D18:F18,"&gt;10")+COUNTIF($D18:F18,"&lt;-10"))&gt;=1,RANDBETWEEN(-10,10),RANDBETWEEN(-12,12)),"")</f>
        <v/>
      </c>
      <c r="H18" s="82" t="str">
        <f ca="1">IF(200+COUNTA($D$9:$W17)+COUNTA($D18:G18)&lt;钢筋检表!$F$10,IF(SUM(COUNTIF($D$9:$W17,"&gt;10")+COUNTIF($D$9:$W17,"&lt;-10"),COUNTIF($D18:G18,"&gt;10")+COUNTIF($D18:G18,"&lt;-10"))&gt;=1,RANDBETWEEN(-10,10),RANDBETWEEN(-12,12)),"")</f>
        <v/>
      </c>
      <c r="I18" s="82" t="str">
        <f ca="1">IF(200+COUNTA($D$9:$W17)+COUNTA($D18:H18)&lt;钢筋检表!$F$10,IF(SUM(COUNTIF($D$9:$W17,"&gt;10")+COUNTIF($D$9:$W17,"&lt;-10"),COUNTIF($D18:H18,"&gt;10")+COUNTIF($D18:H18,"&lt;-10"))&gt;=1,RANDBETWEEN(-10,10),RANDBETWEEN(-12,12)),"")</f>
        <v/>
      </c>
      <c r="J18" s="82" t="str">
        <f ca="1">IF(200+COUNTA($D$9:$W17)+COUNTA($D18:I18)&lt;钢筋检表!$F$10,IF(SUM(COUNTIF($D$9:$W17,"&gt;10")+COUNTIF($D$9:$W17,"&lt;-10"),COUNTIF($D18:I18,"&gt;10")+COUNTIF($D18:I18,"&lt;-10"))&gt;=1,RANDBETWEEN(-10,10),RANDBETWEEN(-12,12)),"")</f>
        <v/>
      </c>
      <c r="K18" s="82" t="str">
        <f ca="1">IF(200+COUNTA($D$9:$W17)+COUNTA($D18:J18)&lt;钢筋检表!$F$10,IF(SUM(COUNTIF($D$9:$W17,"&gt;10")+COUNTIF($D$9:$W17,"&lt;-10"),COUNTIF($D18:J18,"&gt;10")+COUNTIF($D18:J18,"&lt;-10"))&gt;=1,RANDBETWEEN(-10,10),RANDBETWEEN(-12,12)),"")</f>
        <v/>
      </c>
      <c r="L18" s="82" t="str">
        <f ca="1">IF(200+COUNTA($D$9:$W17)+COUNTA($D18:K18)&lt;钢筋检表!$F$10,IF(SUM(COUNTIF($D$9:$W17,"&gt;10")+COUNTIF($D$9:$W17,"&lt;-10"),COUNTIF($D18:K18,"&gt;10")+COUNTIF($D18:K18,"&lt;-10"))&gt;=1,RANDBETWEEN(-10,10),RANDBETWEEN(-12,12)),"")</f>
        <v/>
      </c>
      <c r="M18" s="82" t="str">
        <f ca="1">IF(200+COUNTA($D$9:$W17)+COUNTA($D18:L18)&lt;钢筋检表!$F$10,IF(SUM(COUNTIF($D$9:$W17,"&gt;10")+COUNTIF($D$9:$W17,"&lt;-10"),COUNTIF($D18:L18,"&gt;10")+COUNTIF($D18:L18,"&lt;-10"))&gt;=1,RANDBETWEEN(-10,10),RANDBETWEEN(-12,12)),"")</f>
        <v/>
      </c>
      <c r="N18" s="82" t="str">
        <f ca="1">IF(200+COUNTA($D$9:$W17)+COUNTA($D18:M18)&lt;钢筋检表!$F$10,IF(SUM(COUNTIF($D$9:$W17,"&gt;10")+COUNTIF($D$9:$W17,"&lt;-10"),COUNTIF($D18:M18,"&gt;10")+COUNTIF($D18:M18,"&lt;-10"))&gt;=1,RANDBETWEEN(-10,10),RANDBETWEEN(-12,12)),"")</f>
        <v/>
      </c>
      <c r="O18" s="82" t="str">
        <f ca="1">IF(200+COUNTA($D$9:$W17)+COUNTA($D18:N18)&lt;钢筋检表!$F$10,IF(SUM(COUNTIF($D$9:$W17,"&gt;10")+COUNTIF($D$9:$W17,"&lt;-10"),COUNTIF($D18:N18,"&gt;10")+COUNTIF($D18:N18,"&lt;-10"))&gt;=1,RANDBETWEEN(-10,10),RANDBETWEEN(-12,12)),"")</f>
        <v/>
      </c>
      <c r="P18" s="82" t="str">
        <f ca="1">IF(200+COUNTA($D$9:$W17)+COUNTA($D18:O18)&lt;钢筋检表!$F$10,IF(SUM(COUNTIF($D$9:$W17,"&gt;10")+COUNTIF($D$9:$W17,"&lt;-10"),COUNTIF($D18:O18,"&gt;10")+COUNTIF($D18:O18,"&lt;-10"))&gt;=1,RANDBETWEEN(-10,10),RANDBETWEEN(-12,12)),"")</f>
        <v/>
      </c>
      <c r="Q18" s="82" t="str">
        <f ca="1">IF(200+COUNTA($D$9:$W17)+COUNTA($D18:P18)&lt;钢筋检表!$F$10,IF(SUM(COUNTIF($D$9:$W17,"&gt;10")+COUNTIF($D$9:$W17,"&lt;-10"),COUNTIF($D18:P18,"&gt;10")+COUNTIF($D18:P18,"&lt;-10"))&gt;=1,RANDBETWEEN(-10,10),RANDBETWEEN(-12,12)),"")</f>
        <v/>
      </c>
      <c r="R18" s="82" t="str">
        <f ca="1">IF(200+COUNTA($D$9:$W17)+COUNTA($D18:Q18)&lt;钢筋检表!$F$10,IF(SUM(COUNTIF($D$9:$W17,"&gt;10")+COUNTIF($D$9:$W17,"&lt;-10"),COUNTIF($D18:Q18,"&gt;10")+COUNTIF($D18:Q18,"&lt;-10"))&gt;=1,RANDBETWEEN(-10,10),RANDBETWEEN(-12,12)),"")</f>
        <v/>
      </c>
      <c r="S18" s="82" t="str">
        <f ca="1">IF(200+COUNTA($D$9:$W17)+COUNTA($D18:R18)&lt;钢筋检表!$F$10,IF(SUM(COUNTIF($D$9:$W17,"&gt;10")+COUNTIF($D$9:$W17,"&lt;-10"),COUNTIF($D18:R18,"&gt;10")+COUNTIF($D18:R18,"&lt;-10"))&gt;=1,RANDBETWEEN(-10,10),RANDBETWEEN(-12,12)),"")</f>
        <v/>
      </c>
      <c r="T18" s="82" t="str">
        <f ca="1">IF(200+COUNTA($D$9:$W17)+COUNTA($D18:S18)&lt;钢筋检表!$F$10,IF(SUM(COUNTIF($D$9:$W17,"&gt;10")+COUNTIF($D$9:$W17,"&lt;-10"),COUNTIF($D18:S18,"&gt;10")+COUNTIF($D18:S18,"&lt;-10"))&gt;=1,RANDBETWEEN(-10,10),RANDBETWEEN(-12,12)),"")</f>
        <v/>
      </c>
      <c r="U18" s="82" t="str">
        <f ca="1">IF(200+COUNTA($D$9:$W17)+COUNTA($D18:T18)&lt;钢筋检表!$F$10,IF(SUM(COUNTIF($D$9:$W17,"&gt;10")+COUNTIF($D$9:$W17,"&lt;-10"),COUNTIF($D18:T18,"&gt;10")+COUNTIF($D18:T18,"&lt;-10"))&gt;=1,RANDBETWEEN(-10,10),RANDBETWEEN(-12,12)),"")</f>
        <v/>
      </c>
      <c r="V18" s="82" t="str">
        <f ca="1">IF(200+COUNTA($D$9:$W17)+COUNTA($D18:U18)&lt;钢筋检表!$F$10,IF(SUM(COUNTIF($D$9:$W17,"&gt;10")+COUNTIF($D$9:$W17,"&lt;-10"),COUNTIF($D18:U18,"&gt;10")+COUNTIF($D18:U18,"&lt;-10"))&gt;=1,RANDBETWEEN(-10,10),RANDBETWEEN(-12,12)),"")</f>
        <v/>
      </c>
      <c r="W18" s="104" t="str">
        <f ca="1">IF(200+COUNTA($D$9:$W17)+COUNTA($D18:V18)&lt;钢筋检表!$F$10,IF(SUM(COUNTIF($D$9:$W17,"&gt;10")+COUNTIF($D$9:$W17,"&lt;-10"),COUNTIF($D18:V18,"&gt;10")+COUNTIF($D18:V18,"&lt;-10"))&gt;=1,RANDBETWEEN(-10,10),RANDBETWEEN(-12,12)),"")</f>
        <v/>
      </c>
    </row>
    <row r="19" spans="1:23" ht="8.25" customHeight="1" x14ac:dyDescent="0.15">
      <c r="A19" s="438" t="s">
        <v>162</v>
      </c>
      <c r="B19" s="441" t="s">
        <v>163</v>
      </c>
      <c r="C19" s="438" t="s">
        <v>164</v>
      </c>
      <c r="D19" s="85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105"/>
    </row>
    <row r="20" spans="1:23" ht="8.25" customHeight="1" x14ac:dyDescent="0.15">
      <c r="A20" s="439"/>
      <c r="B20" s="442"/>
      <c r="C20" s="439"/>
      <c r="D20" s="87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106"/>
    </row>
    <row r="21" spans="1:23" ht="8.25" customHeight="1" x14ac:dyDescent="0.15">
      <c r="A21" s="439"/>
      <c r="B21" s="442"/>
      <c r="C21" s="439"/>
      <c r="D21" s="87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106"/>
    </row>
    <row r="22" spans="1:23" ht="8.25" customHeight="1" x14ac:dyDescent="0.15">
      <c r="A22" s="439"/>
      <c r="B22" s="442"/>
      <c r="C22" s="439"/>
      <c r="D22" s="87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106"/>
    </row>
    <row r="23" spans="1:23" ht="8.25" customHeight="1" x14ac:dyDescent="0.15">
      <c r="A23" s="439"/>
      <c r="B23" s="442"/>
      <c r="C23" s="439"/>
      <c r="D23" s="89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107"/>
    </row>
    <row r="24" spans="1:23" ht="8.25" customHeight="1" x14ac:dyDescent="0.15">
      <c r="A24" s="439"/>
      <c r="B24" s="442"/>
      <c r="C24" s="439"/>
      <c r="D24" s="87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106"/>
    </row>
    <row r="25" spans="1:23" ht="8.25" customHeight="1" x14ac:dyDescent="0.15">
      <c r="A25" s="439"/>
      <c r="B25" s="442"/>
      <c r="C25" s="439"/>
      <c r="D25" s="87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106"/>
    </row>
    <row r="26" spans="1:23" ht="8.25" customHeight="1" x14ac:dyDescent="0.15">
      <c r="A26" s="439"/>
      <c r="B26" s="442"/>
      <c r="C26" s="439"/>
      <c r="D26" s="87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106"/>
    </row>
    <row r="27" spans="1:23" ht="8.25" customHeight="1" x14ac:dyDescent="0.15">
      <c r="A27" s="439"/>
      <c r="B27" s="442"/>
      <c r="C27" s="439"/>
      <c r="D27" s="87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106"/>
    </row>
    <row r="28" spans="1:23" ht="8.25" customHeight="1" x14ac:dyDescent="0.15">
      <c r="A28" s="439"/>
      <c r="B28" s="442"/>
      <c r="C28" s="439"/>
      <c r="D28" s="87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106"/>
    </row>
    <row r="29" spans="1:23" ht="12.75" customHeight="1" x14ac:dyDescent="0.15">
      <c r="A29" s="452" t="s">
        <v>166</v>
      </c>
      <c r="B29" s="438" t="s">
        <v>160</v>
      </c>
      <c r="C29" s="438" t="s">
        <v>167</v>
      </c>
      <c r="D29" s="85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105"/>
    </row>
    <row r="30" spans="1:23" ht="12.75" customHeight="1" x14ac:dyDescent="0.15">
      <c r="A30" s="453"/>
      <c r="B30" s="439"/>
      <c r="C30" s="439"/>
      <c r="D30" s="87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106"/>
    </row>
    <row r="31" spans="1:23" ht="12.75" customHeight="1" x14ac:dyDescent="0.15">
      <c r="A31" s="453"/>
      <c r="B31" s="439"/>
      <c r="C31" s="439"/>
      <c r="D31" s="87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106"/>
    </row>
    <row r="32" spans="1:23" ht="13.5" customHeight="1" x14ac:dyDescent="0.15">
      <c r="A32" s="438" t="s">
        <v>168</v>
      </c>
      <c r="B32" s="438" t="s">
        <v>134</v>
      </c>
      <c r="C32" s="438" t="s">
        <v>135</v>
      </c>
      <c r="D32" s="85" t="str">
        <f ca="1">IF(钢筋检表!$F$12&lt;120,"",IF(SUM(COUNTIF(钢筋安装记录表!$D$32:$W$37,"&gt;20"),COUNTIF(钢筋安装记录表!$D$32:$W$37,"&lt;-20"))&gt;0,RANDBETWEEN(-20,20),RANDBETWEEN(-21,21)))</f>
        <v/>
      </c>
      <c r="E32" s="86" t="str">
        <f ca="1">IF(120+COUNT($D$32:D32)&gt;=钢筋检表!$F$12,"",IF(SUM(COUNTIF($D$32:D32,"&gt;20"),COUNTIF($D$32:D32,"&lt;-20"))&gt;0,RANDBETWEEN(-20,20),RANDBETWEEN(-21,21)))</f>
        <v/>
      </c>
      <c r="F32" s="86" t="str">
        <f ca="1">IF(120+COUNT($D$32:E32)&gt;=钢筋检表!$F$12,"",IF(SUM(COUNTIF($D$32:E32,"&gt;20"),COUNTIF($D$32:E32,"&lt;-20"))&gt;0,RANDBETWEEN(-20,20),RANDBETWEEN(-21,21)))</f>
        <v/>
      </c>
      <c r="G32" s="86" t="str">
        <f ca="1">IF(120+COUNT($D$32:F32)&gt;=钢筋检表!$F$12,"",IF(SUM(COUNTIF($D$32:F32,"&gt;20"),COUNTIF($D$32:F32,"&lt;-20"))&gt;0,RANDBETWEEN(-20,20),RANDBETWEEN(-21,21)))</f>
        <v/>
      </c>
      <c r="H32" s="86" t="str">
        <f ca="1">IF(120+COUNT($D$32:G32)&gt;=钢筋检表!$F$12,"",IF(SUM(COUNTIF($D$32:G32,"&gt;20"),COUNTIF($D$32:G32,"&lt;-20"))&gt;0,RANDBETWEEN(-20,20),RANDBETWEEN(-21,21)))</f>
        <v/>
      </c>
      <c r="I32" s="86" t="str">
        <f ca="1">IF(120+COUNT($D$32:H32)&gt;=钢筋检表!$F$12,"",IF(SUM(COUNTIF($D$32:H32,"&gt;20"),COUNTIF($D$32:H32,"&lt;-20"))&gt;0,RANDBETWEEN(-20,20),RANDBETWEEN(-21,21)))</f>
        <v/>
      </c>
      <c r="J32" s="86" t="str">
        <f ca="1">IF(120+COUNT($D$32:I32)&gt;=钢筋检表!$F$12,"",IF(SUM(COUNTIF($D$32:I32,"&gt;20"),COUNTIF($D$32:I32,"&lt;-20"))&gt;0,RANDBETWEEN(-20,20),RANDBETWEEN(-21,21)))</f>
        <v/>
      </c>
      <c r="K32" s="86" t="str">
        <f ca="1">IF(120+COUNT($D$32:J32)&gt;=钢筋检表!$F$12,"",IF(SUM(COUNTIF($D$32:J32,"&gt;20"),COUNTIF($D$32:J32,"&lt;-20"))&gt;0,RANDBETWEEN(-20,20),RANDBETWEEN(-21,21)))</f>
        <v/>
      </c>
      <c r="L32" s="86" t="str">
        <f ca="1">IF(120+COUNT($D$32:K32)&gt;=钢筋检表!$F$12,"",IF(SUM(COUNTIF($D$32:K32,"&gt;20"),COUNTIF($D$32:K32,"&lt;-20"))&gt;0,RANDBETWEEN(-20,20),RANDBETWEEN(-21,21)))</f>
        <v/>
      </c>
      <c r="M32" s="86" t="str">
        <f ca="1">IF(120+COUNT($D$32:L32)&gt;=钢筋检表!$F$12,"",IF(SUM(COUNTIF($D$32:L32,"&gt;20"),COUNTIF($D$32:L32,"&lt;-20"))&gt;0,RANDBETWEEN(-20,20),RANDBETWEEN(-21,21)))</f>
        <v/>
      </c>
      <c r="N32" s="86" t="str">
        <f ca="1">IF(120+COUNT($D$32:M32)&gt;=钢筋检表!$F$12,"",IF(SUM(COUNTIF($D$32:M32,"&gt;20"),COUNTIF($D$32:M32,"&lt;-20"))&gt;0,RANDBETWEEN(-20,20),RANDBETWEEN(-21,21)))</f>
        <v/>
      </c>
      <c r="O32" s="86" t="str">
        <f ca="1">IF(120+COUNT($D$32:N32)&gt;=钢筋检表!$F$12,"",IF(SUM(COUNTIF($D$32:N32,"&gt;20"),COUNTIF($D$32:N32,"&lt;-20"))&gt;0,RANDBETWEEN(-20,20),RANDBETWEEN(-21,21)))</f>
        <v/>
      </c>
      <c r="P32" s="86" t="str">
        <f ca="1">IF(120+COUNT($D$32:O32)&gt;=钢筋检表!$F$12,"",IF(SUM(COUNTIF($D$32:O32,"&gt;20"),COUNTIF($D$32:O32,"&lt;-20"))&gt;0,RANDBETWEEN(-20,20),RANDBETWEEN(-21,21)))</f>
        <v/>
      </c>
      <c r="Q32" s="86" t="str">
        <f ca="1">IF(120+COUNT($D$32:P32)&gt;=钢筋检表!$F$12,"",IF(SUM(COUNTIF($D$32:P32,"&gt;20"),COUNTIF($D$32:P32,"&lt;-20"))&gt;0,RANDBETWEEN(-20,20),RANDBETWEEN(-21,21)))</f>
        <v/>
      </c>
      <c r="R32" s="86" t="str">
        <f ca="1">IF(120+COUNT($D$32:Q32)&gt;=钢筋检表!$F$12,"",IF(SUM(COUNTIF($D$32:Q32,"&gt;20"),COUNTIF($D$32:Q32,"&lt;-20"))&gt;0,RANDBETWEEN(-20,20),RANDBETWEEN(-21,21)))</f>
        <v/>
      </c>
      <c r="S32" s="86" t="str">
        <f ca="1">IF(120+COUNT($D$32:R32)&gt;=钢筋检表!$F$12,"",IF(SUM(COUNTIF($D$32:R32,"&gt;20"),COUNTIF($D$32:R32,"&lt;-20"))&gt;0,RANDBETWEEN(-20,20),RANDBETWEEN(-21,21)))</f>
        <v/>
      </c>
      <c r="T32" s="86" t="str">
        <f ca="1">IF(120+COUNT($D$32:S32)&gt;=钢筋检表!$F$12,"",IF(SUM(COUNTIF($D$32:S32,"&gt;20"),COUNTIF($D$32:S32,"&lt;-20"))&gt;0,RANDBETWEEN(-20,20),RANDBETWEEN(-21,21)))</f>
        <v/>
      </c>
      <c r="U32" s="86" t="str">
        <f ca="1">IF(120+COUNT($D$32:T32)&gt;=钢筋检表!$F$12,"",IF(SUM(COUNTIF($D$32:T32,"&gt;20"),COUNTIF($D$32:T32,"&lt;-20"))&gt;0,RANDBETWEEN(-20,20),RANDBETWEEN(-21,21)))</f>
        <v/>
      </c>
      <c r="V32" s="86" t="str">
        <f ca="1">IF(120+COUNT($D$32:U32)&gt;=钢筋检表!$F$12,"",IF(SUM(COUNTIF($D$32:U32,"&gt;20"),COUNTIF($D$32:U32,"&lt;-20"))&gt;0,RANDBETWEEN(-20,20),RANDBETWEEN(-21,21)))</f>
        <v/>
      </c>
      <c r="W32" s="105" t="str">
        <f ca="1">IF(120+COUNT($D$32:V32)&gt;=钢筋检表!$F$12,"",IF(SUM(COUNTIF($D$32:V32,"&gt;20"),COUNTIF($D$32:V32,"&lt;-20"))&gt;0,RANDBETWEEN(-20,20),RANDBETWEEN(-21,21)))</f>
        <v/>
      </c>
    </row>
    <row r="33" spans="1:23" ht="13.5" customHeight="1" x14ac:dyDescent="0.15">
      <c r="A33" s="439"/>
      <c r="B33" s="439"/>
      <c r="C33" s="439"/>
      <c r="D33" s="87" t="str">
        <f ca="1">IF(120+COUNT($D$32:W32)&gt;=钢筋检表!$F$12,"",IF(SUM(COUNTIF($D$32:W32,"&gt;20"),COUNTIF($D$32:W32,"&lt;-20"))&gt;0,RANDBETWEEN(-20,20),RANDBETWEEN(-21,21)))</f>
        <v/>
      </c>
      <c r="E33" s="88" t="str">
        <f ca="1">IF(COUNT($D$32:$W32)+COUNT($D33:D33)+120&gt;=钢筋检表!$F$12,"",IF(SUM(COUNTIF($D$32:$W32,"&gt;20"),COUNTIF(($D33:D33),"&gt;20"),COUNTIF($D$32:$W32,"&lt;-20"),COUNTIF(($D33:D33),"&lt;-20"))&gt;0,RANDBETWEEN(-20,20),RANDBETWEEN(-21,21)))</f>
        <v/>
      </c>
      <c r="F33" s="88" t="str">
        <f ca="1">IF(COUNT($D$32:$W32)+COUNT($D33:E33)+120&gt;=钢筋检表!$F$12,"",IF(SUM(COUNTIF($D$32:$W32,"&gt;20"),COUNTIF(($D33:E33),"&gt;20"),COUNTIF($D$32:$W32,"&lt;-20"),COUNTIF(($D33:E33),"&lt;-20"))&gt;0,RANDBETWEEN(-20,20),RANDBETWEEN(-21,21)))</f>
        <v/>
      </c>
      <c r="G33" s="88" t="str">
        <f ca="1">IF(COUNT($D$32:$W32)+COUNT($D33:F33)+120&gt;=钢筋检表!$F$12,"",IF(SUM(COUNTIF($D$32:$W32,"&gt;20"),COUNTIF(($D33:F33),"&gt;20"),COUNTIF($D$32:$W32,"&lt;-20"),COUNTIF(($D33:F33),"&lt;-20"))&gt;0,RANDBETWEEN(-20,20),RANDBETWEEN(-21,21)))</f>
        <v/>
      </c>
      <c r="H33" s="88" t="str">
        <f ca="1">IF(COUNT($D$32:$W32)+COUNT($D33:G33)+120&gt;=钢筋检表!$F$12,"",IF(SUM(COUNTIF($D$32:$W32,"&gt;20"),COUNTIF(($D33:G33),"&gt;20"),COUNTIF($D$32:$W32,"&lt;-20"),COUNTIF(($D33:G33),"&lt;-20"))&gt;0,RANDBETWEEN(-20,20),RANDBETWEEN(-21,21)))</f>
        <v/>
      </c>
      <c r="I33" s="88" t="str">
        <f ca="1">IF(COUNT($D$32:$W32)+COUNT($D33:H33)+120&gt;=钢筋检表!$F$12,"",IF(SUM(COUNTIF($D$32:$W32,"&gt;20"),COUNTIF(($D33:H33),"&gt;20"),COUNTIF($D$32:$W32,"&lt;-20"),COUNTIF(($D33:H33),"&lt;-20"))&gt;0,RANDBETWEEN(-20,20),RANDBETWEEN(-21,21)))</f>
        <v/>
      </c>
      <c r="J33" s="88" t="str">
        <f ca="1">IF(COUNT($D$32:$W32)+COUNT($D33:I33)+120&gt;=钢筋检表!$F$12,"",IF(SUM(COUNTIF($D$32:$W32,"&gt;20"),COUNTIF(($D33:I33),"&gt;20"),COUNTIF($D$32:$W32,"&lt;-20"),COUNTIF(($D33:I33),"&lt;-20"))&gt;0,RANDBETWEEN(-20,20),RANDBETWEEN(-21,21)))</f>
        <v/>
      </c>
      <c r="K33" s="88" t="str">
        <f ca="1">IF(COUNT($D$32:$W32)+COUNT($D33:J33)+120&gt;=钢筋检表!$F$12,"",IF(SUM(COUNTIF($D$32:$W32,"&gt;20"),COUNTIF(($D33:J33),"&gt;20"),COUNTIF($D$32:$W32,"&lt;-20"),COUNTIF(($D33:J33),"&lt;-20"))&gt;0,RANDBETWEEN(-20,20),RANDBETWEEN(-21,21)))</f>
        <v/>
      </c>
      <c r="L33" s="88" t="str">
        <f ca="1">IF(COUNT($D$32:$W32)+COUNT($D33:K33)+120&gt;=钢筋检表!$F$12,"",IF(SUM(COUNTIF($D$32:$W32,"&gt;20"),COUNTIF(($D33:K33),"&gt;20"),COUNTIF($D$32:$W32,"&lt;-20"),COUNTIF(($D33:K33),"&lt;-20"))&gt;0,RANDBETWEEN(-20,20),RANDBETWEEN(-21,21)))</f>
        <v/>
      </c>
      <c r="M33" s="88" t="str">
        <f ca="1">IF(COUNT($D$32:$W32)+COUNT($D33:L33)+120&gt;=钢筋检表!$F$12,"",IF(SUM(COUNTIF($D$32:$W32,"&gt;20"),COUNTIF(($D33:L33),"&gt;20"),COUNTIF($D$32:$W32,"&lt;-20"),COUNTIF(($D33:L33),"&lt;-20"))&gt;0,RANDBETWEEN(-20,20),RANDBETWEEN(-21,21)))</f>
        <v/>
      </c>
      <c r="N33" s="88" t="str">
        <f ca="1">IF(COUNT($D$32:$W32)+COUNT($D33:M33)+120&gt;=钢筋检表!$F$12,"",IF(SUM(COUNTIF($D$32:$W32,"&gt;20"),COUNTIF(($D33:M33),"&gt;20"),COUNTIF($D$32:$W32,"&lt;-20"),COUNTIF(($D33:M33),"&lt;-20"))&gt;0,RANDBETWEEN(-20,20),RANDBETWEEN(-21,21)))</f>
        <v/>
      </c>
      <c r="O33" s="88" t="str">
        <f ca="1">IF(COUNT($D$32:$W32)+COUNT($D33:N33)+120&gt;=钢筋检表!$F$12,"",IF(SUM(COUNTIF($D$32:$W32,"&gt;20"),COUNTIF(($D33:N33),"&gt;20"),COUNTIF($D$32:$W32,"&lt;-20"),COUNTIF(($D33:N33),"&lt;-20"))&gt;0,RANDBETWEEN(-20,20),RANDBETWEEN(-21,21)))</f>
        <v/>
      </c>
      <c r="P33" s="88" t="str">
        <f ca="1">IF(COUNT($D$32:$W32)+COUNT($D33:O33)+120&gt;=钢筋检表!$F$12,"",IF(SUM(COUNTIF($D$32:$W32,"&gt;20"),COUNTIF(($D33:O33),"&gt;20"),COUNTIF($D$32:$W32,"&lt;-20"),COUNTIF(($D33:O33),"&lt;-20"))&gt;0,RANDBETWEEN(-20,20),RANDBETWEEN(-21,21)))</f>
        <v/>
      </c>
      <c r="Q33" s="88" t="str">
        <f ca="1">IF(COUNT($D$32:$W32)+COUNT($D33:P33)+120&gt;=钢筋检表!$F$12,"",IF(SUM(COUNTIF($D$32:$W32,"&gt;20"),COUNTIF(($D33:P33),"&gt;20"),COUNTIF($D$32:$W32,"&lt;-20"),COUNTIF(($D33:P33),"&lt;-20"))&gt;0,RANDBETWEEN(-20,20),RANDBETWEEN(-21,21)))</f>
        <v/>
      </c>
      <c r="R33" s="88" t="str">
        <f ca="1">IF(COUNT($D$32:$W32)+COUNT($D33:Q33)+120&gt;=钢筋检表!$F$12,"",IF(SUM(COUNTIF($D$32:$W32,"&gt;20"),COUNTIF(($D33:Q33),"&gt;20"),COUNTIF($D$32:$W32,"&lt;-20"),COUNTIF(($D33:Q33),"&lt;-20"))&gt;0,RANDBETWEEN(-20,20),RANDBETWEEN(-21,21)))</f>
        <v/>
      </c>
      <c r="S33" s="88" t="str">
        <f ca="1">IF(COUNT($D$32:$W32)+COUNT($D33:R33)+120&gt;=钢筋检表!$F$12,"",IF(SUM(COUNTIF($D$32:$W32,"&gt;20"),COUNTIF(($D33:R33),"&gt;20"),COUNTIF($D$32:$W32,"&lt;-20"),COUNTIF(($D33:R33),"&lt;-20"))&gt;0,RANDBETWEEN(-20,20),RANDBETWEEN(-21,21)))</f>
        <v/>
      </c>
      <c r="T33" s="88" t="str">
        <f ca="1">IF(COUNT($D$32:$W32)+COUNT($D33:S33)+120&gt;=钢筋检表!$F$12,"",IF(SUM(COUNTIF($D$32:$W32,"&gt;20"),COUNTIF(($D33:S33),"&gt;20"),COUNTIF($D$32:$W32,"&lt;-20"),COUNTIF(($D33:S33),"&lt;-20"))&gt;0,RANDBETWEEN(-20,20),RANDBETWEEN(-21,21)))</f>
        <v/>
      </c>
      <c r="U33" s="88" t="str">
        <f ca="1">IF(COUNT($D$32:$W32)+COUNT($D33:T33)+120&gt;=钢筋检表!$F$12,"",IF(SUM(COUNTIF($D$32:$W32,"&gt;20"),COUNTIF(($D33:T33),"&gt;20"),COUNTIF($D$32:$W32,"&lt;-20"),COUNTIF(($D33:T33),"&lt;-20"))&gt;0,RANDBETWEEN(-20,20),RANDBETWEEN(-21,21)))</f>
        <v/>
      </c>
      <c r="V33" s="88" t="str">
        <f ca="1">IF(COUNT($D$32:$W32)+COUNT($D33:U33)+120&gt;=钢筋检表!$F$12,"",IF(SUM(COUNTIF($D$32:$W32,"&gt;20"),COUNTIF(($D33:U33),"&gt;20"),COUNTIF($D$32:$W32,"&lt;-20"),COUNTIF(($D33:U33),"&lt;-20"))&gt;0,RANDBETWEEN(-20,20),RANDBETWEEN(-21,21)))</f>
        <v/>
      </c>
      <c r="W33" s="106" t="str">
        <f ca="1">IF(COUNT($D$32:$W32)+COUNT($D33:V33)+120&gt;=钢筋检表!$F$12,"",IF(SUM(COUNTIF($D$32:$W32,"&gt;20"),COUNTIF(($D33:V33),"&gt;20"),COUNTIF($D$32:$W32,"&lt;-20"),COUNTIF(($D33:V33),"&lt;-20"))&gt;0,RANDBETWEEN(-20,20),RANDBETWEEN(-21,21)))</f>
        <v/>
      </c>
    </row>
    <row r="34" spans="1:23" ht="13.5" customHeight="1" x14ac:dyDescent="0.15">
      <c r="A34" s="439"/>
      <c r="B34" s="439"/>
      <c r="C34" s="439"/>
      <c r="D34" s="87" t="str">
        <f ca="1">IF(120+COUNT($D$32:W33)&gt;=钢筋检表!$F$12,"",IF(SUM(COUNTIF($D$32:W33,"&gt;20"),COUNTIF($D$32:W33,"&lt;-20"))&gt;0,RANDBETWEEN(-20,20),RANDBETWEEN(-21,21)))</f>
        <v/>
      </c>
      <c r="E34" s="88" t="str">
        <f ca="1">IF(COUNT($D$32:$W33)+COUNT($D34:D34)+120&gt;=钢筋检表!$F$12,"",IF(SUM(COUNTIF($D$32:$W33,"&gt;20"),COUNTIF(($D34:D34),"&gt;20"),COUNTIF($D$32:$W33,"&lt;-20"),COUNTIF(($D34:D34),"&lt;-20"))&gt;0,RANDBETWEEN(-20,20),RANDBETWEEN(-21,21)))</f>
        <v/>
      </c>
      <c r="F34" s="88" t="str">
        <f ca="1">IF(COUNT($D$32:$W33)+COUNT($D34:E34)+120&gt;=钢筋检表!$F$12,"",IF(SUM(COUNTIF($D$32:$W33,"&gt;20"),COUNTIF(($D34:E34),"&gt;20"),COUNTIF($D$32:$W33,"&lt;-20"),COUNTIF(($D34:E34),"&lt;-20"))&gt;0,RANDBETWEEN(-20,20),RANDBETWEEN(-21,21)))</f>
        <v/>
      </c>
      <c r="G34" s="88" t="str">
        <f ca="1">IF(COUNT($D$32:$W33)+COUNT($D34:F34)+120&gt;=钢筋检表!$F$12,"",IF(SUM(COUNTIF($D$32:$W33,"&gt;20"),COUNTIF(($D34:F34),"&gt;20"),COUNTIF($D$32:$W33,"&lt;-20"),COUNTIF(($D34:F34),"&lt;-20"))&gt;0,RANDBETWEEN(-20,20),RANDBETWEEN(-21,21)))</f>
        <v/>
      </c>
      <c r="H34" s="88" t="str">
        <f ca="1">IF(COUNT($D$32:$W33)+COUNT($D34:G34)+120&gt;=钢筋检表!$F$12,"",IF(SUM(COUNTIF($D$32:$W33,"&gt;20"),COUNTIF(($D34:G34),"&gt;20"),COUNTIF($D$32:$W33,"&lt;-20"),COUNTIF(($D34:G34),"&lt;-20"))&gt;0,RANDBETWEEN(-20,20),RANDBETWEEN(-21,21)))</f>
        <v/>
      </c>
      <c r="I34" s="88" t="str">
        <f ca="1">IF(COUNT($D$32:$W33)+COUNT($D34:H34)+120&gt;=钢筋检表!$F$12,"",IF(SUM(COUNTIF($D$32:$W33,"&gt;20"),COUNTIF(($D34:H34),"&gt;20"),COUNTIF($D$32:$W33,"&lt;-20"),COUNTIF(($D34:H34),"&lt;-20"))&gt;0,RANDBETWEEN(-20,20),RANDBETWEEN(-21,21)))</f>
        <v/>
      </c>
      <c r="J34" s="88" t="str">
        <f ca="1">IF(COUNT($D$32:$W33)+COUNT($D34:I34)+120&gt;=钢筋检表!$F$12,"",IF(SUM(COUNTIF($D$32:$W33,"&gt;20"),COUNTIF(($D34:I34),"&gt;20"),COUNTIF($D$32:$W33,"&lt;-20"),COUNTIF(($D34:I34),"&lt;-20"))&gt;0,RANDBETWEEN(-20,20),RANDBETWEEN(-21,21)))</f>
        <v/>
      </c>
      <c r="K34" s="88" t="str">
        <f ca="1">IF(COUNT($D$32:$W33)+COUNT($D34:J34)+120&gt;=钢筋检表!$F$12,"",IF(SUM(COUNTIF($D$32:$W33,"&gt;20"),COUNTIF(($D34:J34),"&gt;20"),COUNTIF($D$32:$W33,"&lt;-20"),COUNTIF(($D34:J34),"&lt;-20"))&gt;0,RANDBETWEEN(-20,20),RANDBETWEEN(-21,21)))</f>
        <v/>
      </c>
      <c r="L34" s="88" t="str">
        <f ca="1">IF(COUNT($D$32:$W33)+COUNT($D34:K34)+120&gt;=钢筋检表!$F$12,"",IF(SUM(COUNTIF($D$32:$W33,"&gt;20"),COUNTIF(($D34:K34),"&gt;20"),COUNTIF($D$32:$W33,"&lt;-20"),COUNTIF(($D34:K34),"&lt;-20"))&gt;0,RANDBETWEEN(-20,20),RANDBETWEEN(-21,21)))</f>
        <v/>
      </c>
      <c r="M34" s="88" t="str">
        <f ca="1">IF(COUNT($D$32:$W33)+COUNT($D34:L34)+120&gt;=钢筋检表!$F$12,"",IF(SUM(COUNTIF($D$32:$W33,"&gt;20"),COUNTIF(($D34:L34),"&gt;20"),COUNTIF($D$32:$W33,"&lt;-20"),COUNTIF(($D34:L34),"&lt;-20"))&gt;0,RANDBETWEEN(-20,20),RANDBETWEEN(-21,21)))</f>
        <v/>
      </c>
      <c r="N34" s="88" t="str">
        <f ca="1">IF(COUNT($D$32:$W33)+COUNT($D34:M34)+120&gt;=钢筋检表!$F$12,"",IF(SUM(COUNTIF($D$32:$W33,"&gt;20"),COUNTIF(($D34:M34),"&gt;20"),COUNTIF($D$32:$W33,"&lt;-20"),COUNTIF(($D34:M34),"&lt;-20"))&gt;0,RANDBETWEEN(-20,20),RANDBETWEEN(-21,21)))</f>
        <v/>
      </c>
      <c r="O34" s="88" t="str">
        <f ca="1">IF(COUNT($D$32:$W33)+COUNT($D34:N34)+120&gt;=钢筋检表!$F$12,"",IF(SUM(COUNTIF($D$32:$W33,"&gt;20"),COUNTIF(($D34:N34),"&gt;20"),COUNTIF($D$32:$W33,"&lt;-20"),COUNTIF(($D34:N34),"&lt;-20"))&gt;0,RANDBETWEEN(-20,20),RANDBETWEEN(-21,21)))</f>
        <v/>
      </c>
      <c r="P34" s="88" t="str">
        <f ca="1">IF(COUNT($D$32:$W33)+COUNT($D34:O34)+120&gt;=钢筋检表!$F$12,"",IF(SUM(COUNTIF($D$32:$W33,"&gt;20"),COUNTIF(($D34:O34),"&gt;20"),COUNTIF($D$32:$W33,"&lt;-20"),COUNTIF(($D34:O34),"&lt;-20"))&gt;0,RANDBETWEEN(-20,20),RANDBETWEEN(-21,21)))</f>
        <v/>
      </c>
      <c r="Q34" s="88" t="str">
        <f ca="1">IF(COUNT($D$32:$W33)+COUNT($D34:P34)+120&gt;=钢筋检表!$F$12,"",IF(SUM(COUNTIF($D$32:$W33,"&gt;20"),COUNTIF(($D34:P34),"&gt;20"),COUNTIF($D$32:$W33,"&lt;-20"),COUNTIF(($D34:P34),"&lt;-20"))&gt;0,RANDBETWEEN(-20,20),RANDBETWEEN(-21,21)))</f>
        <v/>
      </c>
      <c r="R34" s="88" t="str">
        <f ca="1">IF(COUNT($D$32:$W33)+COUNT($D34:Q34)+120&gt;=钢筋检表!$F$12,"",IF(SUM(COUNTIF($D$32:$W33,"&gt;20"),COUNTIF(($D34:Q34),"&gt;20"),COUNTIF($D$32:$W33,"&lt;-20"),COUNTIF(($D34:Q34),"&lt;-20"))&gt;0,RANDBETWEEN(-20,20),RANDBETWEEN(-21,21)))</f>
        <v/>
      </c>
      <c r="S34" s="88" t="str">
        <f ca="1">IF(COUNT($D$32:$W33)+COUNT($D34:R34)+120&gt;=钢筋检表!$F$12,"",IF(SUM(COUNTIF($D$32:$W33,"&gt;20"),COUNTIF(($D34:R34),"&gt;20"),COUNTIF($D$32:$W33,"&lt;-20"),COUNTIF(($D34:R34),"&lt;-20"))&gt;0,RANDBETWEEN(-20,20),RANDBETWEEN(-21,21)))</f>
        <v/>
      </c>
      <c r="T34" s="88" t="str">
        <f ca="1">IF(COUNT($D$32:$W33)+COUNT($D34:S34)+120&gt;=钢筋检表!$F$12,"",IF(SUM(COUNTIF($D$32:$W33,"&gt;20"),COUNTIF(($D34:S34),"&gt;20"),COUNTIF($D$32:$W33,"&lt;-20"),COUNTIF(($D34:S34),"&lt;-20"))&gt;0,RANDBETWEEN(-20,20),RANDBETWEEN(-21,21)))</f>
        <v/>
      </c>
      <c r="U34" s="88" t="str">
        <f ca="1">IF(COUNT($D$32:$W33)+COUNT($D34:T34)+120&gt;=钢筋检表!$F$12,"",IF(SUM(COUNTIF($D$32:$W33,"&gt;20"),COUNTIF(($D34:T34),"&gt;20"),COUNTIF($D$32:$W33,"&lt;-20"),COUNTIF(($D34:T34),"&lt;-20"))&gt;0,RANDBETWEEN(-20,20),RANDBETWEEN(-21,21)))</f>
        <v/>
      </c>
      <c r="V34" s="88" t="str">
        <f ca="1">IF(COUNT($D$32:$W33)+COUNT($D34:U34)+120&gt;=钢筋检表!$F$12,"",IF(SUM(COUNTIF($D$32:$W33,"&gt;20"),COUNTIF(($D34:U34),"&gt;20"),COUNTIF($D$32:$W33,"&lt;-20"),COUNTIF(($D34:U34),"&lt;-20"))&gt;0,RANDBETWEEN(-20,20),RANDBETWEEN(-21,21)))</f>
        <v/>
      </c>
      <c r="W34" s="106" t="str">
        <f ca="1">IF(COUNT($D$32:$W33)+COUNT($D34:V34)+120&gt;=钢筋检表!$F$12,"",IF(SUM(COUNTIF($D$32:$W33,"&gt;20"),COUNTIF(($D34:V34),"&gt;20"),COUNTIF($D$32:$W33,"&lt;-20"),COUNTIF(($D34:V34),"&lt;-20"))&gt;0,RANDBETWEEN(-20,20),RANDBETWEEN(-21,21)))</f>
        <v/>
      </c>
    </row>
    <row r="35" spans="1:23" ht="13.5" customHeight="1" x14ac:dyDescent="0.15">
      <c r="A35" s="439"/>
      <c r="B35" s="439"/>
      <c r="C35" s="439"/>
      <c r="D35" s="87" t="str">
        <f ca="1">IF(120+COUNT($D$32:W34)&gt;=钢筋检表!$F$12,"",IF(SUM(COUNTIF($D$32:W34,"&gt;20"),COUNTIF($D$32:W34,"&lt;-20"))&gt;0,RANDBETWEEN(-20,20),RANDBETWEEN(-21,21)))</f>
        <v/>
      </c>
      <c r="E35" s="88" t="str">
        <f ca="1">IF(COUNT($D$32:$W34)+COUNT($D35:D35)+120&gt;=钢筋检表!$F$12,"",IF(SUM(COUNTIF($D$32:$W34,"&gt;20"),COUNTIF(($D35:D35),"&gt;20"),COUNTIF($D$32:$W34,"&lt;-20"),COUNTIF(($D35:D35),"&lt;-20"))&gt;0,RANDBETWEEN(-20,20),RANDBETWEEN(-21,21)))</f>
        <v/>
      </c>
      <c r="F35" s="88" t="str">
        <f ca="1">IF(COUNT($D$32:$W34)+COUNT($D35:E35)+120&gt;=钢筋检表!$F$12,"",IF(SUM(COUNTIF($D$32:$W34,"&gt;20"),COUNTIF(($D35:E35),"&gt;20"),COUNTIF($D$32:$W34,"&lt;-20"),COUNTIF(($D35:E35),"&lt;-20"))&gt;0,RANDBETWEEN(-20,20),RANDBETWEEN(-21,21)))</f>
        <v/>
      </c>
      <c r="G35" s="88" t="str">
        <f ca="1">IF(COUNT($D$32:$W34)+COUNT($D35:F35)+120&gt;=钢筋检表!$F$12,"",IF(SUM(COUNTIF($D$32:$W34,"&gt;20"),COUNTIF(($D35:F35),"&gt;20"),COUNTIF($D$32:$W34,"&lt;-20"),COUNTIF(($D35:F35),"&lt;-20"))&gt;0,RANDBETWEEN(-20,20),RANDBETWEEN(-21,21)))</f>
        <v/>
      </c>
      <c r="H35" s="88" t="str">
        <f ca="1">IF(COUNT($D$32:$W34)+COUNT($D35:G35)+120&gt;=钢筋检表!$F$12,"",IF(SUM(COUNTIF($D$32:$W34,"&gt;20"),COUNTIF(($D35:G35),"&gt;20"),COUNTIF($D$32:$W34,"&lt;-20"),COUNTIF(($D35:G35),"&lt;-20"))&gt;0,RANDBETWEEN(-20,20),RANDBETWEEN(-21,21)))</f>
        <v/>
      </c>
      <c r="I35" s="88" t="str">
        <f ca="1">IF(COUNT($D$32:$W34)+COUNT($D35:H35)+120&gt;=钢筋检表!$F$12,"",IF(SUM(COUNTIF($D$32:$W34,"&gt;20"),COUNTIF(($D35:H35),"&gt;20"),COUNTIF($D$32:$W34,"&lt;-20"),COUNTIF(($D35:H35),"&lt;-20"))&gt;0,RANDBETWEEN(-20,20),RANDBETWEEN(-21,21)))</f>
        <v/>
      </c>
      <c r="J35" s="88" t="str">
        <f ca="1">IF(COUNT($D$32:$W34)+COUNT($D35:I35)+120&gt;=钢筋检表!$F$12,"",IF(SUM(COUNTIF($D$32:$W34,"&gt;20"),COUNTIF(($D35:I35),"&gt;20"),COUNTIF($D$32:$W34,"&lt;-20"),COUNTIF(($D35:I35),"&lt;-20"))&gt;0,RANDBETWEEN(-20,20),RANDBETWEEN(-21,21)))</f>
        <v/>
      </c>
      <c r="K35" s="88" t="str">
        <f ca="1">IF(COUNT($D$32:$W34)+COUNT($D35:J35)+120&gt;=钢筋检表!$F$12,"",IF(SUM(COUNTIF($D$32:$W34,"&gt;20"),COUNTIF(($D35:J35),"&gt;20"),COUNTIF($D$32:$W34,"&lt;-20"),COUNTIF(($D35:J35),"&lt;-20"))&gt;0,RANDBETWEEN(-20,20),RANDBETWEEN(-21,21)))</f>
        <v/>
      </c>
      <c r="L35" s="88" t="str">
        <f ca="1">IF(COUNT($D$32:$W34)+COUNT($D35:K35)+120&gt;=钢筋检表!$F$12,"",IF(SUM(COUNTIF($D$32:$W34,"&gt;20"),COUNTIF(($D35:K35),"&gt;20"),COUNTIF($D$32:$W34,"&lt;-20"),COUNTIF(($D35:K35),"&lt;-20"))&gt;0,RANDBETWEEN(-20,20),RANDBETWEEN(-21,21)))</f>
        <v/>
      </c>
      <c r="M35" s="88" t="str">
        <f ca="1">IF(COUNT($D$32:$W34)+COUNT($D35:L35)+120&gt;=钢筋检表!$F$12,"",IF(SUM(COUNTIF($D$32:$W34,"&gt;20"),COUNTIF(($D35:L35),"&gt;20"),COUNTIF($D$32:$W34,"&lt;-20"),COUNTIF(($D35:L35),"&lt;-20"))&gt;0,RANDBETWEEN(-20,20),RANDBETWEEN(-21,21)))</f>
        <v/>
      </c>
      <c r="N35" s="88" t="str">
        <f ca="1">IF(COUNT($D$32:$W34)+COUNT($D35:M35)+120&gt;=钢筋检表!$F$12,"",IF(SUM(COUNTIF($D$32:$W34,"&gt;20"),COUNTIF(($D35:M35),"&gt;20"),COUNTIF($D$32:$W34,"&lt;-20"),COUNTIF(($D35:M35),"&lt;-20"))&gt;0,RANDBETWEEN(-20,20),RANDBETWEEN(-21,21)))</f>
        <v/>
      </c>
      <c r="O35" s="88" t="str">
        <f ca="1">IF(COUNT($D$32:$W34)+COUNT($D35:N35)+120&gt;=钢筋检表!$F$12,"",IF(SUM(COUNTIF($D$32:$W34,"&gt;20"),COUNTIF(($D35:N35),"&gt;20"),COUNTIF($D$32:$W34,"&lt;-20"),COUNTIF(($D35:N35),"&lt;-20"))&gt;0,RANDBETWEEN(-20,20),RANDBETWEEN(-21,21)))</f>
        <v/>
      </c>
      <c r="P35" s="88" t="str">
        <f ca="1">IF(COUNT($D$32:$W34)+COUNT($D35:O35)+120&gt;=钢筋检表!$F$12,"",IF(SUM(COUNTIF($D$32:$W34,"&gt;20"),COUNTIF(($D35:O35),"&gt;20"),COUNTIF($D$32:$W34,"&lt;-20"),COUNTIF(($D35:O35),"&lt;-20"))&gt;0,RANDBETWEEN(-20,20),RANDBETWEEN(-21,21)))</f>
        <v/>
      </c>
      <c r="Q35" s="88" t="str">
        <f ca="1">IF(COUNT($D$32:$W34)+COUNT($D35:P35)+120&gt;=钢筋检表!$F$12,"",IF(SUM(COUNTIF($D$32:$W34,"&gt;20"),COUNTIF(($D35:P35),"&gt;20"),COUNTIF($D$32:$W34,"&lt;-20"),COUNTIF(($D35:P35),"&lt;-20"))&gt;0,RANDBETWEEN(-20,20),RANDBETWEEN(-21,21)))</f>
        <v/>
      </c>
      <c r="R35" s="88" t="str">
        <f ca="1">IF(COUNT($D$32:$W34)+COUNT($D35:Q35)+120&gt;=钢筋检表!$F$12,"",IF(SUM(COUNTIF($D$32:$W34,"&gt;20"),COUNTIF(($D35:Q35),"&gt;20"),COUNTIF($D$32:$W34,"&lt;-20"),COUNTIF(($D35:Q35),"&lt;-20"))&gt;0,RANDBETWEEN(-20,20),RANDBETWEEN(-21,21)))</f>
        <v/>
      </c>
      <c r="S35" s="88" t="str">
        <f ca="1">IF(COUNT($D$32:$W34)+COUNT($D35:R35)+120&gt;=钢筋检表!$F$12,"",IF(SUM(COUNTIF($D$32:$W34,"&gt;20"),COUNTIF(($D35:R35),"&gt;20"),COUNTIF($D$32:$W34,"&lt;-20"),COUNTIF(($D35:R35),"&lt;-20"))&gt;0,RANDBETWEEN(-20,20),RANDBETWEEN(-21,21)))</f>
        <v/>
      </c>
      <c r="T35" s="88" t="str">
        <f ca="1">IF(COUNT($D$32:$W34)+COUNT($D35:S35)+120&gt;=钢筋检表!$F$12,"",IF(SUM(COUNTIF($D$32:$W34,"&gt;20"),COUNTIF(($D35:S35),"&gt;20"),COUNTIF($D$32:$W34,"&lt;-20"),COUNTIF(($D35:S35),"&lt;-20"))&gt;0,RANDBETWEEN(-20,20),RANDBETWEEN(-21,21)))</f>
        <v/>
      </c>
      <c r="U35" s="88" t="str">
        <f ca="1">IF(COUNT($D$32:$W34)+COUNT($D35:T35)+120&gt;=钢筋检表!$F$12,"",IF(SUM(COUNTIF($D$32:$W34,"&gt;20"),COUNTIF(($D35:T35),"&gt;20"),COUNTIF($D$32:$W34,"&lt;-20"),COUNTIF(($D35:T35),"&lt;-20"))&gt;0,RANDBETWEEN(-20,20),RANDBETWEEN(-21,21)))</f>
        <v/>
      </c>
      <c r="V35" s="88" t="str">
        <f ca="1">IF(COUNT($D$32:$W34)+COUNT($D35:U35)+120&gt;=钢筋检表!$F$12,"",IF(SUM(COUNTIF($D$32:$W34,"&gt;20"),COUNTIF(($D35:U35),"&gt;20"),COUNTIF($D$32:$W34,"&lt;-20"),COUNTIF(($D35:U35),"&lt;-20"))&gt;0,RANDBETWEEN(-20,20),RANDBETWEEN(-21,21)))</f>
        <v/>
      </c>
      <c r="W35" s="106" t="str">
        <f ca="1">IF(COUNT($D$32:$W34)+COUNT($D35:V35)+120&gt;=钢筋检表!$F$12,"",IF(SUM(COUNTIF($D$32:$W34,"&gt;20"),COUNTIF(($D35:V35),"&gt;20"),COUNTIF($D$32:$W34,"&lt;-20"),COUNTIF(($D35:V35),"&lt;-20"))&gt;0,RANDBETWEEN(-20,20),RANDBETWEEN(-21,21)))</f>
        <v/>
      </c>
    </row>
    <row r="36" spans="1:23" ht="13.5" customHeight="1" x14ac:dyDescent="0.15">
      <c r="A36" s="439"/>
      <c r="B36" s="439"/>
      <c r="C36" s="439"/>
      <c r="D36" s="87" t="str">
        <f ca="1">IF(120+COUNT($D$32:W35)&gt;=钢筋检表!$F$12,"",IF(SUM(COUNTIF($D$32:W35,"&gt;20"),COUNTIF($D$32:W35,"&lt;-20"))&gt;0,RANDBETWEEN(-20,20),RANDBETWEEN(-21,21)))</f>
        <v/>
      </c>
      <c r="E36" s="88" t="str">
        <f ca="1">IF(COUNT($D$32:$W35)+COUNT($D36:D36)+120&gt;=钢筋检表!$F$12,"",IF(SUM(COUNTIF($D$32:$W35,"&gt;20"),COUNTIF(($D36:D36),"&gt;20"),COUNTIF($D$32:$W35,"&lt;-20"),COUNTIF(($D36:D36),"&lt;-20"))&gt;0,RANDBETWEEN(-20,20),RANDBETWEEN(-21,21)))</f>
        <v/>
      </c>
      <c r="F36" s="88" t="str">
        <f ca="1">IF(COUNT($D$32:$W35)+COUNT($D36:E36)+120&gt;=钢筋检表!$F$12,"",IF(SUM(COUNTIF($D$32:$W35,"&gt;20"),COUNTIF(($D36:E36),"&gt;20"),COUNTIF($D$32:$W35,"&lt;-20"),COUNTIF(($D36:E36),"&lt;-20"))&gt;0,RANDBETWEEN(-20,20),RANDBETWEEN(-21,21)))</f>
        <v/>
      </c>
      <c r="G36" s="88" t="str">
        <f ca="1">IF(COUNT($D$32:$W35)+COUNT($D36:F36)+120&gt;=钢筋检表!$F$12,"",IF(SUM(COUNTIF($D$32:$W35,"&gt;20"),COUNTIF(($D36:F36),"&gt;20"),COUNTIF($D$32:$W35,"&lt;-20"),COUNTIF(($D36:F36),"&lt;-20"))&gt;0,RANDBETWEEN(-20,20),RANDBETWEEN(-21,21)))</f>
        <v/>
      </c>
      <c r="H36" s="88" t="str">
        <f ca="1">IF(COUNT($D$32:$W35)+COUNT($D36:G36)+120&gt;=钢筋检表!$F$12,"",IF(SUM(COUNTIF($D$32:$W35,"&gt;20"),COUNTIF(($D36:G36),"&gt;20"),COUNTIF($D$32:$W35,"&lt;-20"),COUNTIF(($D36:G36),"&lt;-20"))&gt;0,RANDBETWEEN(-20,20),RANDBETWEEN(-21,21)))</f>
        <v/>
      </c>
      <c r="I36" s="88" t="str">
        <f ca="1">IF(COUNT($D$32:$W35)+COUNT($D36:H36)+120&gt;=钢筋检表!$F$12,"",IF(SUM(COUNTIF($D$32:$W35,"&gt;20"),COUNTIF(($D36:H36),"&gt;20"),COUNTIF($D$32:$W35,"&lt;-20"),COUNTIF(($D36:H36),"&lt;-20"))&gt;0,RANDBETWEEN(-20,20),RANDBETWEEN(-21,21)))</f>
        <v/>
      </c>
      <c r="J36" s="88" t="str">
        <f ca="1">IF(COUNT($D$32:$W35)+COUNT($D36:I36)+120&gt;=钢筋检表!$F$12,"",IF(SUM(COUNTIF($D$32:$W35,"&gt;20"),COUNTIF(($D36:I36),"&gt;20"),COUNTIF($D$32:$W35,"&lt;-20"),COUNTIF(($D36:I36),"&lt;-20"))&gt;0,RANDBETWEEN(-20,20),RANDBETWEEN(-21,21)))</f>
        <v/>
      </c>
      <c r="K36" s="88" t="str">
        <f ca="1">IF(COUNT($D$32:$W35)+COUNT($D36:J36)+120&gt;=钢筋检表!$F$12,"",IF(SUM(COUNTIF($D$32:$W35,"&gt;20"),COUNTIF(($D36:J36),"&gt;20"),COUNTIF($D$32:$W35,"&lt;-20"),COUNTIF(($D36:J36),"&lt;-20"))&gt;0,RANDBETWEEN(-20,20),RANDBETWEEN(-21,21)))</f>
        <v/>
      </c>
      <c r="L36" s="88" t="str">
        <f ca="1">IF(COUNT($D$32:$W35)+COUNT($D36:K36)+120&gt;=钢筋检表!$F$12,"",IF(SUM(COUNTIF($D$32:$W35,"&gt;20"),COUNTIF(($D36:K36),"&gt;20"),COUNTIF($D$32:$W35,"&lt;-20"),COUNTIF(($D36:K36),"&lt;-20"))&gt;0,RANDBETWEEN(-20,20),RANDBETWEEN(-21,21)))</f>
        <v/>
      </c>
      <c r="M36" s="88" t="str">
        <f ca="1">IF(COUNT($D$32:$W35)+COUNT($D36:L36)+120&gt;=钢筋检表!$F$12,"",IF(SUM(COUNTIF($D$32:$W35,"&gt;20"),COUNTIF(($D36:L36),"&gt;20"),COUNTIF($D$32:$W35,"&lt;-20"),COUNTIF(($D36:L36),"&lt;-20"))&gt;0,RANDBETWEEN(-20,20),RANDBETWEEN(-21,21)))</f>
        <v/>
      </c>
      <c r="N36" s="88" t="str">
        <f ca="1">IF(COUNT($D$32:$W35)+COUNT($D36:M36)+120&gt;=钢筋检表!$F$12,"",IF(SUM(COUNTIF($D$32:$W35,"&gt;20"),COUNTIF(($D36:M36),"&gt;20"),COUNTIF($D$32:$W35,"&lt;-20"),COUNTIF(($D36:M36),"&lt;-20"))&gt;0,RANDBETWEEN(-20,20),RANDBETWEEN(-21,21)))</f>
        <v/>
      </c>
      <c r="O36" s="88" t="str">
        <f ca="1">IF(COUNT($D$32:$W35)+COUNT($D36:N36)+120&gt;=钢筋检表!$F$12,"",IF(SUM(COUNTIF($D$32:$W35,"&gt;20"),COUNTIF(($D36:N36),"&gt;20"),COUNTIF($D$32:$W35,"&lt;-20"),COUNTIF(($D36:N36),"&lt;-20"))&gt;0,RANDBETWEEN(-20,20),RANDBETWEEN(-21,21)))</f>
        <v/>
      </c>
      <c r="P36" s="88" t="str">
        <f ca="1">IF(COUNT($D$32:$W35)+COUNT($D36:O36)+120&gt;=钢筋检表!$F$12,"",IF(SUM(COUNTIF($D$32:$W35,"&gt;20"),COUNTIF(($D36:O36),"&gt;20"),COUNTIF($D$32:$W35,"&lt;-20"),COUNTIF(($D36:O36),"&lt;-20"))&gt;0,RANDBETWEEN(-20,20),RANDBETWEEN(-21,21)))</f>
        <v/>
      </c>
      <c r="Q36" s="88" t="str">
        <f ca="1">IF(COUNT($D$32:$W35)+COUNT($D36:P36)+120&gt;=钢筋检表!$F$12,"",IF(SUM(COUNTIF($D$32:$W35,"&gt;20"),COUNTIF(($D36:P36),"&gt;20"),COUNTIF($D$32:$W35,"&lt;-20"),COUNTIF(($D36:P36),"&lt;-20"))&gt;0,RANDBETWEEN(-20,20),RANDBETWEEN(-21,21)))</f>
        <v/>
      </c>
      <c r="R36" s="88" t="str">
        <f ca="1">IF(COUNT($D$32:$W35)+COUNT($D36:Q36)+120&gt;=钢筋检表!$F$12,"",IF(SUM(COUNTIF($D$32:$W35,"&gt;20"),COUNTIF(($D36:Q36),"&gt;20"),COUNTIF($D$32:$W35,"&lt;-20"),COUNTIF(($D36:Q36),"&lt;-20"))&gt;0,RANDBETWEEN(-20,20),RANDBETWEEN(-21,21)))</f>
        <v/>
      </c>
      <c r="S36" s="88" t="str">
        <f ca="1">IF(COUNT($D$32:$W35)+COUNT($D36:R36)+120&gt;=钢筋检表!$F$12,"",IF(SUM(COUNTIF($D$32:$W35,"&gt;20"),COUNTIF(($D36:R36),"&gt;20"),COUNTIF($D$32:$W35,"&lt;-20"),COUNTIF(($D36:R36),"&lt;-20"))&gt;0,RANDBETWEEN(-20,20),RANDBETWEEN(-21,21)))</f>
        <v/>
      </c>
      <c r="T36" s="88" t="str">
        <f ca="1">IF(COUNT($D$32:$W35)+COUNT($D36:S36)+120&gt;=钢筋检表!$F$12,"",IF(SUM(COUNTIF($D$32:$W35,"&gt;20"),COUNTIF(($D36:S36),"&gt;20"),COUNTIF($D$32:$W35,"&lt;-20"),COUNTIF(($D36:S36),"&lt;-20"))&gt;0,RANDBETWEEN(-20,20),RANDBETWEEN(-21,21)))</f>
        <v/>
      </c>
      <c r="U36" s="88" t="str">
        <f ca="1">IF(COUNT($D$32:$W35)+COUNT($D36:T36)+120&gt;=钢筋检表!$F$12,"",IF(SUM(COUNTIF($D$32:$W35,"&gt;20"),COUNTIF(($D36:T36),"&gt;20"),COUNTIF($D$32:$W35,"&lt;-20"),COUNTIF(($D36:T36),"&lt;-20"))&gt;0,RANDBETWEEN(-20,20),RANDBETWEEN(-21,21)))</f>
        <v/>
      </c>
      <c r="V36" s="88" t="str">
        <f ca="1">IF(COUNT($D$32:$W35)+COUNT($D36:U36)+120&gt;=钢筋检表!$F$12,"",IF(SUM(COUNTIF($D$32:$W35,"&gt;20"),COUNTIF(($D36:U36),"&gt;20"),COUNTIF($D$32:$W35,"&lt;-20"),COUNTIF(($D36:U36),"&lt;-20"))&gt;0,RANDBETWEEN(-20,20),RANDBETWEEN(-21,21)))</f>
        <v/>
      </c>
      <c r="W36" s="106" t="str">
        <f ca="1">IF(COUNT($D$32:$W35)+COUNT($D36:V36)+120&gt;=钢筋检表!$F$12,"",IF(SUM(COUNTIF($D$32:$W35,"&gt;20"),COUNTIF(($D36:V36),"&gt;20"),COUNTIF($D$32:$W35,"&lt;-20"),COUNTIF(($D36:V36),"&lt;-20"))&gt;0,RANDBETWEEN(-20,20),RANDBETWEEN(-21,21)))</f>
        <v/>
      </c>
    </row>
    <row r="37" spans="1:23" ht="13.5" customHeight="1" x14ac:dyDescent="0.15">
      <c r="A37" s="439"/>
      <c r="B37" s="439"/>
      <c r="C37" s="439"/>
      <c r="D37" s="87" t="str">
        <f ca="1">IF(120+COUNT($D$32:W36)&gt;=钢筋检表!$F$12,"",IF(SUM(COUNTIF($D$32:W36,"&gt;20"),COUNTIF($D$32:W36,"&lt;-20"))&gt;0,RANDBETWEEN(-20,20),RANDBETWEEN(-21,21)))</f>
        <v/>
      </c>
      <c r="E37" s="88" t="str">
        <f ca="1">IF(COUNT($D$32:$W36)+COUNT($D37:D37)+120&gt;=钢筋检表!$F$12,"",IF(SUM(COUNTIF($D$32:$W36,"&gt;20"),COUNTIF(($D37:D37),"&gt;20"),COUNTIF($D$32:$W36,"&lt;-20"),COUNTIF(($D37:D37),"&lt;-20"))&gt;0,RANDBETWEEN(-20,20),RANDBETWEEN(-21,21)))</f>
        <v/>
      </c>
      <c r="F37" s="88" t="str">
        <f ca="1">IF(COUNT($D$32:$W36)+COUNT($D37:E37)+120&gt;=钢筋检表!$F$12,"",IF(SUM(COUNTIF($D$32:$W36,"&gt;20"),COUNTIF(($D37:E37),"&gt;20"),COUNTIF($D$32:$W36,"&lt;-20"),COUNTIF(($D37:E37),"&lt;-20"))&gt;0,RANDBETWEEN(-20,20),RANDBETWEEN(-21,21)))</f>
        <v/>
      </c>
      <c r="G37" s="88" t="str">
        <f ca="1">IF(COUNT($D$32:$W36)+COUNT($D37:F37)+120&gt;=钢筋检表!$F$12,"",IF(SUM(COUNTIF($D$32:$W36,"&gt;20"),COUNTIF(($D37:F37),"&gt;20"),COUNTIF($D$32:$W36,"&lt;-20"),COUNTIF(($D37:F37),"&lt;-20"))&gt;0,RANDBETWEEN(-20,20),RANDBETWEEN(-21,21)))</f>
        <v/>
      </c>
      <c r="H37" s="88" t="str">
        <f ca="1">IF(COUNT($D$32:$W36)+COUNT($D37:G37)+120&gt;=钢筋检表!$F$12,"",IF(SUM(COUNTIF($D$32:$W36,"&gt;20"),COUNTIF(($D37:G37),"&gt;20"),COUNTIF($D$32:$W36,"&lt;-20"),COUNTIF(($D37:G37),"&lt;-20"))&gt;0,RANDBETWEEN(-20,20),RANDBETWEEN(-21,21)))</f>
        <v/>
      </c>
      <c r="I37" s="88" t="str">
        <f ca="1">IF(COUNT($D$32:$W36)+COUNT($D37:H37)+120&gt;=钢筋检表!$F$12,"",IF(SUM(COUNTIF($D$32:$W36,"&gt;20"),COUNTIF(($D37:H37),"&gt;20"),COUNTIF($D$32:$W36,"&lt;-20"),COUNTIF(($D37:H37),"&lt;-20"))&gt;0,RANDBETWEEN(-20,20),RANDBETWEEN(-21,21)))</f>
        <v/>
      </c>
      <c r="J37" s="88" t="str">
        <f ca="1">IF(COUNT($D$32:$W36)+COUNT($D37:I37)+120&gt;=钢筋检表!$F$12,"",IF(SUM(COUNTIF($D$32:$W36,"&gt;20"),COUNTIF(($D37:I37),"&gt;20"),COUNTIF($D$32:$W36,"&lt;-20"),COUNTIF(($D37:I37),"&lt;-20"))&gt;0,RANDBETWEEN(-20,20),RANDBETWEEN(-21,21)))</f>
        <v/>
      </c>
      <c r="K37" s="88" t="str">
        <f ca="1">IF(COUNT($D$32:$W36)+COUNT($D37:J37)+120&gt;=钢筋检表!$F$12,"",IF(SUM(COUNTIF($D$32:$W36,"&gt;20"),COUNTIF(($D37:J37),"&gt;20"),COUNTIF($D$32:$W36,"&lt;-20"),COUNTIF(($D37:J37),"&lt;-20"))&gt;0,RANDBETWEEN(-20,20),RANDBETWEEN(-21,21)))</f>
        <v/>
      </c>
      <c r="L37" s="88" t="str">
        <f ca="1">IF(COUNT($D$32:$W36)+COUNT($D37:K37)+120&gt;=钢筋检表!$F$12,"",IF(SUM(COUNTIF($D$32:$W36,"&gt;20"),COUNTIF(($D37:K37),"&gt;20"),COUNTIF($D$32:$W36,"&lt;-20"),COUNTIF(($D37:K37),"&lt;-20"))&gt;0,RANDBETWEEN(-20,20),RANDBETWEEN(-21,21)))</f>
        <v/>
      </c>
      <c r="M37" s="88" t="str">
        <f ca="1">IF(COUNT($D$32:$W36)+COUNT($D37:L37)+120&gt;=钢筋检表!$F$12,"",IF(SUM(COUNTIF($D$32:$W36,"&gt;20"),COUNTIF(($D37:L37),"&gt;20"),COUNTIF($D$32:$W36,"&lt;-20"),COUNTIF(($D37:L37),"&lt;-20"))&gt;0,RANDBETWEEN(-20,20),RANDBETWEEN(-21,21)))</f>
        <v/>
      </c>
      <c r="N37" s="88" t="str">
        <f ca="1">IF(COUNT($D$32:$W36)+COUNT($D37:M37)+120&gt;=钢筋检表!$F$12,"",IF(SUM(COUNTIF($D$32:$W36,"&gt;20"),COUNTIF(($D37:M37),"&gt;20"),COUNTIF($D$32:$W36,"&lt;-20"),COUNTIF(($D37:M37),"&lt;-20"))&gt;0,RANDBETWEEN(-20,20),RANDBETWEEN(-21,21)))</f>
        <v/>
      </c>
      <c r="O37" s="88" t="str">
        <f ca="1">IF(COUNT($D$32:$W36)+COUNT($D37:N37)+120&gt;=钢筋检表!$F$12,"",IF(SUM(COUNTIF($D$32:$W36,"&gt;20"),COUNTIF(($D37:N37),"&gt;20"),COUNTIF($D$32:$W36,"&lt;-20"),COUNTIF(($D37:N37),"&lt;-20"))&gt;0,RANDBETWEEN(-20,20),RANDBETWEEN(-21,21)))</f>
        <v/>
      </c>
      <c r="P37" s="88" t="str">
        <f ca="1">IF(COUNT($D$32:$W36)+COUNT($D37:O37)+120&gt;=钢筋检表!$F$12,"",IF(SUM(COUNTIF($D$32:$W36,"&gt;20"),COUNTIF(($D37:O37),"&gt;20"),COUNTIF($D$32:$W36,"&lt;-20"),COUNTIF(($D37:O37),"&lt;-20"))&gt;0,RANDBETWEEN(-20,20),RANDBETWEEN(-21,21)))</f>
        <v/>
      </c>
      <c r="Q37" s="88" t="str">
        <f ca="1">IF(COUNT($D$32:$W36)+COUNT($D37:P37)+120&gt;=钢筋检表!$F$12,"",IF(SUM(COUNTIF($D$32:$W36,"&gt;20"),COUNTIF(($D37:P37),"&gt;20"),COUNTIF($D$32:$W36,"&lt;-20"),COUNTIF(($D37:P37),"&lt;-20"))&gt;0,RANDBETWEEN(-20,20),RANDBETWEEN(-21,21)))</f>
        <v/>
      </c>
      <c r="R37" s="88" t="str">
        <f ca="1">IF(COUNT($D$32:$W36)+COUNT($D37:Q37)+120&gt;=钢筋检表!$F$12,"",IF(SUM(COUNTIF($D$32:$W36,"&gt;20"),COUNTIF(($D37:Q37),"&gt;20"),COUNTIF($D$32:$W36,"&lt;-20"),COUNTIF(($D37:Q37),"&lt;-20"))&gt;0,RANDBETWEEN(-20,20),RANDBETWEEN(-21,21)))</f>
        <v/>
      </c>
      <c r="S37" s="88" t="str">
        <f ca="1">IF(COUNT($D$32:$W36)+COUNT($D37:R37)+120&gt;=钢筋检表!$F$12,"",IF(SUM(COUNTIF($D$32:$W36,"&gt;20"),COUNTIF(($D37:R37),"&gt;20"),COUNTIF($D$32:$W36,"&lt;-20"),COUNTIF(($D37:R37),"&lt;-20"))&gt;0,RANDBETWEEN(-20,20),RANDBETWEEN(-21,21)))</f>
        <v/>
      </c>
      <c r="T37" s="88" t="str">
        <f ca="1">IF(COUNT($D$32:$W36)+COUNT($D37:S37)+120&gt;=钢筋检表!$F$12,"",IF(SUM(COUNTIF($D$32:$W36,"&gt;20"),COUNTIF(($D37:S37),"&gt;20"),COUNTIF($D$32:$W36,"&lt;-20"),COUNTIF(($D37:S37),"&lt;-20"))&gt;0,RANDBETWEEN(-20,20),RANDBETWEEN(-21,21)))</f>
        <v/>
      </c>
      <c r="U37" s="88" t="str">
        <f ca="1">IF(COUNT($D$32:$W36)+COUNT($D37:T37)+120&gt;=钢筋检表!$F$12,"",IF(SUM(COUNTIF($D$32:$W36,"&gt;20"),COUNTIF(($D37:T37),"&gt;20"),COUNTIF($D$32:$W36,"&lt;-20"),COUNTIF(($D37:T37),"&lt;-20"))&gt;0,RANDBETWEEN(-20,20),RANDBETWEEN(-21,21)))</f>
        <v/>
      </c>
      <c r="V37" s="88" t="str">
        <f ca="1">IF(COUNT($D$32:$W36)+COUNT($D37:U37)+120&gt;=钢筋检表!$F$12,"",IF(SUM(COUNTIF($D$32:$W36,"&gt;20"),COUNTIF(($D37:U37),"&gt;20"),COUNTIF($D$32:$W36,"&lt;-20"),COUNTIF(($D37:U37),"&lt;-20"))&gt;0,RANDBETWEEN(-20,20),RANDBETWEEN(-21,21)))</f>
        <v/>
      </c>
      <c r="W37" s="106" t="str">
        <f ca="1">IF(COUNT($D$32:$W36)+COUNT($D37:V37)+120&gt;=钢筋检表!$F$12,"",IF(SUM(COUNTIF($D$32:$W36,"&gt;20"),COUNTIF(($D37:V37),"&gt;20"),COUNTIF($D$32:$W36,"&lt;-20"),COUNTIF(($D37:V37),"&lt;-20"))&gt;0,RANDBETWEEN(-20,20),RANDBETWEEN(-21,21)))</f>
        <v/>
      </c>
    </row>
    <row r="38" spans="1:23" ht="11.25" customHeight="1" x14ac:dyDescent="0.15">
      <c r="A38" s="441" t="s">
        <v>169</v>
      </c>
      <c r="B38" s="438" t="s">
        <v>160</v>
      </c>
      <c r="C38" s="438" t="s">
        <v>170</v>
      </c>
      <c r="D38" s="86"/>
      <c r="E38" s="86"/>
      <c r="F38" s="86"/>
      <c r="G38" s="86"/>
      <c r="H38" s="86"/>
      <c r="I38" s="86"/>
      <c r="J38" s="86"/>
      <c r="K38" s="86"/>
      <c r="L38" s="100"/>
      <c r="M38" s="100"/>
      <c r="N38" s="100"/>
      <c r="O38" s="86"/>
      <c r="P38" s="86"/>
      <c r="Q38" s="86"/>
      <c r="R38" s="86"/>
      <c r="S38" s="86"/>
      <c r="T38" s="86"/>
      <c r="U38" s="86"/>
      <c r="V38" s="86"/>
      <c r="W38" s="105"/>
    </row>
    <row r="39" spans="1:23" ht="11.25" customHeight="1" x14ac:dyDescent="0.15">
      <c r="A39" s="443"/>
      <c r="B39" s="444"/>
      <c r="C39" s="439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106"/>
    </row>
    <row r="40" spans="1:23" ht="11.25" customHeight="1" x14ac:dyDescent="0.15">
      <c r="A40" s="441" t="s">
        <v>185</v>
      </c>
      <c r="B40" s="438" t="s">
        <v>172</v>
      </c>
      <c r="C40" s="440"/>
      <c r="D40" s="91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108"/>
    </row>
    <row r="41" spans="1:23" ht="11.25" customHeight="1" x14ac:dyDescent="0.15">
      <c r="A41" s="442"/>
      <c r="B41" s="439"/>
      <c r="C41" s="440"/>
      <c r="D41" s="93"/>
      <c r="E41" s="94"/>
      <c r="F41" s="94"/>
      <c r="G41" s="94"/>
      <c r="H41" s="94"/>
      <c r="I41" s="94"/>
      <c r="J41" s="94"/>
      <c r="K41" s="94"/>
      <c r="L41" s="94"/>
      <c r="M41" s="94"/>
      <c r="N41" s="88"/>
      <c r="O41" s="94"/>
      <c r="P41" s="94"/>
      <c r="Q41" s="94"/>
      <c r="R41" s="94"/>
      <c r="S41" s="94"/>
      <c r="T41" s="94"/>
      <c r="U41" s="94"/>
      <c r="V41" s="94"/>
      <c r="W41" s="109"/>
    </row>
    <row r="42" spans="1:23" ht="11.25" customHeight="1" x14ac:dyDescent="0.15">
      <c r="A42" s="442"/>
      <c r="B42" s="439"/>
      <c r="C42" s="440"/>
      <c r="D42" s="95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110"/>
    </row>
    <row r="43" spans="1:23" ht="24" customHeight="1" x14ac:dyDescent="0.15">
      <c r="A43" s="78" t="s">
        <v>173</v>
      </c>
      <c r="B43" s="78" t="s">
        <v>174</v>
      </c>
      <c r="C43" s="78" t="s">
        <v>175</v>
      </c>
      <c r="D43" s="97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111"/>
    </row>
    <row r="44" spans="1:23" ht="29.25" customHeight="1" x14ac:dyDescent="0.15">
      <c r="A44" s="84" t="s">
        <v>176</v>
      </c>
      <c r="B44" s="78" t="s">
        <v>160</v>
      </c>
      <c r="C44" s="78" t="s">
        <v>131</v>
      </c>
      <c r="D44" s="462"/>
      <c r="E44" s="463"/>
      <c r="F44" s="463"/>
      <c r="G44" s="463"/>
      <c r="H44" s="463"/>
      <c r="I44" s="463"/>
      <c r="J44" s="463"/>
      <c r="K44" s="463"/>
      <c r="L44" s="463"/>
      <c r="M44" s="463"/>
      <c r="N44" s="463"/>
      <c r="O44" s="463"/>
      <c r="P44" s="463"/>
      <c r="Q44" s="463"/>
      <c r="R44" s="463"/>
      <c r="S44" s="463"/>
      <c r="T44" s="463"/>
      <c r="U44" s="463"/>
      <c r="V44" s="463"/>
      <c r="W44" s="464"/>
    </row>
    <row r="45" spans="1:23" ht="9.75" customHeight="1" x14ac:dyDescent="0.15">
      <c r="A45" s="438" t="s">
        <v>177</v>
      </c>
      <c r="B45" s="438" t="s">
        <v>134</v>
      </c>
      <c r="C45" s="438" t="s">
        <v>178</v>
      </c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105"/>
    </row>
    <row r="46" spans="1:23" ht="9.75" customHeight="1" x14ac:dyDescent="0.15">
      <c r="A46" s="439"/>
      <c r="B46" s="439"/>
      <c r="C46" s="439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106"/>
    </row>
    <row r="47" spans="1:23" ht="9.75" customHeight="1" x14ac:dyDescent="0.15">
      <c r="A47" s="439"/>
      <c r="B47" s="439"/>
      <c r="C47" s="439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106"/>
    </row>
    <row r="48" spans="1:23" ht="13.5" customHeight="1" x14ac:dyDescent="0.15">
      <c r="A48" s="438" t="s">
        <v>179</v>
      </c>
      <c r="B48" s="445" t="s">
        <v>180</v>
      </c>
      <c r="C48" s="441" t="s">
        <v>181</v>
      </c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105"/>
    </row>
    <row r="49" spans="1:23" ht="13.5" customHeight="1" x14ac:dyDescent="0.15">
      <c r="A49" s="439"/>
      <c r="B49" s="446"/>
      <c r="C49" s="442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106"/>
    </row>
    <row r="50" spans="1:23" ht="13.5" customHeight="1" x14ac:dyDescent="0.15">
      <c r="A50" s="439"/>
      <c r="B50" s="446"/>
      <c r="C50" s="443"/>
      <c r="D50" s="89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107"/>
    </row>
    <row r="51" spans="1:23" ht="12" customHeight="1" x14ac:dyDescent="0.15">
      <c r="A51" s="439"/>
      <c r="B51" s="446"/>
      <c r="C51" s="438" t="s">
        <v>182</v>
      </c>
      <c r="D51" s="85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105"/>
    </row>
    <row r="52" spans="1:23" ht="12" customHeight="1" x14ac:dyDescent="0.15">
      <c r="A52" s="439"/>
      <c r="B52" s="447"/>
      <c r="C52" s="439"/>
      <c r="D52" s="87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106"/>
    </row>
    <row r="53" spans="1:23" ht="12" customHeight="1" x14ac:dyDescent="0.15">
      <c r="A53" s="439"/>
      <c r="B53" s="447"/>
      <c r="C53" s="439"/>
      <c r="D53" s="87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106"/>
    </row>
    <row r="54" spans="1:23" ht="12" customHeight="1" x14ac:dyDescent="0.15">
      <c r="A54" s="439"/>
      <c r="B54" s="447"/>
      <c r="C54" s="439"/>
      <c r="D54" s="87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106"/>
    </row>
    <row r="55" spans="1:23" ht="12" customHeight="1" x14ac:dyDescent="0.15">
      <c r="A55" s="444"/>
      <c r="B55" s="448"/>
      <c r="C55" s="444"/>
      <c r="D55" s="89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107"/>
    </row>
    <row r="56" spans="1:23" x14ac:dyDescent="0.15">
      <c r="A56" s="99" t="s">
        <v>183</v>
      </c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 t="s">
        <v>184</v>
      </c>
      <c r="Q56" s="99"/>
      <c r="R56" s="99"/>
      <c r="S56" s="99"/>
      <c r="T56" s="99"/>
      <c r="U56" s="99"/>
      <c r="V56" s="99"/>
      <c r="W56" s="99"/>
    </row>
  </sheetData>
  <mergeCells count="37">
    <mergeCell ref="A1:W1"/>
    <mergeCell ref="A2:W2"/>
    <mergeCell ref="V5:W5"/>
    <mergeCell ref="B6:I6"/>
    <mergeCell ref="J6:N6"/>
    <mergeCell ref="O6:W6"/>
    <mergeCell ref="B7:I7"/>
    <mergeCell ref="J7:N7"/>
    <mergeCell ref="O7:W7"/>
    <mergeCell ref="D8:W8"/>
    <mergeCell ref="D44:W44"/>
    <mergeCell ref="A9:A18"/>
    <mergeCell ref="A19:A28"/>
    <mergeCell ref="A29:A31"/>
    <mergeCell ref="A32:A37"/>
    <mergeCell ref="A38:A39"/>
    <mergeCell ref="A40:A42"/>
    <mergeCell ref="C9:C18"/>
    <mergeCell ref="C19:C28"/>
    <mergeCell ref="C29:C31"/>
    <mergeCell ref="C32:C37"/>
    <mergeCell ref="C38:C42"/>
    <mergeCell ref="B38:B39"/>
    <mergeCell ref="B40:B42"/>
    <mergeCell ref="B45:B47"/>
    <mergeCell ref="B48:B51"/>
    <mergeCell ref="B52:B55"/>
    <mergeCell ref="B9:B13"/>
    <mergeCell ref="B14:B18"/>
    <mergeCell ref="B19:B28"/>
    <mergeCell ref="B29:B31"/>
    <mergeCell ref="B32:B37"/>
    <mergeCell ref="C45:C47"/>
    <mergeCell ref="C48:C50"/>
    <mergeCell ref="C51:C55"/>
    <mergeCell ref="A45:A47"/>
    <mergeCell ref="A48:A55"/>
  </mergeCells>
  <phoneticPr fontId="9" type="noConversion"/>
  <conditionalFormatting sqref="D9:W18">
    <cfRule type="cellIs" dxfId="12" priority="3" operator="notBetween">
      <formula>-10</formula>
      <formula>10</formula>
    </cfRule>
  </conditionalFormatting>
  <conditionalFormatting sqref="D32:W37">
    <cfRule type="cellIs" dxfId="11" priority="2" operator="notBetween">
      <formula>-20</formula>
      <formula>20</formula>
    </cfRule>
  </conditionalFormatting>
  <conditionalFormatting sqref="D51:W55">
    <cfRule type="cellIs" dxfId="10" priority="1" operator="notBetween">
      <formula>-20</formula>
      <formula>20</formula>
    </cfRule>
  </conditionalFormatting>
  <printOptions horizontalCentered="1"/>
  <pageMargins left="0.98425196850393704" right="0.70866141732283505" top="0.78740157480314998" bottom="0.78740157480314998" header="0.74803149606299202" footer="0.31496062992126"/>
  <pageSetup paperSize="9" orientation="portrait" r:id="rId1"/>
  <headerFooter>
    <oddHeader>&amp;R&amp;G</oddHead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F28"/>
  <sheetViews>
    <sheetView view="pageBreakPreview" zoomScaleNormal="100" workbookViewId="0">
      <selection activeCell="C7" sqref="C7:E7"/>
    </sheetView>
  </sheetViews>
  <sheetFormatPr defaultColWidth="9" defaultRowHeight="13.5" x14ac:dyDescent="0.15"/>
  <cols>
    <col min="1" max="1" width="9.375" customWidth="1"/>
    <col min="2" max="2" width="14.875" customWidth="1"/>
    <col min="3" max="3" width="26.25" customWidth="1"/>
    <col min="4" max="4" width="14.5" customWidth="1"/>
    <col min="5" max="5" width="19.375" customWidth="1"/>
  </cols>
  <sheetData>
    <row r="1" spans="1:6" s="61" customFormat="1" ht="18.75" x14ac:dyDescent="0.15">
      <c r="A1" s="366"/>
      <c r="B1" s="366"/>
      <c r="C1" s="366"/>
      <c r="D1" s="366"/>
      <c r="E1" s="366"/>
    </row>
    <row r="2" spans="1:6" s="61" customFormat="1" ht="26.25" customHeight="1" x14ac:dyDescent="0.15">
      <c r="A2" s="367" t="s">
        <v>86</v>
      </c>
      <c r="B2" s="367"/>
      <c r="C2" s="367"/>
      <c r="D2" s="367"/>
      <c r="E2" s="367"/>
    </row>
    <row r="3" spans="1:6" s="61" customFormat="1" ht="21" customHeight="1" x14ac:dyDescent="0.15">
      <c r="A3" s="368"/>
      <c r="B3" s="368"/>
      <c r="C3" s="368"/>
      <c r="D3" s="465"/>
      <c r="E3" s="465"/>
      <c r="F3" s="62"/>
    </row>
    <row r="4" spans="1:6" s="61" customFormat="1" ht="21" customHeight="1" x14ac:dyDescent="0.15">
      <c r="A4" s="368"/>
      <c r="B4" s="368"/>
      <c r="C4" s="368"/>
      <c r="D4" s="465"/>
      <c r="E4" s="465"/>
      <c r="F4" s="62"/>
    </row>
    <row r="5" spans="1:6" s="61" customFormat="1" ht="14.25" x14ac:dyDescent="0.15">
      <c r="A5" s="365"/>
      <c r="B5" s="365"/>
      <c r="C5" s="365"/>
      <c r="D5" s="365"/>
      <c r="E5" s="237" t="s">
        <v>87</v>
      </c>
    </row>
    <row r="6" spans="1:6" ht="30.75" customHeight="1" x14ac:dyDescent="0.15">
      <c r="A6" s="361" t="s">
        <v>88</v>
      </c>
      <c r="B6" s="361"/>
      <c r="C6" s="194"/>
      <c r="D6" s="238" t="s">
        <v>89</v>
      </c>
      <c r="E6" s="194"/>
    </row>
    <row r="7" spans="1:6" ht="30.75" customHeight="1" x14ac:dyDescent="0.15">
      <c r="A7" s="361" t="s">
        <v>90</v>
      </c>
      <c r="B7" s="361"/>
      <c r="C7" s="362"/>
      <c r="D7" s="362"/>
      <c r="E7" s="362"/>
    </row>
    <row r="8" spans="1:6" ht="30.75" customHeight="1" x14ac:dyDescent="0.15">
      <c r="A8" s="361" t="s">
        <v>91</v>
      </c>
      <c r="B8" s="361"/>
      <c r="C8" s="361" t="s">
        <v>92</v>
      </c>
      <c r="D8" s="361"/>
      <c r="E8" s="361"/>
    </row>
    <row r="9" spans="1:6" ht="30.75" customHeight="1" x14ac:dyDescent="0.15">
      <c r="A9" s="361" t="s">
        <v>93</v>
      </c>
      <c r="B9" s="361"/>
      <c r="C9" s="362"/>
      <c r="D9" s="363"/>
      <c r="E9" s="363"/>
    </row>
    <row r="10" spans="1:6" ht="30.75" customHeight="1" x14ac:dyDescent="0.15">
      <c r="A10" s="361" t="s">
        <v>94</v>
      </c>
      <c r="B10" s="361"/>
      <c r="C10" s="239"/>
      <c r="D10" s="240" t="s">
        <v>95</v>
      </c>
      <c r="E10" s="241"/>
    </row>
    <row r="11" spans="1:6" ht="30.75" customHeight="1" x14ac:dyDescent="0.15">
      <c r="A11" s="361" t="s">
        <v>96</v>
      </c>
      <c r="B11" s="361"/>
      <c r="C11" s="239"/>
      <c r="D11" s="242" t="s">
        <v>97</v>
      </c>
      <c r="E11" s="239"/>
    </row>
    <row r="12" spans="1:6" ht="24" customHeight="1" x14ac:dyDescent="0.15">
      <c r="A12" s="339" t="s">
        <v>98</v>
      </c>
      <c r="B12" s="339" t="s">
        <v>99</v>
      </c>
      <c r="C12" s="364"/>
      <c r="D12" s="364"/>
      <c r="E12" s="364"/>
    </row>
    <row r="13" spans="1:6" ht="24" customHeight="1" x14ac:dyDescent="0.15">
      <c r="A13" s="340"/>
      <c r="B13" s="340"/>
      <c r="C13" s="357" t="s">
        <v>100</v>
      </c>
      <c r="D13" s="358"/>
      <c r="E13" s="359"/>
    </row>
    <row r="14" spans="1:6" ht="24" customHeight="1" x14ac:dyDescent="0.15">
      <c r="A14" s="340"/>
      <c r="B14" s="340"/>
      <c r="C14" s="357" t="s">
        <v>101</v>
      </c>
      <c r="D14" s="358"/>
      <c r="E14" s="359"/>
    </row>
    <row r="15" spans="1:6" ht="24" customHeight="1" x14ac:dyDescent="0.15">
      <c r="A15" s="340"/>
      <c r="B15" s="340"/>
      <c r="C15" s="357" t="s">
        <v>102</v>
      </c>
      <c r="D15" s="358"/>
      <c r="E15" s="359"/>
    </row>
    <row r="16" spans="1:6" ht="24" customHeight="1" x14ac:dyDescent="0.15">
      <c r="A16" s="340"/>
      <c r="B16" s="340"/>
      <c r="C16" s="360" t="s">
        <v>103</v>
      </c>
      <c r="D16" s="360"/>
      <c r="E16" s="360"/>
    </row>
    <row r="17" spans="1:5" ht="24" customHeight="1" x14ac:dyDescent="0.15">
      <c r="A17" s="340"/>
      <c r="B17" s="340"/>
      <c r="C17" s="360"/>
      <c r="D17" s="360"/>
      <c r="E17" s="360"/>
    </row>
    <row r="18" spans="1:5" ht="24" customHeight="1" x14ac:dyDescent="0.15">
      <c r="A18" s="340"/>
      <c r="B18" s="341"/>
      <c r="C18" s="353"/>
      <c r="D18" s="353"/>
      <c r="E18" s="353"/>
    </row>
    <row r="19" spans="1:5" ht="24" customHeight="1" x14ac:dyDescent="0.15">
      <c r="A19" s="340"/>
      <c r="B19" s="342" t="s">
        <v>104</v>
      </c>
      <c r="C19" s="354"/>
      <c r="D19" s="355"/>
      <c r="E19" s="356"/>
    </row>
    <row r="20" spans="1:5" ht="24" customHeight="1" x14ac:dyDescent="0.15">
      <c r="A20" s="340"/>
      <c r="B20" s="343"/>
      <c r="C20" s="348"/>
      <c r="D20" s="349"/>
      <c r="E20" s="350"/>
    </row>
    <row r="21" spans="1:5" ht="24" customHeight="1" x14ac:dyDescent="0.15">
      <c r="A21" s="340"/>
      <c r="B21" s="343"/>
      <c r="C21" s="357" t="s">
        <v>105</v>
      </c>
      <c r="D21" s="358"/>
      <c r="E21" s="359"/>
    </row>
    <row r="22" spans="1:5" ht="24" customHeight="1" x14ac:dyDescent="0.15">
      <c r="A22" s="340"/>
      <c r="B22" s="343"/>
      <c r="C22" s="357" t="s">
        <v>106</v>
      </c>
      <c r="D22" s="358"/>
      <c r="E22" s="359"/>
    </row>
    <row r="23" spans="1:5" ht="24" customHeight="1" x14ac:dyDescent="0.15">
      <c r="A23" s="340"/>
      <c r="B23" s="343"/>
      <c r="C23" s="345"/>
      <c r="D23" s="346"/>
      <c r="E23" s="347"/>
    </row>
    <row r="24" spans="1:5" ht="24" customHeight="1" x14ac:dyDescent="0.15">
      <c r="A24" s="340"/>
      <c r="B24" s="343"/>
      <c r="C24" s="348"/>
      <c r="D24" s="349"/>
      <c r="E24" s="350"/>
    </row>
    <row r="25" spans="1:5" ht="24" customHeight="1" x14ac:dyDescent="0.15">
      <c r="A25" s="340"/>
      <c r="B25" s="344"/>
      <c r="C25" s="351"/>
      <c r="D25" s="351"/>
      <c r="E25" s="351"/>
    </row>
    <row r="26" spans="1:5" ht="30.75" customHeight="1" x14ac:dyDescent="0.15">
      <c r="A26" s="341"/>
      <c r="B26" s="243" t="s">
        <v>107</v>
      </c>
      <c r="C26" s="352"/>
      <c r="D26" s="352"/>
      <c r="E26" s="352"/>
    </row>
    <row r="27" spans="1:5" ht="30.75" customHeight="1" x14ac:dyDescent="0.15">
      <c r="A27" s="338" t="s">
        <v>108</v>
      </c>
      <c r="B27" s="338"/>
      <c r="C27" s="239"/>
      <c r="D27" s="238" t="s">
        <v>109</v>
      </c>
      <c r="E27" s="244" t="s">
        <v>186</v>
      </c>
    </row>
    <row r="28" spans="1:5" ht="30.75" customHeight="1" x14ac:dyDescent="0.15">
      <c r="A28" s="338" t="s">
        <v>110</v>
      </c>
      <c r="B28" s="338"/>
      <c r="C28" s="239"/>
      <c r="D28" s="238" t="s">
        <v>111</v>
      </c>
      <c r="E28" s="244" t="s">
        <v>186</v>
      </c>
    </row>
  </sheetData>
  <mergeCells count="36">
    <mergeCell ref="A1:E1"/>
    <mergeCell ref="A2:E2"/>
    <mergeCell ref="A3:C3"/>
    <mergeCell ref="D3:E3"/>
    <mergeCell ref="A4:C4"/>
    <mergeCell ref="D4:E4"/>
    <mergeCell ref="A5:D5"/>
    <mergeCell ref="A6:B6"/>
    <mergeCell ref="A7:B7"/>
    <mergeCell ref="C7:E7"/>
    <mergeCell ref="A8:B8"/>
    <mergeCell ref="C8:E8"/>
    <mergeCell ref="C15:E15"/>
    <mergeCell ref="C16:E16"/>
    <mergeCell ref="C17:E17"/>
    <mergeCell ref="A9:B9"/>
    <mergeCell ref="C9:E9"/>
    <mergeCell ref="A10:B10"/>
    <mergeCell ref="A11:B11"/>
    <mergeCell ref="C12:E12"/>
    <mergeCell ref="A28:B28"/>
    <mergeCell ref="A12:A26"/>
    <mergeCell ref="B12:B18"/>
    <mergeCell ref="B19:B25"/>
    <mergeCell ref="C23:E23"/>
    <mergeCell ref="C24:E24"/>
    <mergeCell ref="C25:E25"/>
    <mergeCell ref="C26:E26"/>
    <mergeCell ref="A27:B27"/>
    <mergeCell ref="C18:E18"/>
    <mergeCell ref="C19:E19"/>
    <mergeCell ref="C20:E20"/>
    <mergeCell ref="C21:E21"/>
    <mergeCell ref="C22:E22"/>
    <mergeCell ref="C13:E13"/>
    <mergeCell ref="C14:E14"/>
  </mergeCells>
  <phoneticPr fontId="9" type="noConversion"/>
  <printOptions horizontalCentered="1"/>
  <pageMargins left="0.98425196850393704" right="0.70866141732283505" top="0.78740157480314998" bottom="0.78740157480314998" header="0.74803149606299202" footer="0.3149606299212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U29"/>
  <sheetViews>
    <sheetView view="pageBreakPreview" topLeftCell="A4" zoomScaleNormal="100" workbookViewId="0">
      <selection activeCell="Q18" sqref="Q18"/>
    </sheetView>
  </sheetViews>
  <sheetFormatPr defaultColWidth="9" defaultRowHeight="13.5" x14ac:dyDescent="0.15"/>
  <cols>
    <col min="1" max="1" width="4.5" style="2" customWidth="1"/>
    <col min="2" max="2" width="5.75" style="2" customWidth="1"/>
    <col min="3" max="3" width="3.375" style="2" customWidth="1"/>
    <col min="4" max="4" width="3.125" style="2" customWidth="1"/>
    <col min="5" max="5" width="6.375" style="2" customWidth="1"/>
    <col min="6" max="6" width="9" style="2"/>
    <col min="7" max="7" width="5.125" style="2" customWidth="1"/>
    <col min="8" max="8" width="14" style="2" customWidth="1"/>
    <col min="9" max="9" width="14.75" style="2" customWidth="1"/>
    <col min="10" max="10" width="8" style="2" customWidth="1"/>
    <col min="11" max="11" width="5" style="2" customWidth="1"/>
    <col min="12" max="12" width="6.25" style="2" customWidth="1"/>
    <col min="13" max="16384" width="9" style="2"/>
  </cols>
  <sheetData>
    <row r="1" spans="1:12" ht="18.75" x14ac:dyDescent="0.15">
      <c r="A1" s="514"/>
      <c r="B1" s="514"/>
      <c r="C1" s="514"/>
      <c r="D1" s="514"/>
      <c r="E1" s="514"/>
      <c r="F1" s="514"/>
      <c r="G1" s="514"/>
      <c r="H1" s="514"/>
      <c r="I1" s="514"/>
      <c r="J1" s="514"/>
      <c r="K1" s="514"/>
      <c r="L1" s="514"/>
    </row>
    <row r="2" spans="1:12" ht="22.5" x14ac:dyDescent="0.15">
      <c r="A2" s="515" t="s">
        <v>187</v>
      </c>
      <c r="B2" s="515"/>
      <c r="C2" s="515"/>
      <c r="D2" s="515"/>
      <c r="E2" s="515"/>
      <c r="F2" s="515"/>
      <c r="G2" s="515"/>
      <c r="H2" s="515"/>
      <c r="I2" s="515"/>
      <c r="J2" s="515"/>
      <c r="K2" s="515"/>
      <c r="L2" s="515"/>
    </row>
    <row r="3" spans="1:12" s="158" customFormat="1" ht="18.75" customHeight="1" x14ac:dyDescent="0.15">
      <c r="A3" s="516"/>
      <c r="B3" s="516"/>
      <c r="C3" s="516"/>
      <c r="D3" s="516"/>
      <c r="E3" s="516"/>
      <c r="F3" s="516"/>
      <c r="G3" s="516"/>
      <c r="I3" s="120"/>
      <c r="J3" s="516"/>
      <c r="K3" s="516"/>
      <c r="L3" s="516"/>
    </row>
    <row r="4" spans="1:12" s="158" customFormat="1" ht="18.75" customHeight="1" x14ac:dyDescent="0.15">
      <c r="A4" s="516"/>
      <c r="B4" s="516"/>
      <c r="C4" s="516"/>
      <c r="D4" s="516"/>
      <c r="E4" s="516"/>
      <c r="F4" s="516"/>
      <c r="G4" s="516"/>
      <c r="I4" s="120"/>
      <c r="J4" s="516"/>
      <c r="K4" s="516"/>
      <c r="L4" s="516"/>
    </row>
    <row r="5" spans="1:12" ht="15" customHeight="1" x14ac:dyDescent="0.15">
      <c r="B5" s="160"/>
      <c r="C5" s="160"/>
      <c r="D5" s="160"/>
      <c r="E5" s="160"/>
      <c r="F5" s="160"/>
      <c r="G5" s="160"/>
      <c r="H5" s="160"/>
      <c r="I5" s="160"/>
      <c r="J5" s="509" t="s">
        <v>188</v>
      </c>
      <c r="K5" s="509"/>
      <c r="L5" s="509"/>
    </row>
    <row r="6" spans="1:12" ht="25.15" customHeight="1" x14ac:dyDescent="0.15">
      <c r="A6" s="475" t="s">
        <v>45</v>
      </c>
      <c r="B6" s="475"/>
      <c r="C6" s="475"/>
      <c r="D6" s="510"/>
      <c r="E6" s="511"/>
      <c r="F6" s="511"/>
      <c r="G6" s="511"/>
      <c r="H6" s="512"/>
      <c r="I6" s="162" t="s">
        <v>114</v>
      </c>
      <c r="J6" s="513"/>
      <c r="K6" s="513"/>
      <c r="L6" s="513"/>
    </row>
    <row r="7" spans="1:12" ht="25.15" customHeight="1" x14ac:dyDescent="0.15">
      <c r="A7" s="475" t="s">
        <v>115</v>
      </c>
      <c r="B7" s="475"/>
      <c r="C7" s="475"/>
      <c r="D7" s="510"/>
      <c r="E7" s="511"/>
      <c r="F7" s="511"/>
      <c r="G7" s="511"/>
      <c r="H7" s="512"/>
      <c r="I7" s="162" t="s">
        <v>116</v>
      </c>
      <c r="J7" s="496"/>
      <c r="K7" s="496"/>
      <c r="L7" s="496"/>
    </row>
    <row r="8" spans="1:12" ht="54.75" customHeight="1" x14ac:dyDescent="0.15">
      <c r="A8" s="475" t="s">
        <v>117</v>
      </c>
      <c r="B8" s="475"/>
      <c r="C8" s="475"/>
      <c r="D8" s="475"/>
      <c r="E8" s="508" t="s">
        <v>189</v>
      </c>
      <c r="F8" s="508"/>
      <c r="G8" s="508"/>
      <c r="H8" s="508"/>
      <c r="I8" s="508"/>
      <c r="J8" s="508"/>
      <c r="K8" s="508"/>
      <c r="L8" s="508"/>
    </row>
    <row r="9" spans="1:12" ht="19.899999999999999" customHeight="1" x14ac:dyDescent="0.15">
      <c r="A9" s="383" t="s">
        <v>119</v>
      </c>
      <c r="B9" s="475" t="s">
        <v>190</v>
      </c>
      <c r="C9" s="475"/>
      <c r="D9" s="487"/>
      <c r="E9" s="487"/>
      <c r="F9" s="475" t="s">
        <v>191</v>
      </c>
      <c r="G9" s="475"/>
      <c r="H9" s="475" t="s">
        <v>122</v>
      </c>
      <c r="I9" s="475"/>
      <c r="J9" s="475" t="s">
        <v>192</v>
      </c>
      <c r="K9" s="475"/>
      <c r="L9" s="475"/>
    </row>
    <row r="10" spans="1:12" ht="19.899999999999999" customHeight="1" x14ac:dyDescent="0.15">
      <c r="A10" s="383"/>
      <c r="B10" s="475"/>
      <c r="C10" s="475"/>
      <c r="D10" s="487"/>
      <c r="E10" s="487"/>
      <c r="F10" s="503" t="s">
        <v>193</v>
      </c>
      <c r="G10" s="503"/>
      <c r="H10" s="475"/>
      <c r="I10" s="475"/>
      <c r="J10" s="475"/>
      <c r="K10" s="475"/>
      <c r="L10" s="475"/>
    </row>
    <row r="11" spans="1:12" ht="15.75" customHeight="1" x14ac:dyDescent="0.15">
      <c r="A11" s="384" t="s">
        <v>194</v>
      </c>
      <c r="B11" s="476" t="s">
        <v>195</v>
      </c>
      <c r="C11" s="480"/>
      <c r="D11" s="480"/>
      <c r="E11" s="480"/>
      <c r="F11" s="476" t="s">
        <v>196</v>
      </c>
      <c r="G11" s="504"/>
      <c r="H11" s="480"/>
      <c r="I11" s="504"/>
      <c r="J11" s="475" t="s">
        <v>197</v>
      </c>
      <c r="K11" s="475"/>
      <c r="L11" s="475"/>
    </row>
    <row r="12" spans="1:12" ht="15.75" customHeight="1" x14ac:dyDescent="0.15">
      <c r="A12" s="385"/>
      <c r="B12" s="481"/>
      <c r="C12" s="482"/>
      <c r="D12" s="482"/>
      <c r="E12" s="482"/>
      <c r="F12" s="497"/>
      <c r="G12" s="498"/>
      <c r="H12" s="482"/>
      <c r="I12" s="507"/>
      <c r="J12" s="475"/>
      <c r="K12" s="475"/>
      <c r="L12" s="475"/>
    </row>
    <row r="13" spans="1:12" ht="21.75" customHeight="1" x14ac:dyDescent="0.15">
      <c r="A13" s="384">
        <v>2</v>
      </c>
      <c r="B13" s="475" t="s">
        <v>198</v>
      </c>
      <c r="C13" s="475" t="s">
        <v>199</v>
      </c>
      <c r="D13" s="475"/>
      <c r="E13" s="475"/>
      <c r="F13" s="499" t="s">
        <v>200</v>
      </c>
      <c r="G13" s="499"/>
      <c r="H13" s="503" t="s">
        <v>165</v>
      </c>
      <c r="I13" s="503"/>
      <c r="J13" s="475" t="s">
        <v>201</v>
      </c>
      <c r="K13" s="475"/>
      <c r="L13" s="475"/>
    </row>
    <row r="14" spans="1:12" ht="21.75" customHeight="1" x14ac:dyDescent="0.15">
      <c r="A14" s="474"/>
      <c r="B14" s="475"/>
      <c r="C14" s="475" t="s">
        <v>37</v>
      </c>
      <c r="D14" s="475"/>
      <c r="E14" s="162" t="s">
        <v>202</v>
      </c>
      <c r="F14" s="475" t="s">
        <v>203</v>
      </c>
      <c r="G14" s="475"/>
      <c r="H14" s="496"/>
      <c r="I14" s="496"/>
      <c r="J14" s="475"/>
      <c r="K14" s="475"/>
      <c r="L14" s="475"/>
    </row>
    <row r="15" spans="1:12" ht="21.75" customHeight="1" x14ac:dyDescent="0.15">
      <c r="A15" s="385"/>
      <c r="B15" s="475"/>
      <c r="C15" s="475"/>
      <c r="D15" s="475"/>
      <c r="E15" s="162" t="s">
        <v>204</v>
      </c>
      <c r="F15" s="503" t="s">
        <v>200</v>
      </c>
      <c r="G15" s="503"/>
      <c r="H15" s="475"/>
      <c r="I15" s="475"/>
      <c r="J15" s="475"/>
      <c r="K15" s="475"/>
      <c r="L15" s="475"/>
    </row>
    <row r="16" spans="1:12" ht="17.25" customHeight="1" x14ac:dyDescent="0.15">
      <c r="A16" s="384" t="s">
        <v>205</v>
      </c>
      <c r="B16" s="476" t="s">
        <v>206</v>
      </c>
      <c r="C16" s="477"/>
      <c r="D16" s="477"/>
      <c r="E16" s="477"/>
      <c r="F16" s="476" t="s">
        <v>207</v>
      </c>
      <c r="G16" s="504"/>
      <c r="H16" s="483"/>
      <c r="I16" s="484"/>
      <c r="J16" s="475" t="s">
        <v>208</v>
      </c>
      <c r="K16" s="475"/>
      <c r="L16" s="475"/>
    </row>
    <row r="17" spans="1:21" ht="17.25" customHeight="1" x14ac:dyDescent="0.15">
      <c r="A17" s="385"/>
      <c r="B17" s="478"/>
      <c r="C17" s="479"/>
      <c r="D17" s="479"/>
      <c r="E17" s="479"/>
      <c r="F17" s="505"/>
      <c r="G17" s="506"/>
      <c r="H17" s="485"/>
      <c r="I17" s="486"/>
      <c r="J17" s="475"/>
      <c r="K17" s="475"/>
      <c r="L17" s="475"/>
    </row>
    <row r="18" spans="1:21" ht="19.899999999999999" customHeight="1" x14ac:dyDescent="0.15">
      <c r="A18" s="384">
        <v>4</v>
      </c>
      <c r="B18" s="476" t="s">
        <v>209</v>
      </c>
      <c r="C18" s="480"/>
      <c r="D18" s="480"/>
      <c r="E18" s="480"/>
      <c r="F18" s="476" t="s">
        <v>207</v>
      </c>
      <c r="G18" s="504"/>
      <c r="H18" s="500"/>
      <c r="I18" s="501"/>
      <c r="J18" s="475" t="s">
        <v>210</v>
      </c>
      <c r="K18" s="475"/>
      <c r="L18" s="475"/>
    </row>
    <row r="19" spans="1:21" ht="19.899999999999999" customHeight="1" x14ac:dyDescent="0.15">
      <c r="A19" s="385"/>
      <c r="B19" s="481"/>
      <c r="C19" s="482"/>
      <c r="D19" s="482"/>
      <c r="E19" s="482"/>
      <c r="F19" s="497"/>
      <c r="G19" s="498"/>
      <c r="H19" s="502"/>
      <c r="I19" s="498"/>
      <c r="J19" s="475"/>
      <c r="K19" s="475"/>
      <c r="L19" s="475"/>
    </row>
    <row r="20" spans="1:21" ht="29.25" customHeight="1" x14ac:dyDescent="0.15">
      <c r="A20" s="22">
        <v>5</v>
      </c>
      <c r="B20" s="475" t="s">
        <v>211</v>
      </c>
      <c r="C20" s="475"/>
      <c r="D20" s="475"/>
      <c r="E20" s="475"/>
      <c r="F20" s="499" t="s">
        <v>212</v>
      </c>
      <c r="G20" s="499"/>
      <c r="H20" s="496"/>
      <c r="I20" s="496"/>
      <c r="J20" s="475" t="s">
        <v>213</v>
      </c>
      <c r="K20" s="475"/>
      <c r="L20" s="475"/>
    </row>
    <row r="21" spans="1:21" ht="27" customHeight="1" x14ac:dyDescent="0.15">
      <c r="A21" s="22">
        <v>6</v>
      </c>
      <c r="B21" s="493" t="s">
        <v>214</v>
      </c>
      <c r="C21" s="494"/>
      <c r="D21" s="494"/>
      <c r="E21" s="495"/>
      <c r="F21" s="475" t="s">
        <v>215</v>
      </c>
      <c r="G21" s="475"/>
      <c r="H21" s="496"/>
      <c r="I21" s="496"/>
      <c r="J21" s="475" t="s">
        <v>216</v>
      </c>
      <c r="K21" s="475"/>
      <c r="L21" s="475"/>
    </row>
    <row r="22" spans="1:21" ht="48.75" customHeight="1" x14ac:dyDescent="0.15">
      <c r="A22" s="22">
        <v>7</v>
      </c>
      <c r="B22" s="475" t="s">
        <v>217</v>
      </c>
      <c r="C22" s="475"/>
      <c r="D22" s="475"/>
      <c r="E22" s="475"/>
      <c r="F22" s="475" t="s">
        <v>218</v>
      </c>
      <c r="G22" s="475"/>
      <c r="H22" s="496"/>
      <c r="I22" s="496"/>
      <c r="J22" s="475" t="s">
        <v>219</v>
      </c>
      <c r="K22" s="475"/>
      <c r="L22" s="475"/>
    </row>
    <row r="23" spans="1:21" ht="114" customHeight="1" x14ac:dyDescent="0.15">
      <c r="A23" s="335" t="s">
        <v>147</v>
      </c>
      <c r="B23" s="336"/>
      <c r="C23" s="336"/>
      <c r="D23" s="336"/>
      <c r="E23" s="337"/>
      <c r="F23" s="488" t="s">
        <v>220</v>
      </c>
      <c r="G23" s="488"/>
      <c r="H23" s="488"/>
      <c r="I23" s="488"/>
      <c r="J23" s="488"/>
      <c r="K23" s="488"/>
      <c r="L23" s="489"/>
    </row>
    <row r="24" spans="1:21" ht="19.899999999999999" customHeight="1" x14ac:dyDescent="0.15">
      <c r="A24" s="466" t="s">
        <v>149</v>
      </c>
      <c r="B24" s="467"/>
      <c r="C24" s="467"/>
      <c r="D24" s="467"/>
      <c r="E24" s="467"/>
      <c r="F24" s="467"/>
      <c r="G24" s="467"/>
      <c r="H24" s="467"/>
      <c r="I24" s="467"/>
      <c r="J24" s="467"/>
      <c r="K24" s="467"/>
      <c r="L24" s="468"/>
      <c r="M24" s="170"/>
      <c r="N24" s="170"/>
      <c r="O24" s="170"/>
      <c r="P24" s="170"/>
      <c r="Q24" s="170"/>
      <c r="R24" s="170"/>
      <c r="S24" s="170"/>
      <c r="T24" s="170"/>
      <c r="U24" s="170"/>
    </row>
    <row r="25" spans="1:21" s="159" customFormat="1" ht="14.25" x14ac:dyDescent="0.15">
      <c r="A25" s="490" t="s">
        <v>221</v>
      </c>
      <c r="B25" s="491"/>
      <c r="C25" s="491"/>
      <c r="D25" s="491"/>
      <c r="E25" s="491"/>
      <c r="F25" s="491"/>
      <c r="G25" s="491"/>
      <c r="H25" s="491"/>
      <c r="I25" s="491"/>
      <c r="J25" s="491"/>
      <c r="K25" s="491"/>
      <c r="L25" s="492"/>
      <c r="M25" s="171"/>
      <c r="N25" s="171"/>
      <c r="O25" s="171"/>
      <c r="P25" s="171"/>
      <c r="Q25" s="171"/>
      <c r="R25" s="171"/>
      <c r="S25" s="171"/>
      <c r="T25" s="171"/>
      <c r="U25" s="171"/>
    </row>
    <row r="26" spans="1:21" x14ac:dyDescent="0.15">
      <c r="A26" s="166"/>
      <c r="B26" s="167"/>
      <c r="C26" s="167"/>
      <c r="D26" s="167"/>
      <c r="E26" s="167"/>
      <c r="F26" s="167"/>
      <c r="G26" s="167"/>
      <c r="H26" s="167"/>
      <c r="I26" s="172" t="s">
        <v>222</v>
      </c>
      <c r="J26" s="472"/>
      <c r="K26" s="472"/>
      <c r="L26" s="473"/>
      <c r="M26" s="170"/>
      <c r="N26" s="170"/>
      <c r="O26" s="170"/>
      <c r="P26" s="170"/>
      <c r="Q26" s="170"/>
      <c r="R26" s="170"/>
      <c r="S26" s="170"/>
      <c r="T26" s="170"/>
      <c r="U26" s="170"/>
    </row>
    <row r="27" spans="1:21" ht="19.899999999999999" customHeight="1" x14ac:dyDescent="0.15">
      <c r="A27" s="466" t="s">
        <v>152</v>
      </c>
      <c r="B27" s="467"/>
      <c r="C27" s="467"/>
      <c r="D27" s="467"/>
      <c r="E27" s="467"/>
      <c r="F27" s="467"/>
      <c r="G27" s="467"/>
      <c r="H27" s="467"/>
      <c r="I27" s="467"/>
      <c r="J27" s="467"/>
      <c r="K27" s="467"/>
      <c r="L27" s="468"/>
      <c r="M27" s="170"/>
      <c r="N27" s="170"/>
      <c r="O27" s="170"/>
      <c r="P27" s="170"/>
      <c r="Q27" s="170"/>
      <c r="R27" s="170"/>
      <c r="S27" s="170"/>
      <c r="T27" s="170"/>
      <c r="U27" s="170"/>
    </row>
    <row r="28" spans="1:21" s="159" customFormat="1" ht="14.25" x14ac:dyDescent="0.15">
      <c r="A28" s="469" t="s">
        <v>223</v>
      </c>
      <c r="B28" s="470"/>
      <c r="C28" s="470"/>
      <c r="D28" s="470"/>
      <c r="E28" s="470"/>
      <c r="F28" s="470"/>
      <c r="G28" s="470"/>
      <c r="H28" s="470"/>
      <c r="I28" s="470"/>
      <c r="J28" s="470"/>
      <c r="K28" s="470"/>
      <c r="L28" s="471"/>
      <c r="M28" s="171"/>
      <c r="N28" s="171"/>
      <c r="O28" s="171"/>
      <c r="P28" s="171"/>
      <c r="Q28" s="171"/>
      <c r="R28" s="171"/>
      <c r="S28" s="171"/>
      <c r="T28" s="171"/>
      <c r="U28" s="171"/>
    </row>
    <row r="29" spans="1:21" x14ac:dyDescent="0.15">
      <c r="A29" s="166"/>
      <c r="B29" s="167"/>
      <c r="C29" s="167"/>
      <c r="D29" s="167"/>
      <c r="E29" s="167"/>
      <c r="F29" s="167"/>
      <c r="G29" s="167"/>
      <c r="H29" s="167"/>
      <c r="I29" s="172" t="s">
        <v>222</v>
      </c>
      <c r="J29" s="472"/>
      <c r="K29" s="472"/>
      <c r="L29" s="473"/>
      <c r="M29" s="170"/>
      <c r="N29" s="170"/>
      <c r="O29" s="170"/>
      <c r="P29" s="170"/>
      <c r="Q29" s="170"/>
      <c r="R29" s="170"/>
      <c r="S29" s="170"/>
      <c r="T29" s="170"/>
      <c r="U29" s="170"/>
    </row>
  </sheetData>
  <sheetProtection selectLockedCells="1"/>
  <mergeCells count="70">
    <mergeCell ref="A1:L1"/>
    <mergeCell ref="A2:L2"/>
    <mergeCell ref="A3:G3"/>
    <mergeCell ref="A4:G4"/>
    <mergeCell ref="J3:L3"/>
    <mergeCell ref="J4:L4"/>
    <mergeCell ref="J5:L5"/>
    <mergeCell ref="A6:C6"/>
    <mergeCell ref="D6:H6"/>
    <mergeCell ref="J6:L6"/>
    <mergeCell ref="A7:C7"/>
    <mergeCell ref="D7:H7"/>
    <mergeCell ref="J7:L7"/>
    <mergeCell ref="A8:D8"/>
    <mergeCell ref="E8:L8"/>
    <mergeCell ref="F9:G9"/>
    <mergeCell ref="F10:G10"/>
    <mergeCell ref="F11:G11"/>
    <mergeCell ref="H9:I10"/>
    <mergeCell ref="J11:L12"/>
    <mergeCell ref="J9:L10"/>
    <mergeCell ref="F12:G12"/>
    <mergeCell ref="C13:E13"/>
    <mergeCell ref="F13:G13"/>
    <mergeCell ref="H13:I13"/>
    <mergeCell ref="F14:G14"/>
    <mergeCell ref="H14:I14"/>
    <mergeCell ref="B11:E12"/>
    <mergeCell ref="H11:I12"/>
    <mergeCell ref="C14:D15"/>
    <mergeCell ref="F15:G15"/>
    <mergeCell ref="H15:I15"/>
    <mergeCell ref="F16:G16"/>
    <mergeCell ref="F17:G17"/>
    <mergeCell ref="F18:G18"/>
    <mergeCell ref="F19:G19"/>
    <mergeCell ref="B20:E20"/>
    <mergeCell ref="F20:G20"/>
    <mergeCell ref="H20:I20"/>
    <mergeCell ref="J20:L20"/>
    <mergeCell ref="H18:I19"/>
    <mergeCell ref="B21:E21"/>
    <mergeCell ref="F21:G21"/>
    <mergeCell ref="H21:I21"/>
    <mergeCell ref="J21:L21"/>
    <mergeCell ref="B22:E22"/>
    <mergeCell ref="F22:G22"/>
    <mergeCell ref="H22:I22"/>
    <mergeCell ref="J22:L22"/>
    <mergeCell ref="A23:E23"/>
    <mergeCell ref="F23:L23"/>
    <mergeCell ref="A24:L24"/>
    <mergeCell ref="A25:L25"/>
    <mergeCell ref="J26:L26"/>
    <mergeCell ref="A27:L27"/>
    <mergeCell ref="A28:L28"/>
    <mergeCell ref="J29:L29"/>
    <mergeCell ref="A9:A10"/>
    <mergeCell ref="A11:A12"/>
    <mergeCell ref="A13:A15"/>
    <mergeCell ref="A16:A17"/>
    <mergeCell ref="A18:A19"/>
    <mergeCell ref="B13:B15"/>
    <mergeCell ref="J13:L15"/>
    <mergeCell ref="J16:L17"/>
    <mergeCell ref="J18:L19"/>
    <mergeCell ref="B16:E17"/>
    <mergeCell ref="B18:E19"/>
    <mergeCell ref="H16:I17"/>
    <mergeCell ref="B9:E10"/>
  </mergeCells>
  <phoneticPr fontId="9" type="noConversion"/>
  <printOptions horizontalCentered="1"/>
  <pageMargins left="0.98425196850393704" right="0.70866141732283505" top="0.78740157480314998" bottom="0.78740157480314998" header="0.74803149606299202" footer="0.31496062992126"/>
  <pageSetup paperSize="9" orientation="portrait" r:id="rId1"/>
  <headerFooter>
    <oddHeader>&amp;R&amp;G</oddHead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AE187"/>
  <sheetViews>
    <sheetView view="pageBreakPreview" zoomScaleNormal="100" workbookViewId="0">
      <selection activeCell="Y9" sqref="Y9"/>
    </sheetView>
  </sheetViews>
  <sheetFormatPr defaultColWidth="9" defaultRowHeight="13.5" customHeight="1" x14ac:dyDescent="0.15"/>
  <cols>
    <col min="1" max="1" width="9.625" style="217" customWidth="1"/>
    <col min="2" max="2" width="3.125" style="2" customWidth="1"/>
    <col min="3" max="3" width="4" style="2" customWidth="1"/>
    <col min="4" max="4" width="8.25" style="2" customWidth="1"/>
    <col min="5" max="5" width="3.625" style="2" customWidth="1"/>
    <col min="6" max="6" width="5.375" style="2" customWidth="1"/>
    <col min="7" max="7" width="9" style="2"/>
    <col min="8" max="9" width="4.25" style="2" customWidth="1"/>
    <col min="10" max="10" width="8.75" style="2" customWidth="1"/>
    <col min="11" max="11" width="5.875" style="2" customWidth="1"/>
    <col min="12" max="12" width="5.625" style="2" customWidth="1"/>
    <col min="13" max="13" width="4.875" style="6" customWidth="1"/>
    <col min="14" max="14" width="6.875" style="6" customWidth="1"/>
    <col min="15" max="16" width="4.625" style="2" customWidth="1"/>
    <col min="17" max="18" width="3.5" style="2" customWidth="1"/>
    <col min="19" max="19" width="6.75" style="2" customWidth="1"/>
    <col min="20" max="20" width="5.125" style="2" customWidth="1"/>
    <col min="21" max="21" width="3.375" style="176" customWidth="1"/>
    <col min="22" max="22" width="14.25" style="176" customWidth="1"/>
    <col min="23" max="23" width="11.5" style="2" customWidth="1"/>
    <col min="24" max="24" width="10.625" style="2" customWidth="1"/>
    <col min="25" max="25" width="13.625" style="2" customWidth="1"/>
    <col min="26" max="26" width="10.5" style="2" customWidth="1"/>
    <col min="27" max="27" width="5.875" style="176" customWidth="1"/>
    <col min="28" max="29" width="4.875" style="176" customWidth="1"/>
    <col min="30" max="30" width="4.5" style="2" customWidth="1"/>
    <col min="31" max="33" width="9" style="2" customWidth="1"/>
    <col min="34" max="16384" width="9" style="2"/>
  </cols>
  <sheetData>
    <row r="1" spans="1:31" ht="18.75" x14ac:dyDescent="0.15">
      <c r="A1" s="538"/>
      <c r="B1" s="538"/>
      <c r="C1" s="538"/>
      <c r="D1" s="538"/>
      <c r="E1" s="538"/>
      <c r="F1" s="538"/>
      <c r="G1" s="538"/>
      <c r="H1" s="538"/>
      <c r="I1" s="538"/>
      <c r="J1" s="538"/>
      <c r="K1" s="538"/>
      <c r="L1" s="538"/>
      <c r="M1" s="538"/>
      <c r="N1" s="538"/>
      <c r="O1" s="538"/>
      <c r="P1" s="538"/>
      <c r="Q1" s="538"/>
      <c r="R1" s="538"/>
      <c r="S1" s="538"/>
      <c r="T1" s="538"/>
      <c r="U1" s="538"/>
      <c r="V1" s="538"/>
      <c r="X1" s="190"/>
    </row>
    <row r="2" spans="1:31" ht="22.5" x14ac:dyDescent="0.15">
      <c r="A2" s="515" t="s">
        <v>224</v>
      </c>
      <c r="B2" s="515"/>
      <c r="C2" s="515"/>
      <c r="D2" s="515"/>
      <c r="E2" s="515"/>
      <c r="F2" s="515"/>
      <c r="G2" s="515"/>
      <c r="H2" s="515"/>
      <c r="I2" s="515"/>
      <c r="J2" s="515"/>
      <c r="K2" s="515"/>
      <c r="L2" s="515"/>
      <c r="M2" s="515"/>
      <c r="N2" s="515"/>
      <c r="O2" s="515"/>
      <c r="P2" s="515"/>
      <c r="Q2" s="515"/>
      <c r="R2" s="515"/>
      <c r="S2" s="515"/>
      <c r="T2" s="515"/>
      <c r="U2" s="515"/>
      <c r="V2" s="515"/>
      <c r="X2" s="190"/>
    </row>
    <row r="3" spans="1:31" s="216" customFormat="1" ht="20.25" customHeight="1" x14ac:dyDescent="0.25">
      <c r="A3" s="516"/>
      <c r="B3" s="516"/>
      <c r="C3" s="516"/>
      <c r="D3" s="516"/>
      <c r="E3" s="516"/>
      <c r="F3" s="516"/>
      <c r="G3" s="516"/>
      <c r="H3" s="161"/>
      <c r="I3" s="161"/>
      <c r="J3" s="224"/>
      <c r="K3" s="215"/>
      <c r="L3" s="158"/>
      <c r="M3" s="225"/>
      <c r="N3" s="226"/>
      <c r="S3" s="539"/>
      <c r="T3" s="539"/>
      <c r="U3" s="539"/>
      <c r="V3" s="539"/>
      <c r="W3" s="158"/>
    </row>
    <row r="4" spans="1:31" s="216" customFormat="1" ht="20.25" customHeight="1" x14ac:dyDescent="0.25">
      <c r="A4" s="516"/>
      <c r="B4" s="516"/>
      <c r="C4" s="516"/>
      <c r="D4" s="516"/>
      <c r="E4" s="516"/>
      <c r="F4" s="516"/>
      <c r="G4" s="516"/>
      <c r="H4" s="161"/>
      <c r="I4" s="161"/>
      <c r="J4" s="227"/>
      <c r="K4" s="215"/>
      <c r="L4" s="158"/>
      <c r="M4" s="225"/>
      <c r="N4" s="228"/>
      <c r="S4" s="539"/>
      <c r="T4" s="539"/>
      <c r="U4" s="539"/>
      <c r="V4" s="539"/>
      <c r="W4" s="158"/>
    </row>
    <row r="5" spans="1:31" customFormat="1" ht="12" customHeight="1" x14ac:dyDescent="0.15">
      <c r="A5" s="218"/>
      <c r="B5" s="218"/>
      <c r="C5" s="218"/>
      <c r="D5" s="218"/>
      <c r="E5" s="218"/>
      <c r="F5" s="218"/>
      <c r="G5" s="218"/>
      <c r="H5" s="218"/>
      <c r="I5" s="218"/>
      <c r="J5" s="160"/>
      <c r="K5" s="160"/>
      <c r="L5" s="2"/>
      <c r="M5" s="229"/>
      <c r="N5" s="229"/>
      <c r="S5" s="2"/>
      <c r="T5" s="231"/>
      <c r="U5" s="231"/>
      <c r="V5" s="232" t="s">
        <v>225</v>
      </c>
      <c r="W5" s="2"/>
    </row>
    <row r="6" spans="1:31" ht="23.45" customHeight="1" x14ac:dyDescent="0.15">
      <c r="A6" s="219" t="s">
        <v>45</v>
      </c>
      <c r="B6" s="523"/>
      <c r="C6" s="524"/>
      <c r="D6" s="524"/>
      <c r="E6" s="524"/>
      <c r="F6" s="524"/>
      <c r="G6" s="524"/>
      <c r="H6" s="530" t="s">
        <v>115</v>
      </c>
      <c r="I6" s="530"/>
      <c r="J6" s="530"/>
      <c r="K6" s="523"/>
      <c r="L6" s="524"/>
      <c r="M6" s="524"/>
      <c r="N6" s="524"/>
      <c r="O6" s="524"/>
      <c r="P6" s="524"/>
      <c r="Q6" s="525"/>
      <c r="R6" s="530" t="s">
        <v>61</v>
      </c>
      <c r="S6" s="530"/>
      <c r="T6" s="530"/>
      <c r="U6" s="530"/>
      <c r="V6" s="233"/>
      <c r="W6" s="234"/>
      <c r="X6" s="234"/>
      <c r="Y6" s="235"/>
      <c r="Z6" s="235"/>
      <c r="AA6" s="234"/>
      <c r="AB6" s="236"/>
      <c r="AC6" s="236"/>
      <c r="AD6" s="234"/>
      <c r="AE6" s="234"/>
    </row>
    <row r="7" spans="1:31" ht="19.899999999999999" customHeight="1" x14ac:dyDescent="0.15">
      <c r="A7" s="219" t="s">
        <v>226</v>
      </c>
      <c r="B7" s="523"/>
      <c r="C7" s="524"/>
      <c r="D7" s="524"/>
      <c r="E7" s="524"/>
      <c r="F7" s="524"/>
      <c r="G7" s="525"/>
      <c r="H7" s="530" t="s">
        <v>227</v>
      </c>
      <c r="I7" s="530"/>
      <c r="J7" s="530"/>
      <c r="K7" s="537"/>
      <c r="L7" s="529"/>
      <c r="M7" s="529"/>
      <c r="N7" s="529"/>
      <c r="O7" s="529"/>
      <c r="P7" s="529"/>
      <c r="Q7" s="529"/>
      <c r="R7" s="530" t="s">
        <v>63</v>
      </c>
      <c r="S7" s="530"/>
      <c r="T7" s="530"/>
      <c r="U7" s="530"/>
      <c r="V7" s="233"/>
      <c r="W7" s="234"/>
      <c r="X7" s="234"/>
      <c r="Y7" s="235"/>
      <c r="Z7" s="235"/>
      <c r="AA7" s="234"/>
      <c r="AB7" s="236"/>
      <c r="AC7" s="236"/>
      <c r="AD7" s="234"/>
      <c r="AE7" s="234"/>
    </row>
    <row r="8" spans="1:31" ht="23.25" customHeight="1" x14ac:dyDescent="0.15">
      <c r="A8" s="219" t="s">
        <v>228</v>
      </c>
      <c r="B8" s="529">
        <v>1.5</v>
      </c>
      <c r="C8" s="529"/>
      <c r="D8" s="530" t="s">
        <v>229</v>
      </c>
      <c r="E8" s="530"/>
      <c r="F8" s="531"/>
      <c r="G8" s="531"/>
      <c r="H8" s="532" t="s">
        <v>230</v>
      </c>
      <c r="I8" s="533"/>
      <c r="J8" s="534"/>
      <c r="K8" s="529">
        <v>2</v>
      </c>
      <c r="L8" s="529"/>
      <c r="M8" s="530" t="s">
        <v>231</v>
      </c>
      <c r="N8" s="530"/>
      <c r="O8" s="530"/>
      <c r="P8" s="529">
        <v>1.7</v>
      </c>
      <c r="Q8" s="529"/>
      <c r="R8" s="529"/>
      <c r="S8" s="532" t="s">
        <v>232</v>
      </c>
      <c r="T8" s="533"/>
      <c r="U8" s="534"/>
      <c r="V8" s="220"/>
      <c r="W8" s="234"/>
      <c r="X8" s="234"/>
      <c r="Y8" s="235"/>
      <c r="Z8" s="235"/>
      <c r="AA8" s="234"/>
      <c r="AB8" s="236"/>
      <c r="AC8" s="236"/>
      <c r="AD8" s="234"/>
      <c r="AE8" s="234"/>
    </row>
    <row r="9" spans="1:31" ht="23.25" customHeight="1" x14ac:dyDescent="0.15">
      <c r="A9" s="219" t="s">
        <v>233</v>
      </c>
      <c r="B9" s="523">
        <v>2000</v>
      </c>
      <c r="C9" s="524"/>
      <c r="D9" s="524"/>
      <c r="E9" s="524"/>
      <c r="F9" s="524"/>
      <c r="G9" s="525"/>
      <c r="H9" s="526" t="s">
        <v>234</v>
      </c>
      <c r="I9" s="527"/>
      <c r="J9" s="528"/>
      <c r="K9" s="529"/>
      <c r="L9" s="529"/>
      <c r="M9" s="530" t="s">
        <v>235</v>
      </c>
      <c r="N9" s="530"/>
      <c r="O9" s="530"/>
      <c r="P9" s="531"/>
      <c r="Q9" s="531"/>
      <c r="R9" s="531"/>
      <c r="S9" s="532" t="s">
        <v>236</v>
      </c>
      <c r="T9" s="533"/>
      <c r="U9" s="534"/>
      <c r="V9" s="220"/>
      <c r="W9" s="234"/>
      <c r="X9" s="234"/>
      <c r="Y9" s="235"/>
      <c r="Z9" s="235"/>
      <c r="AA9" s="234"/>
      <c r="AB9" s="236"/>
      <c r="AC9" s="236"/>
      <c r="AD9" s="234"/>
      <c r="AE9" s="234"/>
    </row>
    <row r="10" spans="1:31" ht="19.899999999999999" customHeight="1" x14ac:dyDescent="0.15">
      <c r="A10" s="521" t="s">
        <v>237</v>
      </c>
      <c r="B10" s="521"/>
      <c r="C10" s="521"/>
      <c r="D10" s="535"/>
      <c r="E10" s="535"/>
      <c r="F10" s="521"/>
      <c r="G10" s="521" t="s">
        <v>238</v>
      </c>
      <c r="H10" s="521" t="s">
        <v>239</v>
      </c>
      <c r="I10" s="521"/>
      <c r="J10" s="521" t="s">
        <v>240</v>
      </c>
      <c r="K10" s="521" t="s">
        <v>241</v>
      </c>
      <c r="L10" s="521"/>
      <c r="M10" s="521"/>
      <c r="N10" s="521"/>
      <c r="O10" s="521" t="s">
        <v>242</v>
      </c>
      <c r="P10" s="521"/>
      <c r="Q10" s="521" t="s">
        <v>243</v>
      </c>
      <c r="R10" s="521"/>
      <c r="S10" s="521"/>
      <c r="T10" s="521" t="s">
        <v>244</v>
      </c>
      <c r="U10" s="521"/>
      <c r="V10" s="521"/>
      <c r="W10"/>
      <c r="X10" s="190"/>
    </row>
    <row r="11" spans="1:31" ht="19.899999999999999" customHeight="1" x14ac:dyDescent="0.15">
      <c r="A11" s="536" t="s">
        <v>245</v>
      </c>
      <c r="B11" s="521" t="s">
        <v>246</v>
      </c>
      <c r="C11" s="521"/>
      <c r="D11" s="221" t="s">
        <v>247</v>
      </c>
      <c r="E11" s="521" t="s">
        <v>248</v>
      </c>
      <c r="F11" s="521"/>
      <c r="G11" s="521"/>
      <c r="H11" s="521"/>
      <c r="I11" s="521"/>
      <c r="J11" s="521"/>
      <c r="K11" s="521" t="s">
        <v>249</v>
      </c>
      <c r="L11" s="521"/>
      <c r="M11" s="522" t="s">
        <v>250</v>
      </c>
      <c r="N11" s="522"/>
      <c r="O11" s="521"/>
      <c r="P11" s="521"/>
      <c r="Q11" s="521"/>
      <c r="R11" s="521"/>
      <c r="S11" s="521"/>
      <c r="T11" s="521"/>
      <c r="U11" s="521"/>
      <c r="V11" s="521"/>
      <c r="W11"/>
      <c r="X11" s="190"/>
    </row>
    <row r="12" spans="1:31" ht="19.899999999999999" customHeight="1" x14ac:dyDescent="0.15">
      <c r="A12" s="536"/>
      <c r="B12" s="521" t="s">
        <v>251</v>
      </c>
      <c r="C12" s="521"/>
      <c r="D12" s="221" t="s">
        <v>252</v>
      </c>
      <c r="E12" s="521"/>
      <c r="F12" s="521"/>
      <c r="G12" s="521"/>
      <c r="H12" s="521"/>
      <c r="I12" s="521"/>
      <c r="J12" s="521"/>
      <c r="K12" s="521"/>
      <c r="L12" s="521"/>
      <c r="M12" s="522"/>
      <c r="N12" s="522"/>
      <c r="O12" s="521"/>
      <c r="P12" s="521"/>
      <c r="Q12" s="521" t="s">
        <v>253</v>
      </c>
      <c r="R12" s="521"/>
      <c r="S12" s="221" t="s">
        <v>254</v>
      </c>
      <c r="T12" s="521"/>
      <c r="U12" s="521"/>
      <c r="V12" s="521"/>
      <c r="W12"/>
      <c r="X12"/>
      <c r="Y12"/>
      <c r="Z12"/>
      <c r="AA12"/>
      <c r="AB12"/>
      <c r="AC12"/>
      <c r="AD12"/>
      <c r="AE12"/>
    </row>
    <row r="13" spans="1:31" ht="19.899999999999999" customHeight="1" x14ac:dyDescent="0.15">
      <c r="A13" s="222">
        <v>45075</v>
      </c>
      <c r="B13" s="517">
        <v>0.35763888888888901</v>
      </c>
      <c r="C13" s="517"/>
      <c r="D13" s="223">
        <f ca="1">IF(H13="","",IF(G13="成孔",IF(参数表!$B$23&gt;参数表!$B$22,(参数表!$E$23+DAY(参数表!$B$23-参数表!$B$22)),参数表!$E$23),IF(参数表!$B$23&gt;参数表!$B$22,B13+(参数表!$E$23+DAY(参数表!$B$23-参数表!$B$22)-$B$13)/COUNT($K$13:$L$53)+RANDBETWEEN(-5,5)/1000,B13+(参数表!$E$23-$B$13)/COUNT($K$13:$L$53))+RANDBETWEEN(-5,5)/1000))</f>
        <v>0.36796969696969706</v>
      </c>
      <c r="E13" s="517">
        <f t="shared" ref="E13:E23" ca="1" si="0">IF(H13="","",D13-B13)</f>
        <v>1.0330808080808052E-2</v>
      </c>
      <c r="F13" s="496"/>
      <c r="G13" s="165" t="str">
        <f>IF(H13="","",IF(H13=参数表!$B$10-参数表!$B$11,"成孔","旋挖"))</f>
        <v>旋挖</v>
      </c>
      <c r="H13" s="518">
        <v>2.8</v>
      </c>
      <c r="I13" s="518"/>
      <c r="J13" s="230">
        <v>305.27999999999997</v>
      </c>
      <c r="K13" s="518">
        <f>H13</f>
        <v>2.8</v>
      </c>
      <c r="L13" s="518"/>
      <c r="M13" s="519">
        <f>K13</f>
        <v>2.8</v>
      </c>
      <c r="N13" s="519"/>
      <c r="O13" s="496"/>
      <c r="P13" s="496"/>
      <c r="Q13" s="519"/>
      <c r="R13" s="519"/>
      <c r="S13" s="214"/>
      <c r="T13" s="496" t="str">
        <f>参数表!B34</f>
        <v>黏土</v>
      </c>
      <c r="U13" s="496"/>
      <c r="V13" s="496"/>
      <c r="W13"/>
      <c r="X13"/>
      <c r="Y13"/>
      <c r="Z13"/>
      <c r="AA13"/>
      <c r="AB13"/>
      <c r="AC13"/>
      <c r="AD13"/>
      <c r="AE13"/>
    </row>
    <row r="14" spans="1:31" ht="19.899999999999999" customHeight="1" x14ac:dyDescent="0.15">
      <c r="A14" s="222">
        <f ca="1">IF(H14="","",IF(参数表!$B$23=参数表!$B$22,A13,$A$13+$B$13+SUM($E$13:F13)))</f>
        <v>45075</v>
      </c>
      <c r="B14" s="517">
        <f ca="1">IF(H14="","",D13)</f>
        <v>0.36796969696969706</v>
      </c>
      <c r="C14" s="517"/>
      <c r="D14" s="223">
        <f ca="1">IF(H14="","",IF(G14="成孔",IF(参数表!$B$23&gt;参数表!$B$22,(参数表!$E$23+DAY(参数表!$B$23-参数表!$B$22)),参数表!$E$23),IF(参数表!$B$23&gt;参数表!$B$22,B14+(参数表!$E$23+DAY(参数表!$B$23-参数表!$B$22)-$B$13)/COUNT($K$13:$L$53)+RANDBETWEEN(-5,5)/1000,B14+(参数表!$E$23-$B$13)/COUNT($K$13:$L$53))+RANDBETWEEN(-5,5)/1000))</f>
        <v>0.38130050505050511</v>
      </c>
      <c r="E14" s="517">
        <f t="shared" ca="1" si="0"/>
        <v>1.3330808080808054E-2</v>
      </c>
      <c r="F14" s="496"/>
      <c r="G14" s="165" t="str">
        <f ca="1">IF(H14="","",IF(H14=参数表!$B$10-参数表!$B$11,"成孔","旋挖"))</f>
        <v>旋挖</v>
      </c>
      <c r="H14" s="518">
        <f ca="1">IF(OR(H13=参数表!$B$10-参数表!$B$11,H13=""),"",IF(AND(参数表!$B$10-参数表!$B$11-H13&gt;0,参数表!$B$10-参数表!$B$11-H13&lt;3),参数表!$B$10-参数表!$B$11,H13+(2+RANDBETWEEN(0,100)/100)))</f>
        <v>4.82</v>
      </c>
      <c r="I14" s="518"/>
      <c r="J14" s="230">
        <f ca="1">IF(H14="","",$F$8-H14)</f>
        <v>-4.82</v>
      </c>
      <c r="K14" s="518">
        <f ca="1">IF(H14="","",H14-H13)</f>
        <v>2.0200000000000005</v>
      </c>
      <c r="L14" s="518"/>
      <c r="M14" s="519">
        <f ca="1">IF(H14="","",H14)</f>
        <v>4.82</v>
      </c>
      <c r="N14" s="519"/>
      <c r="O14" s="520">
        <f ca="1">IF(H14="","",$F$8-RANDBETWEEN(300,350)/1000)</f>
        <v>-0.34699999999999998</v>
      </c>
      <c r="P14" s="520"/>
      <c r="Q14" s="519">
        <f ca="1">IF(H14="","",RANDBETWEEN(103,109)/100)</f>
        <v>1.04</v>
      </c>
      <c r="R14" s="519"/>
      <c r="S14" s="214">
        <f t="shared" ref="S14:S23" ca="1" si="1">IF(H14="","",RANDBETWEEN(19,22))</f>
        <v>20</v>
      </c>
      <c r="T14" s="362" t="str">
        <f ca="1">IF(H14="","",IF(COUNT($H$13:I13)/COUNT($K$13:$L$68)&lt;0.08,参数表!$B$34,IF(COUNT($H$13:I13)/COUNT($K$13:$L$68)&lt;0.4,参数表!$B$35,IF(COUNT($H$13:I13)/COUNT($K$13:$L$68)&lt;0.8,参数表!$B$36,参数表!$B$37))))</f>
        <v>黏土</v>
      </c>
      <c r="U14" s="362"/>
      <c r="V14" s="362"/>
      <c r="W14"/>
      <c r="X14"/>
      <c r="Y14"/>
      <c r="Z14"/>
      <c r="AA14"/>
      <c r="AB14"/>
      <c r="AC14"/>
      <c r="AD14"/>
      <c r="AE14"/>
    </row>
    <row r="15" spans="1:31" ht="19.899999999999999" customHeight="1" x14ac:dyDescent="0.15">
      <c r="A15" s="222">
        <f ca="1">IF(H15="","",IF(参数表!$B$23=参数表!$B$22,A14,$A$13+$B$13+SUM($E$13:F14)))</f>
        <v>45075</v>
      </c>
      <c r="B15" s="517">
        <f t="shared" ref="B15:B28" ca="1" si="2">IF(H15="","",D14)</f>
        <v>0.38130050505050511</v>
      </c>
      <c r="C15" s="517"/>
      <c r="D15" s="223">
        <f ca="1">IF(H15="","",IF(G15="成孔",IF(参数表!$B$23&gt;参数表!$B$22,(参数表!$E$23+DAY(参数表!$B$23-参数表!$B$22)),参数表!$E$23),IF(参数表!$B$23&gt;参数表!$B$22,B15+(参数表!$E$23+DAY(参数表!$B$23-参数表!$B$22)-$B$13)/COUNT($K$13:$L$53)+RANDBETWEEN(-5,5)/1000,B15+(参数表!$E$23-$B$13)/COUNT($K$13:$L$53))+RANDBETWEEN(-5,5)/1000))</f>
        <v>0.40063131313131317</v>
      </c>
      <c r="E15" s="517">
        <f t="shared" ca="1" si="0"/>
        <v>1.933080808080806E-2</v>
      </c>
      <c r="F15" s="496"/>
      <c r="G15" s="165" t="str">
        <f ca="1">IF(H15="","",IF(H15=参数表!$B$10-参数表!$B$11,"成孔","旋挖"))</f>
        <v>旋挖</v>
      </c>
      <c r="H15" s="518">
        <f ca="1">IF(OR(H14=参数表!$B$10-参数表!$B$11,H14=""),"",IF(AND(参数表!$B$10-参数表!$B$11-H14&gt;0,参数表!$B$10-参数表!$B$11-H14&lt;3),参数表!$B$10-参数表!$B$11,H14+(2+RANDBETWEEN(0,100)/100)))</f>
        <v>7.3800000000000008</v>
      </c>
      <c r="I15" s="518"/>
      <c r="J15" s="230">
        <f t="shared" ref="J15:J34" ca="1" si="3">IF(H15="","",$F$8-H15)</f>
        <v>-7.3800000000000008</v>
      </c>
      <c r="K15" s="518">
        <f t="shared" ref="K15:K23" ca="1" si="4">IF(H15="","",H15-H14)</f>
        <v>2.5600000000000005</v>
      </c>
      <c r="L15" s="518"/>
      <c r="M15" s="519">
        <f t="shared" ref="M15:M23" ca="1" si="5">IF(H15="","",H15)</f>
        <v>7.3800000000000008</v>
      </c>
      <c r="N15" s="519"/>
      <c r="O15" s="520">
        <f t="shared" ref="O15:O34" ca="1" si="6">IF(H15="","",$F$8-RANDBETWEEN(300,350)/1000)</f>
        <v>-0.32500000000000001</v>
      </c>
      <c r="P15" s="520"/>
      <c r="Q15" s="519">
        <f t="shared" ref="Q15:Q34" ca="1" si="7">IF(H15="","",RANDBETWEEN(103,109)/100)</f>
        <v>1.0900000000000001</v>
      </c>
      <c r="R15" s="519"/>
      <c r="S15" s="214">
        <f t="shared" ca="1" si="1"/>
        <v>21</v>
      </c>
      <c r="T15" s="362" t="str">
        <f ca="1">IF(H15="","",IF(COUNT($H$13:I14)/COUNT($K$13:$L$68)&lt;0.08,参数表!$B$34,IF(COUNT($H$13:I14)/COUNT($K$13:$L$68)&lt;0.4,参数表!$B$35,IF(COUNT($H$13:I14)/COUNT($K$13:$L$68)&lt;0.8,参数表!$B$36,参数表!$B$37))))</f>
        <v>强风化粉砂质泥岩夹砂岩</v>
      </c>
      <c r="U15" s="362"/>
      <c r="V15" s="362"/>
      <c r="W15"/>
      <c r="X15"/>
      <c r="Y15"/>
      <c r="Z15"/>
      <c r="AA15"/>
      <c r="AB15"/>
      <c r="AC15"/>
      <c r="AD15"/>
      <c r="AE15"/>
    </row>
    <row r="16" spans="1:31" ht="19.899999999999999" customHeight="1" x14ac:dyDescent="0.15">
      <c r="A16" s="222">
        <f ca="1">IF(H16="","",IF(参数表!$B$23=参数表!$B$22,A15,$A$13+$B$13+SUM($E$13:F15)))</f>
        <v>45075</v>
      </c>
      <c r="B16" s="517">
        <f t="shared" ca="1" si="2"/>
        <v>0.40063131313131317</v>
      </c>
      <c r="C16" s="517"/>
      <c r="D16" s="223">
        <f ca="1">IF(H16="","",IF(G16="成孔",IF(参数表!$B$23&gt;参数表!$B$22,(参数表!$E$23+DAY(参数表!$B$23-参数表!$B$22)),参数表!$E$23),IF(参数表!$B$23&gt;参数表!$B$22,B16+(参数表!$E$23+DAY(参数表!$B$23-参数表!$B$22)-$B$13)/COUNT($K$13:$L$53)+RANDBETWEEN(-5,5)/1000,B16+(参数表!$E$23-$B$13)/COUNT($K$13:$L$53))+RANDBETWEEN(-5,5)/1000))</f>
        <v>0.41896212121212123</v>
      </c>
      <c r="E16" s="517">
        <f t="shared" ca="1" si="0"/>
        <v>1.8330808080808059E-2</v>
      </c>
      <c r="F16" s="496"/>
      <c r="G16" s="165" t="str">
        <f ca="1">IF(H16="","",IF(H16=参数表!$B$10-参数表!$B$11,"成孔","旋挖"))</f>
        <v>旋挖</v>
      </c>
      <c r="H16" s="518">
        <f ca="1">IF(OR(H15=参数表!$B$10-参数表!$B$11,H15=""),"",IF(AND(参数表!$B$10-参数表!$B$11-H15&gt;0,参数表!$B$10-参数表!$B$11-H15&lt;3),参数表!$B$10-参数表!$B$11,H15+(2+RANDBETWEEN(0,100)/100)))</f>
        <v>9.6000000000000014</v>
      </c>
      <c r="I16" s="518"/>
      <c r="J16" s="230">
        <f t="shared" ca="1" si="3"/>
        <v>-9.6000000000000014</v>
      </c>
      <c r="K16" s="518">
        <f t="shared" ca="1" si="4"/>
        <v>2.2200000000000006</v>
      </c>
      <c r="L16" s="518"/>
      <c r="M16" s="519">
        <f t="shared" ca="1" si="5"/>
        <v>9.6000000000000014</v>
      </c>
      <c r="N16" s="519"/>
      <c r="O16" s="520">
        <f t="shared" ca="1" si="6"/>
        <v>-0.33200000000000002</v>
      </c>
      <c r="P16" s="520"/>
      <c r="Q16" s="519">
        <f t="shared" ca="1" si="7"/>
        <v>1.05</v>
      </c>
      <c r="R16" s="519"/>
      <c r="S16" s="214">
        <f t="shared" ca="1" si="1"/>
        <v>20</v>
      </c>
      <c r="T16" s="362" t="str">
        <f ca="1">IF(H16="","",IF(COUNT($H$13:I15)/COUNT($K$13:$L$68)&lt;0.08,参数表!$B$34,IF(COUNT($H$13:I15)/COUNT($K$13:$L$68)&lt;0.4,参数表!$B$35,IF(COUNT($H$13:I15)/COUNT($K$13:$L$68)&lt;0.8,参数表!$B$36,参数表!$B$37))))</f>
        <v>强风化粉砂质泥岩夹砂岩</v>
      </c>
      <c r="U16" s="362"/>
      <c r="V16" s="362"/>
      <c r="W16"/>
      <c r="X16"/>
      <c r="Y16"/>
      <c r="Z16"/>
      <c r="AA16"/>
      <c r="AB16"/>
      <c r="AC16"/>
      <c r="AD16"/>
      <c r="AE16"/>
    </row>
    <row r="17" spans="1:31" ht="19.899999999999999" customHeight="1" x14ac:dyDescent="0.15">
      <c r="A17" s="222">
        <f ca="1">IF(H17="","",IF(参数表!$B$23=参数表!$B$22,A16,$A$13+$B$13+SUM($E$13:F16)))</f>
        <v>45075</v>
      </c>
      <c r="B17" s="517">
        <f t="shared" ca="1" si="2"/>
        <v>0.41896212121212123</v>
      </c>
      <c r="C17" s="517"/>
      <c r="D17" s="223">
        <f ca="1">IF(H17="","",IF(G17="成孔",IF(参数表!$B$23&gt;参数表!$B$22,(参数表!$E$23+DAY(参数表!$B$23-参数表!$B$22)),参数表!$E$23),IF(参数表!$B$23&gt;参数表!$B$22,B17+(参数表!$E$23+DAY(参数表!$B$23-参数表!$B$22)-$B$13)/COUNT($K$13:$L$53)+RANDBETWEEN(-5,5)/1000,B17+(参数表!$E$23-$B$13)/COUNT($K$13:$L$53))+RANDBETWEEN(-5,5)/1000))</f>
        <v>0.42829292929292928</v>
      </c>
      <c r="E17" s="517">
        <f t="shared" ca="1" si="0"/>
        <v>9.3308080808080507E-3</v>
      </c>
      <c r="F17" s="496"/>
      <c r="G17" s="165" t="str">
        <f ca="1">IF(H17="","",IF(H17=参数表!$B$10-参数表!$B$11,"成孔","旋挖"))</f>
        <v>旋挖</v>
      </c>
      <c r="H17" s="518">
        <f ca="1">IF(OR(H16=参数表!$B$10-参数表!$B$11,H16=""),"",IF(AND(参数表!$B$10-参数表!$B$11-H16&gt;0,参数表!$B$10-参数表!$B$11-H16&lt;3),参数表!$B$10-参数表!$B$11,H16+(2+RANDBETWEEN(0,100)/100)))</f>
        <v>11.990000000000002</v>
      </c>
      <c r="I17" s="518"/>
      <c r="J17" s="230">
        <f t="shared" ca="1" si="3"/>
        <v>-11.990000000000002</v>
      </c>
      <c r="K17" s="518">
        <f t="shared" ca="1" si="4"/>
        <v>2.3900000000000006</v>
      </c>
      <c r="L17" s="518"/>
      <c r="M17" s="519">
        <f t="shared" ca="1" si="5"/>
        <v>11.990000000000002</v>
      </c>
      <c r="N17" s="519"/>
      <c r="O17" s="520">
        <f t="shared" ca="1" si="6"/>
        <v>-0.318</v>
      </c>
      <c r="P17" s="520"/>
      <c r="Q17" s="519">
        <f t="shared" ca="1" si="7"/>
        <v>1.08</v>
      </c>
      <c r="R17" s="519"/>
      <c r="S17" s="214">
        <f t="shared" ca="1" si="1"/>
        <v>21</v>
      </c>
      <c r="T17" s="362" t="str">
        <f ca="1">IF(H17="","",IF(COUNT($H$13:I16)/COUNT($K$13:$L$68)&lt;0.08,参数表!$B$34,IF(COUNT($H$13:I16)/COUNT($K$13:$L$68)&lt;0.4,参数表!$B$35,IF(COUNT($H$13:I16)/COUNT($K$13:$L$68)&lt;0.8,参数表!$B$36,参数表!$B$37))))</f>
        <v>强风化粉砂质泥岩夹砂岩</v>
      </c>
      <c r="U17" s="362"/>
      <c r="V17" s="362"/>
      <c r="W17"/>
      <c r="X17"/>
      <c r="Y17"/>
      <c r="Z17"/>
      <c r="AA17"/>
      <c r="AB17"/>
      <c r="AC17"/>
      <c r="AD17"/>
      <c r="AE17"/>
    </row>
    <row r="18" spans="1:31" ht="19.899999999999999" customHeight="1" x14ac:dyDescent="0.15">
      <c r="A18" s="222">
        <f ca="1">IF(H18="","",IF(参数表!$B$23=参数表!$B$22,A17,$A$13+$B$13+SUM($E$13:F17)))</f>
        <v>45075</v>
      </c>
      <c r="B18" s="517">
        <f t="shared" ca="1" si="2"/>
        <v>0.42829292929292928</v>
      </c>
      <c r="C18" s="517"/>
      <c r="D18" s="223">
        <f ca="1">IF(H18="","",IF(G18="成孔",IF(参数表!$B$23&gt;参数表!$B$22,(参数表!$E$23+DAY(参数表!$B$23-参数表!$B$22)),参数表!$E$23),IF(参数表!$B$23&gt;参数表!$B$22,B18+(参数表!$E$23+DAY(参数表!$B$23-参数表!$B$22)-$B$13)/COUNT($K$13:$L$53)+RANDBETWEEN(-5,5)/1000,B18+(参数表!$E$23-$B$13)/COUNT($K$13:$L$53))+RANDBETWEEN(-5,5)/1000))</f>
        <v>0.44262373737373734</v>
      </c>
      <c r="E18" s="517">
        <f t="shared" ca="1" si="0"/>
        <v>1.4330808080808055E-2</v>
      </c>
      <c r="F18" s="496"/>
      <c r="G18" s="165" t="str">
        <f ca="1">IF(H18="","",IF(H18=参数表!$B$10-参数表!$B$11,"成孔","旋挖"))</f>
        <v>旋挖</v>
      </c>
      <c r="H18" s="518">
        <f ca="1">IF(OR(H17=参数表!$B$10-参数表!$B$11,H17=""),"",IF(AND(参数表!$B$10-参数表!$B$11-H17&gt;0,参数表!$B$10-参数表!$B$11-H17&lt;3),参数表!$B$10-参数表!$B$11,H17+(2+RANDBETWEEN(0,100)/100)))</f>
        <v>14.010000000000002</v>
      </c>
      <c r="I18" s="518"/>
      <c r="J18" s="230">
        <f t="shared" ca="1" si="3"/>
        <v>-14.010000000000002</v>
      </c>
      <c r="K18" s="518">
        <f t="shared" ca="1" si="4"/>
        <v>2.0199999999999996</v>
      </c>
      <c r="L18" s="518"/>
      <c r="M18" s="519">
        <f t="shared" ca="1" si="5"/>
        <v>14.010000000000002</v>
      </c>
      <c r="N18" s="519"/>
      <c r="O18" s="520">
        <f t="shared" ca="1" si="6"/>
        <v>-0.34200000000000003</v>
      </c>
      <c r="P18" s="520"/>
      <c r="Q18" s="519">
        <f t="shared" ca="1" si="7"/>
        <v>1.07</v>
      </c>
      <c r="R18" s="519"/>
      <c r="S18" s="214">
        <f t="shared" ca="1" si="1"/>
        <v>19</v>
      </c>
      <c r="T18" s="362" t="str">
        <f ca="1">IF(H18="","",IF(COUNT($H$13:I17)/COUNT($K$13:$L$68)&lt;0.08,参数表!$B$34,IF(COUNT($H$13:I17)/COUNT($K$13:$L$68)&lt;0.4,参数表!$B$35,IF(COUNT($H$13:I17)/COUNT($K$13:$L$68)&lt;0.8,参数表!$B$36,参数表!$B$37))))</f>
        <v>强风化粉砂质泥岩夹砂岩</v>
      </c>
      <c r="U18" s="362"/>
      <c r="V18" s="362"/>
      <c r="W18"/>
      <c r="X18"/>
      <c r="Y18"/>
      <c r="Z18"/>
      <c r="AA18"/>
      <c r="AB18"/>
      <c r="AC18"/>
      <c r="AD18"/>
      <c r="AE18"/>
    </row>
    <row r="19" spans="1:31" ht="19.899999999999999" customHeight="1" x14ac:dyDescent="0.15">
      <c r="A19" s="222">
        <f ca="1">IF(H19="","",IF(参数表!$B$23=参数表!$B$22,A18,$A$13+$B$13+SUM($E$13:F18)))</f>
        <v>45075</v>
      </c>
      <c r="B19" s="517">
        <f t="shared" ca="1" si="2"/>
        <v>0.44262373737373734</v>
      </c>
      <c r="C19" s="517"/>
      <c r="D19" s="223">
        <f ca="1">IF(H19="","",IF(G19="成孔",IF(参数表!$B$23&gt;参数表!$B$22,(参数表!$E$23+DAY(参数表!$B$23-参数表!$B$22)),参数表!$E$23),IF(参数表!$B$23&gt;参数表!$B$22,B19+(参数表!$E$23+DAY(参数表!$B$23-参数表!$B$22)-$B$13)/COUNT($K$13:$L$53)+RANDBETWEEN(-5,5)/1000,B19+(参数表!$E$23-$B$13)/COUNT($K$13:$L$53))+RANDBETWEEN(-5,5)/1000))</f>
        <v>0.45495454545454539</v>
      </c>
      <c r="E19" s="517">
        <f t="shared" ca="1" si="0"/>
        <v>1.2330808080808053E-2</v>
      </c>
      <c r="F19" s="496"/>
      <c r="G19" s="165" t="str">
        <f ca="1">IF(H19="","",IF(H19=参数表!$B$10-参数表!$B$11,"成孔","旋挖"))</f>
        <v>旋挖</v>
      </c>
      <c r="H19" s="518">
        <f ca="1">IF(OR(H18=参数表!$B$10-参数表!$B$11,H18=""),"",IF(AND(参数表!$B$10-参数表!$B$11-H18&gt;0,参数表!$B$10-参数表!$B$11-H18&lt;3),参数表!$B$10-参数表!$B$11,H18+(2+RANDBETWEEN(0,100)/100)))</f>
        <v>16.060000000000002</v>
      </c>
      <c r="I19" s="518"/>
      <c r="J19" s="230">
        <f t="shared" ca="1" si="3"/>
        <v>-16.060000000000002</v>
      </c>
      <c r="K19" s="518">
        <f t="shared" ca="1" si="4"/>
        <v>2.0500000000000007</v>
      </c>
      <c r="L19" s="518"/>
      <c r="M19" s="519">
        <f t="shared" ca="1" si="5"/>
        <v>16.060000000000002</v>
      </c>
      <c r="N19" s="519"/>
      <c r="O19" s="520">
        <f t="shared" ca="1" si="6"/>
        <v>-0.32400000000000001</v>
      </c>
      <c r="P19" s="520"/>
      <c r="Q19" s="519">
        <f t="shared" ca="1" si="7"/>
        <v>1.03</v>
      </c>
      <c r="R19" s="519"/>
      <c r="S19" s="214">
        <f t="shared" ca="1" si="1"/>
        <v>22</v>
      </c>
      <c r="T19" s="362" t="str">
        <f ca="1">IF(H19="","",IF(COUNT($H$13:I18)/COUNT($K$13:$L$68)&lt;0.08,参数表!$B$34,IF(COUNT($H$13:I18)/COUNT($K$13:$L$68)&lt;0.4,参数表!$B$35,IF(COUNT($H$13:I18)/COUNT($K$13:$L$68)&lt;0.8,参数表!$B$36,参数表!$B$37))))</f>
        <v>强风化粉砂质泥岩夹砂岩</v>
      </c>
      <c r="U19" s="362"/>
      <c r="V19" s="362"/>
      <c r="W19"/>
      <c r="X19"/>
      <c r="Y19"/>
      <c r="Z19"/>
      <c r="AA19"/>
      <c r="AB19"/>
      <c r="AC19"/>
      <c r="AD19"/>
      <c r="AE19"/>
    </row>
    <row r="20" spans="1:31" ht="19.899999999999999" customHeight="1" x14ac:dyDescent="0.15">
      <c r="A20" s="222">
        <f ca="1">IF(H20="","",IF(参数表!$B$23=参数表!$B$22,A19,$A$13+$B$13+SUM($E$13:F19)))</f>
        <v>45075</v>
      </c>
      <c r="B20" s="517">
        <f t="shared" ca="1" si="2"/>
        <v>0.45495454545454539</v>
      </c>
      <c r="C20" s="517"/>
      <c r="D20" s="223">
        <f ca="1">IF(H20="","",IF(G20="成孔",IF(参数表!$B$23&gt;参数表!$B$22,(参数表!$E$23+DAY(参数表!$B$23-参数表!$B$22)),参数表!$E$23),IF(参数表!$B$23&gt;参数表!$B$22,B20+(参数表!$E$23+DAY(参数表!$B$23-参数表!$B$22)-$B$13)/COUNT($K$13:$L$53)+RANDBETWEEN(-5,5)/1000,B20+(参数表!$E$23-$B$13)/COUNT($K$13:$L$53))+RANDBETWEEN(-5,5)/1000))</f>
        <v>0.47428535353535345</v>
      </c>
      <c r="E20" s="517">
        <f t="shared" ca="1" si="0"/>
        <v>1.933080808080806E-2</v>
      </c>
      <c r="F20" s="496"/>
      <c r="G20" s="165" t="str">
        <f ca="1">IF(H20="","",IF(H20=参数表!$B$10-参数表!$B$11,"成孔","旋挖"))</f>
        <v>旋挖</v>
      </c>
      <c r="H20" s="518">
        <f ca="1">IF(OR(H19=参数表!$B$10-参数表!$B$11,H19=""),"",IF(AND(参数表!$B$10-参数表!$B$11-H19&gt;0,参数表!$B$10-参数表!$B$11-H19&lt;3),参数表!$B$10-参数表!$B$11,H19+(2+RANDBETWEEN(0,100)/100)))</f>
        <v>18.670000000000002</v>
      </c>
      <c r="I20" s="518"/>
      <c r="J20" s="230">
        <f t="shared" ca="1" si="3"/>
        <v>-18.670000000000002</v>
      </c>
      <c r="K20" s="518">
        <f t="shared" ca="1" si="4"/>
        <v>2.6099999999999994</v>
      </c>
      <c r="L20" s="518"/>
      <c r="M20" s="519">
        <f t="shared" ca="1" si="5"/>
        <v>18.670000000000002</v>
      </c>
      <c r="N20" s="519"/>
      <c r="O20" s="520">
        <f t="shared" ca="1" si="6"/>
        <v>-0.32600000000000001</v>
      </c>
      <c r="P20" s="520"/>
      <c r="Q20" s="519">
        <f t="shared" ca="1" si="7"/>
        <v>1.0900000000000001</v>
      </c>
      <c r="R20" s="519"/>
      <c r="S20" s="214">
        <f t="shared" ca="1" si="1"/>
        <v>19</v>
      </c>
      <c r="T20" s="362" t="str">
        <f ca="1">IF(H20="","",IF(COUNT($H$13:I19)/COUNT($K$13:$L$68)&lt;0.08,参数表!$B$34,IF(COUNT($H$13:I19)/COUNT($K$13:$L$68)&lt;0.4,参数表!$B$35,IF(COUNT($H$13:I19)/COUNT($K$13:$L$68)&lt;0.8,参数表!$B$36,参数表!$B$37))))</f>
        <v>强风化粉砂质泥岩夹砂岩</v>
      </c>
      <c r="U20" s="362"/>
      <c r="V20" s="362"/>
      <c r="W20"/>
      <c r="X20"/>
      <c r="Y20"/>
      <c r="Z20"/>
      <c r="AA20"/>
      <c r="AB20"/>
      <c r="AC20"/>
      <c r="AD20"/>
      <c r="AE20"/>
    </row>
    <row r="21" spans="1:31" ht="19.899999999999999" customHeight="1" x14ac:dyDescent="0.15">
      <c r="A21" s="222">
        <f ca="1">IF(H21="","",IF(参数表!$B$23=参数表!$B$22,A20,$A$13+$B$13+SUM($E$13:F20)))</f>
        <v>45075</v>
      </c>
      <c r="B21" s="517">
        <f t="shared" ca="1" si="2"/>
        <v>0.47428535353535345</v>
      </c>
      <c r="C21" s="517"/>
      <c r="D21" s="223">
        <f ca="1">IF(H21="","",IF(G21="成孔",IF(参数表!$B$23&gt;参数表!$B$22,(参数表!$E$23+DAY(参数表!$B$23-参数表!$B$22)),参数表!$E$23),IF(参数表!$B$23&gt;参数表!$B$22,B21+(参数表!$E$23+DAY(参数表!$B$23-参数表!$B$22)-$B$13)/COUNT($K$13:$L$53)+RANDBETWEEN(-5,5)/1000,B21+(参数表!$E$23-$B$13)/COUNT($K$13:$L$53))+RANDBETWEEN(-5,5)/1000))</f>
        <v>0.4846161616161615</v>
      </c>
      <c r="E21" s="517">
        <f t="shared" ca="1" si="0"/>
        <v>1.0330808080808052E-2</v>
      </c>
      <c r="F21" s="496"/>
      <c r="G21" s="165" t="str">
        <f ca="1">IF(H21="","",IF(H21=参数表!$B$10-参数表!$B$11,"成孔","旋挖"))</f>
        <v>旋挖</v>
      </c>
      <c r="H21" s="518">
        <f ca="1">IF(OR(H20=参数表!$B$10-参数表!$B$11,H20=""),"",IF(AND(参数表!$B$10-参数表!$B$11-H20&gt;0,参数表!$B$10-参数表!$B$11-H20&lt;3),参数表!$B$10-参数表!$B$11,H20+(2+RANDBETWEEN(0,100)/100)))</f>
        <v>21.07</v>
      </c>
      <c r="I21" s="518"/>
      <c r="J21" s="230">
        <f t="shared" ca="1" si="3"/>
        <v>-21.07</v>
      </c>
      <c r="K21" s="518">
        <f t="shared" ca="1" si="4"/>
        <v>2.3999999999999986</v>
      </c>
      <c r="L21" s="518"/>
      <c r="M21" s="519">
        <f t="shared" ca="1" si="5"/>
        <v>21.07</v>
      </c>
      <c r="N21" s="519"/>
      <c r="O21" s="520">
        <f t="shared" ca="1" si="6"/>
        <v>-0.318</v>
      </c>
      <c r="P21" s="520"/>
      <c r="Q21" s="519">
        <f t="shared" ca="1" si="7"/>
        <v>1.0900000000000001</v>
      </c>
      <c r="R21" s="519"/>
      <c r="S21" s="214">
        <f t="shared" ca="1" si="1"/>
        <v>20</v>
      </c>
      <c r="T21" s="362" t="str">
        <f ca="1">IF(H21="","",IF(COUNT($H$13:I20)/COUNT($K$13:$L$68)&lt;0.08,参数表!$B$34,IF(COUNT($H$13:I20)/COUNT($K$13:$L$68)&lt;0.4,参数表!$B$35,IF(COUNT($H$13:I20)/COUNT($K$13:$L$68)&lt;0.8,参数表!$B$36,参数表!$B$37))))</f>
        <v>强风化粉砂质泥岩夹砂岩</v>
      </c>
      <c r="U21" s="362"/>
      <c r="V21" s="362"/>
      <c r="W21"/>
      <c r="X21"/>
      <c r="Y21"/>
      <c r="Z21"/>
      <c r="AA21"/>
      <c r="AB21"/>
      <c r="AC21"/>
      <c r="AD21"/>
      <c r="AE21"/>
    </row>
    <row r="22" spans="1:31" ht="19.899999999999999" customHeight="1" x14ac:dyDescent="0.15">
      <c r="A22" s="222">
        <f ca="1">IF(H22="","",IF(参数表!$B$23=参数表!$B$22,A21,$A$13+$B$13+SUM($E$13:F21)))</f>
        <v>45075</v>
      </c>
      <c r="B22" s="517">
        <f t="shared" ca="1" si="2"/>
        <v>0.4846161616161615</v>
      </c>
      <c r="C22" s="517"/>
      <c r="D22" s="223">
        <f ca="1">IF(H22="","",IF(G22="成孔",IF(参数表!$B$23&gt;参数表!$B$22,(参数表!$E$23+DAY(参数表!$B$23-参数表!$B$22)),参数表!$E$23),IF(参数表!$B$23&gt;参数表!$B$22,B22+(参数表!$E$23+DAY(参数表!$B$23-参数表!$B$22)-$B$13)/COUNT($K$13:$L$53)+RANDBETWEEN(-5,5)/1000,B22+(参数表!$E$23-$B$13)/COUNT($K$13:$L$53))+RANDBETWEEN(-5,5)/1000))</f>
        <v>0.49594696969696955</v>
      </c>
      <c r="E22" s="517">
        <f t="shared" ca="1" si="0"/>
        <v>1.1330808080808052E-2</v>
      </c>
      <c r="F22" s="496"/>
      <c r="G22" s="165" t="str">
        <f ca="1">IF(H22="","",IF(H22=参数表!$B$10-参数表!$B$11,"成孔","旋挖"))</f>
        <v>旋挖</v>
      </c>
      <c r="H22" s="518">
        <f ca="1">IF(OR(H21=参数表!$B$10-参数表!$B$11,H21=""),"",IF(AND(参数表!$B$10-参数表!$B$11-H21&gt;0,参数表!$B$10-参数表!$B$11-H21&lt;3),参数表!$B$10-参数表!$B$11,H21+(2+RANDBETWEEN(0,100)/100)))</f>
        <v>23.95</v>
      </c>
      <c r="I22" s="518"/>
      <c r="J22" s="230">
        <f t="shared" ca="1" si="3"/>
        <v>-23.95</v>
      </c>
      <c r="K22" s="518">
        <f t="shared" ca="1" si="4"/>
        <v>2.879999999999999</v>
      </c>
      <c r="L22" s="518"/>
      <c r="M22" s="519">
        <f t="shared" ca="1" si="5"/>
        <v>23.95</v>
      </c>
      <c r="N22" s="519"/>
      <c r="O22" s="520">
        <f t="shared" ca="1" si="6"/>
        <v>-0.32200000000000001</v>
      </c>
      <c r="P22" s="520"/>
      <c r="Q22" s="519">
        <f t="shared" ca="1" si="7"/>
        <v>1.04</v>
      </c>
      <c r="R22" s="519"/>
      <c r="S22" s="214">
        <f t="shared" ca="1" si="1"/>
        <v>22</v>
      </c>
      <c r="T22" s="362" t="str">
        <f ca="1">IF(H22="","",IF(COUNT($H$13:I21)/COUNT($K$13:$L$68)&lt;0.08,参数表!$B$34,IF(COUNT($H$13:I21)/COUNT($K$13:$L$68)&lt;0.4,参数表!$B$35,IF(COUNT($H$13:I21)/COUNT($K$13:$L$68)&lt;0.8,参数表!$B$36,参数表!$B$37))))</f>
        <v>中风化粉砂质泥岩夹砂岩</v>
      </c>
      <c r="U22" s="362"/>
      <c r="V22" s="362"/>
      <c r="W22"/>
      <c r="X22"/>
      <c r="Y22"/>
      <c r="Z22"/>
      <c r="AA22"/>
      <c r="AB22"/>
      <c r="AC22"/>
      <c r="AD22"/>
      <c r="AE22"/>
    </row>
    <row r="23" spans="1:31" ht="19.899999999999999" customHeight="1" x14ac:dyDescent="0.15">
      <c r="A23" s="222">
        <f ca="1">IF(H23="","",IF(参数表!$B$23=参数表!$B$22,A22,$A$13+$B$13+SUM($E$13:F22)))</f>
        <v>45075</v>
      </c>
      <c r="B23" s="517">
        <f t="shared" ca="1" si="2"/>
        <v>0.49594696969696955</v>
      </c>
      <c r="C23" s="517"/>
      <c r="D23" s="223">
        <f ca="1">IF(H23="","",IF(G23="成孔",IF(参数表!$B$23&gt;参数表!$B$22,(参数表!$E$23+DAY(参数表!$B$23-参数表!$B$22)),参数表!$E$23),IF(参数表!$B$23&gt;参数表!$B$22,B23+(参数表!$E$23+DAY(参数表!$B$23-参数表!$B$22)-$B$13)/COUNT($K$13:$L$53)+RANDBETWEEN(-5,5)/1000,B23+(参数表!$E$23-$B$13)/COUNT($K$13:$L$53))+RANDBETWEEN(-5,5)/1000))</f>
        <v>0.51227777777777761</v>
      </c>
      <c r="E23" s="517">
        <f t="shared" ca="1" si="0"/>
        <v>1.6330808080808057E-2</v>
      </c>
      <c r="F23" s="517"/>
      <c r="G23" s="165" t="str">
        <f ca="1">IF(H23="","",IF(H23=参数表!$B$10-参数表!$B$11,"成孔","旋挖"))</f>
        <v>旋挖</v>
      </c>
      <c r="H23" s="518">
        <f ca="1">IF(OR(H22=参数表!$B$10-参数表!$B$11,H22=""),"",IF(AND(参数表!$B$10-参数表!$B$11-H22&gt;0,参数表!$B$10-参数表!$B$11-H22&lt;3),参数表!$B$10-参数表!$B$11,H22+(2+RANDBETWEEN(0,100)/100)))</f>
        <v>26.34</v>
      </c>
      <c r="I23" s="518"/>
      <c r="J23" s="230">
        <f t="shared" ca="1" si="3"/>
        <v>-26.34</v>
      </c>
      <c r="K23" s="518">
        <f t="shared" ca="1" si="4"/>
        <v>2.3900000000000006</v>
      </c>
      <c r="L23" s="518"/>
      <c r="M23" s="519">
        <f t="shared" ca="1" si="5"/>
        <v>26.34</v>
      </c>
      <c r="N23" s="519"/>
      <c r="O23" s="520">
        <f t="shared" ca="1" si="6"/>
        <v>-0.32700000000000001</v>
      </c>
      <c r="P23" s="520"/>
      <c r="Q23" s="519">
        <f t="shared" ca="1" si="7"/>
        <v>1.03</v>
      </c>
      <c r="R23" s="519"/>
      <c r="S23" s="214">
        <f t="shared" ca="1" si="1"/>
        <v>22</v>
      </c>
      <c r="T23" s="362" t="str">
        <f ca="1">IF(H23="","",IF(COUNT($H$13:I22)/COUNT($K$13:$L$68)&lt;0.08,参数表!$B$34,IF(COUNT($H$13:I22)/COUNT($K$13:$L$68)&lt;0.4,参数表!$B$35,IF(COUNT($H$13:I22)/COUNT($K$13:$L$68)&lt;0.8,参数表!$B$36,参数表!$B$37))))</f>
        <v>中风化粉砂质泥岩夹砂岩</v>
      </c>
      <c r="U23" s="362"/>
      <c r="V23" s="362"/>
      <c r="W23"/>
      <c r="X23"/>
      <c r="Y23"/>
      <c r="Z23"/>
      <c r="AA23"/>
      <c r="AB23"/>
      <c r="AC23"/>
      <c r="AD23"/>
      <c r="AE23"/>
    </row>
    <row r="24" spans="1:31" ht="19.899999999999999" customHeight="1" x14ac:dyDescent="0.15">
      <c r="A24" s="222">
        <f ca="1">IF(H24="","",IF(参数表!$B$23=参数表!$B$22,A23,$A$13+$B$13+SUM($E$13:F23)))</f>
        <v>45075</v>
      </c>
      <c r="B24" s="517">
        <f t="shared" ca="1" si="2"/>
        <v>0.51227777777777761</v>
      </c>
      <c r="C24" s="517"/>
      <c r="D24" s="223">
        <f ca="1">IF(H24="","",IF(G24="成孔",IF(参数表!$B$23&gt;参数表!$B$22,(参数表!$E$23+DAY(参数表!$B$23-参数表!$B$22)),参数表!$E$23),IF(参数表!$B$23&gt;参数表!$B$22,B24+(参数表!$E$23+DAY(参数表!$B$23-参数表!$B$22)-$B$13)/COUNT($K$13:$L$53)+RANDBETWEEN(-5,5)/1000,B24+(参数表!$E$23-$B$13)/COUNT($K$13:$L$53))+RANDBETWEEN(-5,5)/1000))</f>
        <v>0.52760858585858572</v>
      </c>
      <c r="E24" s="517">
        <f t="shared" ref="E24:E31" ca="1" si="8">IF(H24="","",D24-B24)</f>
        <v>1.5330808080808112E-2</v>
      </c>
      <c r="F24" s="496"/>
      <c r="G24" s="165" t="str">
        <f ca="1">IF(H24="","",IF(H24=参数表!$B$10-参数表!$B$11,"成孔","旋挖"))</f>
        <v>旋挖</v>
      </c>
      <c r="H24" s="518">
        <f ca="1">IF(OR(H23=参数表!$B$10-参数表!$B$11,H23=""),"",IF(AND(参数表!$B$10-参数表!$B$11-H23&gt;0,参数表!$B$10-参数表!$B$11-H23&lt;3),参数表!$B$10-参数表!$B$11,H23+(2+RANDBETWEEN(0,100)/100)))</f>
        <v>29.28</v>
      </c>
      <c r="I24" s="518"/>
      <c r="J24" s="230">
        <f t="shared" ca="1" si="3"/>
        <v>-29.28</v>
      </c>
      <c r="K24" s="518">
        <f t="shared" ref="K24:K31" ca="1" si="9">IF(H24="","",H24-H23)</f>
        <v>2.9400000000000013</v>
      </c>
      <c r="L24" s="518"/>
      <c r="M24" s="519">
        <f t="shared" ref="M24:M31" ca="1" si="10">IF(H24="","",H24)</f>
        <v>29.28</v>
      </c>
      <c r="N24" s="519"/>
      <c r="O24" s="520">
        <f t="shared" ca="1" si="6"/>
        <v>-0.312</v>
      </c>
      <c r="P24" s="520"/>
      <c r="Q24" s="519">
        <f t="shared" ca="1" si="7"/>
        <v>1.03</v>
      </c>
      <c r="R24" s="519"/>
      <c r="S24" s="214">
        <f t="shared" ref="S24:S31" ca="1" si="11">IF(H24="","",RANDBETWEEN(19,22))</f>
        <v>19</v>
      </c>
      <c r="T24" s="362" t="str">
        <f ca="1">IF(H24="","",IF(COUNT($H$13:I23)/COUNT($K$13:$L$68)&lt;0.08,参数表!$B$34,IF(COUNT($H$13:I23)/COUNT($K$13:$L$68)&lt;0.4,参数表!$B$35,IF(COUNT($H$13:I23)/COUNT($K$13:$L$68)&lt;0.8,参数表!$B$36,参数表!$B$37))))</f>
        <v>中风化粉砂质泥岩夹砂岩</v>
      </c>
      <c r="U24" s="362"/>
      <c r="V24" s="362"/>
      <c r="W24"/>
      <c r="X24"/>
      <c r="Y24"/>
      <c r="Z24"/>
      <c r="AA24"/>
      <c r="AB24"/>
      <c r="AC24"/>
      <c r="AD24"/>
      <c r="AE24"/>
    </row>
    <row r="25" spans="1:31" ht="19.899999999999999" customHeight="1" x14ac:dyDescent="0.15">
      <c r="A25" s="222">
        <f ca="1">IF(H25="","",IF(参数表!$B$23=参数表!$B$22,A24,$A$13+$B$13+SUM($E$13:F24)))</f>
        <v>45075</v>
      </c>
      <c r="B25" s="517">
        <f t="shared" ca="1" si="2"/>
        <v>0.52760858585858572</v>
      </c>
      <c r="C25" s="517"/>
      <c r="D25" s="223">
        <f ca="1">IF(H25="","",IF(G25="成孔",IF(参数表!$B$23&gt;参数表!$B$22,(参数表!$E$23+DAY(参数表!$B$23-参数表!$B$22)),参数表!$E$23),IF(参数表!$B$23&gt;参数表!$B$22,B25+(参数表!$E$23+DAY(参数表!$B$23-参数表!$B$22)-$B$13)/COUNT($K$13:$L$53)+RANDBETWEEN(-5,5)/1000,B25+(参数表!$E$23-$B$13)/COUNT($K$13:$L$53))+RANDBETWEEN(-5,5)/1000))</f>
        <v>0.54593939393939384</v>
      </c>
      <c r="E25" s="517">
        <f t="shared" ca="1" si="8"/>
        <v>1.8330808080808114E-2</v>
      </c>
      <c r="F25" s="496"/>
      <c r="G25" s="165" t="str">
        <f ca="1">IF(H25="","",IF(H25=参数表!$B$10-参数表!$B$11,"成孔","旋挖"))</f>
        <v>旋挖</v>
      </c>
      <c r="H25" s="518">
        <f ca="1">IF(OR(H24=参数表!$B$10-参数表!$B$11,H24=""),"",IF(AND(参数表!$B$10-参数表!$B$11-H24&gt;0,参数表!$B$10-参数表!$B$11-H24&lt;3),参数表!$B$10-参数表!$B$11,H24+(2+RANDBETWEEN(0,100)/100)))</f>
        <v>32.090000000000003</v>
      </c>
      <c r="I25" s="518"/>
      <c r="J25" s="230">
        <f t="shared" ca="1" si="3"/>
        <v>-32.090000000000003</v>
      </c>
      <c r="K25" s="518">
        <f t="shared" ca="1" si="9"/>
        <v>2.8100000000000023</v>
      </c>
      <c r="L25" s="518"/>
      <c r="M25" s="519">
        <f t="shared" ca="1" si="10"/>
        <v>32.090000000000003</v>
      </c>
      <c r="N25" s="519"/>
      <c r="O25" s="520">
        <f t="shared" ca="1" si="6"/>
        <v>-0.33600000000000002</v>
      </c>
      <c r="P25" s="520"/>
      <c r="Q25" s="519">
        <f t="shared" ca="1" si="7"/>
        <v>1.08</v>
      </c>
      <c r="R25" s="519"/>
      <c r="S25" s="214">
        <f t="shared" ca="1" si="11"/>
        <v>19</v>
      </c>
      <c r="T25" s="362" t="str">
        <f ca="1">IF(H25="","",IF(COUNT($H$13:I24)/COUNT($K$13:$L$68)&lt;0.08,参数表!$B$34,IF(COUNT($H$13:I24)/COUNT($K$13:$L$68)&lt;0.4,参数表!$B$35,IF(COUNT($H$13:I24)/COUNT($K$13:$L$68)&lt;0.8,参数表!$B$36,参数表!$B$37))))</f>
        <v>中风化粉砂质泥岩夹砂岩</v>
      </c>
      <c r="U25" s="362"/>
      <c r="V25" s="362"/>
      <c r="W25"/>
      <c r="X25"/>
      <c r="Y25"/>
      <c r="Z25"/>
      <c r="AA25"/>
      <c r="AB25"/>
      <c r="AC25"/>
      <c r="AD25"/>
      <c r="AE25"/>
    </row>
    <row r="26" spans="1:31" ht="19.899999999999999" customHeight="1" x14ac:dyDescent="0.15">
      <c r="A26" s="222">
        <f ca="1">IF(H26="","",IF(参数表!$B$23=参数表!$B$22,A25,$A$13+$B$13+SUM($E$13:F25)))</f>
        <v>45075</v>
      </c>
      <c r="B26" s="517">
        <f t="shared" ca="1" si="2"/>
        <v>0.54593939393939384</v>
      </c>
      <c r="C26" s="517"/>
      <c r="D26" s="223">
        <f ca="1">IF(H26="","",IF(G26="成孔",IF(参数表!$B$23&gt;参数表!$B$22,(参数表!$E$23+DAY(参数表!$B$23-参数表!$B$22)),参数表!$E$23),IF(参数表!$B$23&gt;参数表!$B$22,B26+(参数表!$E$23+DAY(参数表!$B$23-参数表!$B$22)-$B$13)/COUNT($K$13:$L$53)+RANDBETWEEN(-5,5)/1000,B26+(参数表!$E$23-$B$13)/COUNT($K$13:$L$53))+RANDBETWEEN(-5,5)/1000))</f>
        <v>0.55827020202020194</v>
      </c>
      <c r="E26" s="517">
        <f t="shared" ca="1" si="8"/>
        <v>1.2330808080808109E-2</v>
      </c>
      <c r="F26" s="496"/>
      <c r="G26" s="165" t="str">
        <f ca="1">IF(H26="","",IF(H26=参数表!$B$10-参数表!$B$11,"成孔","旋挖"))</f>
        <v>旋挖</v>
      </c>
      <c r="H26" s="518">
        <f ca="1">IF(OR(H25=参数表!$B$10-参数表!$B$11,H25=""),"",IF(AND(参数表!$B$10-参数表!$B$11-H25&gt;0,参数表!$B$10-参数表!$B$11-H25&lt;3),参数表!$B$10-参数表!$B$11,H25+(2+RANDBETWEEN(0,100)/100)))</f>
        <v>34.39</v>
      </c>
      <c r="I26" s="518"/>
      <c r="J26" s="230">
        <f t="shared" ca="1" si="3"/>
        <v>-34.39</v>
      </c>
      <c r="K26" s="518">
        <f t="shared" ca="1" si="9"/>
        <v>2.2999999999999972</v>
      </c>
      <c r="L26" s="518"/>
      <c r="M26" s="519">
        <f t="shared" ca="1" si="10"/>
        <v>34.39</v>
      </c>
      <c r="N26" s="519"/>
      <c r="O26" s="520">
        <f t="shared" ca="1" si="6"/>
        <v>-0.33800000000000002</v>
      </c>
      <c r="P26" s="520"/>
      <c r="Q26" s="519">
        <f t="shared" ca="1" si="7"/>
        <v>1.07</v>
      </c>
      <c r="R26" s="519"/>
      <c r="S26" s="214">
        <f t="shared" ca="1" si="11"/>
        <v>21</v>
      </c>
      <c r="T26" s="362" t="str">
        <f ca="1">IF(H26="","",IF(COUNT($H$13:I25)/COUNT($K$13:$L$68)&lt;0.08,参数表!$B$34,IF(COUNT($H$13:I25)/COUNT($K$13:$L$68)&lt;0.4,参数表!$B$35,IF(COUNT($H$13:I25)/COUNT($K$13:$L$68)&lt;0.8,参数表!$B$36,参数表!$B$37))))</f>
        <v>中风化粉砂质泥岩夹砂岩</v>
      </c>
      <c r="U26" s="362"/>
      <c r="V26" s="362"/>
      <c r="W26"/>
      <c r="X26"/>
      <c r="Y26"/>
      <c r="Z26"/>
      <c r="AA26"/>
      <c r="AB26"/>
      <c r="AC26"/>
      <c r="AD26"/>
      <c r="AE26"/>
    </row>
    <row r="27" spans="1:31" ht="19.899999999999999" customHeight="1" x14ac:dyDescent="0.15">
      <c r="A27" s="222">
        <f ca="1">IF(H27="","",IF(参数表!$B$23=参数表!$B$22,A26,$A$13+$B$13+SUM($E$13:F26)))</f>
        <v>45075</v>
      </c>
      <c r="B27" s="517">
        <f t="shared" ca="1" si="2"/>
        <v>0.55827020202020194</v>
      </c>
      <c r="C27" s="517"/>
      <c r="D27" s="223">
        <f ca="1">IF(H27="","",IF(G27="成孔",IF(参数表!$B$23&gt;参数表!$B$22,(参数表!$E$23+DAY(参数表!$B$23-参数表!$B$22)),参数表!$E$23),IF(参数表!$B$23&gt;参数表!$B$22,B27+(参数表!$E$23+DAY(参数表!$B$23-参数表!$B$22)-$B$13)/COUNT($K$13:$L$53)+RANDBETWEEN(-5,5)/1000,B27+(参数表!$E$23-$B$13)/COUNT($K$13:$L$53))+RANDBETWEEN(-5,5)/1000))</f>
        <v>0.57660101010101006</v>
      </c>
      <c r="E27" s="517">
        <f t="shared" ca="1" si="8"/>
        <v>1.8330808080808114E-2</v>
      </c>
      <c r="F27" s="496"/>
      <c r="G27" s="165" t="str">
        <f ca="1">IF(H27="","",IF(H27=参数表!$B$10-参数表!$B$11,"成孔","旋挖"))</f>
        <v>旋挖</v>
      </c>
      <c r="H27" s="518">
        <f ca="1">IF(OR(H26=参数表!$B$10-参数表!$B$11,H26=""),"",IF(AND(参数表!$B$10-参数表!$B$11-H26&gt;0,参数表!$B$10-参数表!$B$11-H26&lt;3),参数表!$B$10-参数表!$B$11,H26+(2+RANDBETWEEN(0,100)/100)))</f>
        <v>36.869999999999997</v>
      </c>
      <c r="I27" s="518"/>
      <c r="J27" s="230">
        <f t="shared" ca="1" si="3"/>
        <v>-36.869999999999997</v>
      </c>
      <c r="K27" s="518">
        <f t="shared" ca="1" si="9"/>
        <v>2.4799999999999969</v>
      </c>
      <c r="L27" s="518"/>
      <c r="M27" s="519">
        <f t="shared" ca="1" si="10"/>
        <v>36.869999999999997</v>
      </c>
      <c r="N27" s="519"/>
      <c r="O27" s="520">
        <f t="shared" ca="1" si="6"/>
        <v>-0.307</v>
      </c>
      <c r="P27" s="520"/>
      <c r="Q27" s="519">
        <f t="shared" ca="1" si="7"/>
        <v>1.06</v>
      </c>
      <c r="R27" s="519"/>
      <c r="S27" s="214">
        <f t="shared" ca="1" si="11"/>
        <v>22</v>
      </c>
      <c r="T27" s="362" t="str">
        <f ca="1">IF(H27="","",IF(COUNT($H$13:I26)/COUNT($K$13:$L$68)&lt;0.08,参数表!$B$34,IF(COUNT($H$13:I26)/COUNT($K$13:$L$68)&lt;0.4,参数表!$B$35,IF(COUNT($H$13:I26)/COUNT($K$13:$L$68)&lt;0.8,参数表!$B$36,参数表!$B$37))))</f>
        <v>中风化粉砂质泥岩夹砂岩</v>
      </c>
      <c r="U27" s="362"/>
      <c r="V27" s="362"/>
      <c r="W27"/>
      <c r="X27"/>
      <c r="Y27"/>
      <c r="Z27"/>
      <c r="AA27"/>
      <c r="AB27"/>
      <c r="AC27"/>
      <c r="AD27"/>
      <c r="AE27"/>
    </row>
    <row r="28" spans="1:31" ht="19.899999999999999" customHeight="1" x14ac:dyDescent="0.15">
      <c r="A28" s="222">
        <f ca="1">IF(H28="","",IF(参数表!$B$23=参数表!$B$22,A27,$A$13+$B$13+SUM($E$13:F27)))</f>
        <v>45075</v>
      </c>
      <c r="B28" s="517">
        <f t="shared" ca="1" si="2"/>
        <v>0.57660101010101006</v>
      </c>
      <c r="C28" s="517"/>
      <c r="D28" s="223">
        <f ca="1">IF(H28="","",IF(G28="成孔",IF(参数表!$B$23&gt;参数表!$B$22,(参数表!$E$23+DAY(参数表!$B$23-参数表!$B$22)),参数表!$E$23),IF(参数表!$B$23&gt;参数表!$B$22,B28+(参数表!$E$23+DAY(参数表!$B$23-参数表!$B$22)-$B$13)/COUNT($K$13:$L$53)+RANDBETWEEN(-5,5)/1000,B28+(参数表!$E$23-$B$13)/COUNT($K$13:$L$53))+RANDBETWEEN(-5,5)/1000))</f>
        <v>0.58793181818181817</v>
      </c>
      <c r="E28" s="517">
        <f t="shared" ca="1" si="8"/>
        <v>1.1330808080808108E-2</v>
      </c>
      <c r="F28" s="496"/>
      <c r="G28" s="165" t="str">
        <f ca="1">IF(H28="","",IF(H28=参数表!$B$10-参数表!$B$11,"成孔","旋挖"))</f>
        <v>旋挖</v>
      </c>
      <c r="H28" s="518">
        <f ca="1">IF(OR(H27=参数表!$B$10-参数表!$B$11,H27=""),"",IF(AND(参数表!$B$10-参数表!$B$11-H27&gt;0,参数表!$B$10-参数表!$B$11-H27&lt;3),参数表!$B$10-参数表!$B$11,H27+(2+RANDBETWEEN(0,100)/100)))</f>
        <v>39.729999999999997</v>
      </c>
      <c r="I28" s="518"/>
      <c r="J28" s="230">
        <f t="shared" ca="1" si="3"/>
        <v>-39.729999999999997</v>
      </c>
      <c r="K28" s="518">
        <f t="shared" ca="1" si="9"/>
        <v>2.8599999999999994</v>
      </c>
      <c r="L28" s="518"/>
      <c r="M28" s="519">
        <f t="shared" ca="1" si="10"/>
        <v>39.729999999999997</v>
      </c>
      <c r="N28" s="519"/>
      <c r="O28" s="520">
        <f t="shared" ca="1" si="6"/>
        <v>-0.33300000000000002</v>
      </c>
      <c r="P28" s="520"/>
      <c r="Q28" s="519">
        <f t="shared" ca="1" si="7"/>
        <v>1.03</v>
      </c>
      <c r="R28" s="519"/>
      <c r="S28" s="214">
        <f t="shared" ca="1" si="11"/>
        <v>20</v>
      </c>
      <c r="T28" s="362" t="str">
        <f ca="1">IF(H28="","",IF(COUNT($H$13:I27)/COUNT($K$13:$L$68)&lt;0.08,参数表!$B$34,IF(COUNT($H$13:I27)/COUNT($K$13:$L$68)&lt;0.4,参数表!$B$35,IF(COUNT($H$13:I27)/COUNT($K$13:$L$68)&lt;0.8,参数表!$B$36,参数表!$B$37))))</f>
        <v>中风化粉砂质泥岩夹砂岩</v>
      </c>
      <c r="U28" s="362"/>
      <c r="V28" s="362"/>
      <c r="W28"/>
      <c r="X28"/>
      <c r="Y28"/>
      <c r="Z28"/>
      <c r="AA28"/>
      <c r="AB28"/>
      <c r="AC28"/>
      <c r="AD28"/>
      <c r="AE28"/>
    </row>
    <row r="29" spans="1:31" ht="19.899999999999999" customHeight="1" x14ac:dyDescent="0.15">
      <c r="A29" s="222">
        <f ca="1">IF(H29="","",IF(参数表!$B$23=参数表!$B$22,A28,$A$13+$B$13+SUM($E$13:F28)))</f>
        <v>45075</v>
      </c>
      <c r="B29" s="517">
        <f t="shared" ref="B29:B31" ca="1" si="12">IF(H29="","",D28)</f>
        <v>0.58793181818181817</v>
      </c>
      <c r="C29" s="517"/>
      <c r="D29" s="223">
        <f ca="1">IF(H29="","",IF(G29="成孔",IF(参数表!$B$23&gt;参数表!$B$22,(参数表!$E$23+DAY(参数表!$B$23-参数表!$B$22)),参数表!$E$23),IF(参数表!$B$23&gt;参数表!$B$22,B29+(参数表!$E$23+DAY(参数表!$B$23-参数表!$B$22)-$B$13)/COUNT($K$13:$L$53)+RANDBETWEEN(-5,5)/1000,B29+(参数表!$E$23-$B$13)/COUNT($K$13:$L$53))+RANDBETWEEN(-5,5)/1000))</f>
        <v>0.60726262626262628</v>
      </c>
      <c r="E29" s="517">
        <f t="shared" ca="1" si="8"/>
        <v>1.9330808080808115E-2</v>
      </c>
      <c r="F29" s="496"/>
      <c r="G29" s="165" t="str">
        <f ca="1">IF(H29="","",IF(H29=参数表!$B$10-参数表!$B$11,"成孔","旋挖"))</f>
        <v>旋挖</v>
      </c>
      <c r="H29" s="518">
        <f ca="1">IF(OR(H28=参数表!$B$10-参数表!$B$11,H28=""),"",IF(AND(参数表!$B$10-参数表!$B$11-H28&gt;0,参数表!$B$10-参数表!$B$11-H28&lt;3),参数表!$B$10-参数表!$B$11,H28+(2+RANDBETWEEN(0,100)/100)))</f>
        <v>41.959999999999994</v>
      </c>
      <c r="I29" s="518"/>
      <c r="J29" s="230">
        <f t="shared" ca="1" si="3"/>
        <v>-41.959999999999994</v>
      </c>
      <c r="K29" s="518">
        <f t="shared" ca="1" si="9"/>
        <v>2.2299999999999969</v>
      </c>
      <c r="L29" s="518"/>
      <c r="M29" s="519">
        <f t="shared" ca="1" si="10"/>
        <v>41.959999999999994</v>
      </c>
      <c r="N29" s="519"/>
      <c r="O29" s="520">
        <f t="shared" ca="1" si="6"/>
        <v>-0.34300000000000003</v>
      </c>
      <c r="P29" s="520"/>
      <c r="Q29" s="519">
        <f t="shared" ca="1" si="7"/>
        <v>1.06</v>
      </c>
      <c r="R29" s="519"/>
      <c r="S29" s="214">
        <f t="shared" ca="1" si="11"/>
        <v>20</v>
      </c>
      <c r="T29" s="362" t="str">
        <f ca="1">IF(H29="","",IF(COUNT($H$13:I28)/COUNT($K$13:$L$68)&lt;0.08,参数表!$B$34,IF(COUNT($H$13:I28)/COUNT($K$13:$L$68)&lt;0.4,参数表!$B$35,IF(COUNT($H$13:I28)/COUNT($K$13:$L$68)&lt;0.8,参数表!$B$36,参数表!$B$37))))</f>
        <v>中风化粉砂质泥岩夹砂岩</v>
      </c>
      <c r="U29" s="362"/>
      <c r="V29" s="362"/>
      <c r="W29"/>
      <c r="X29"/>
      <c r="Y29"/>
      <c r="Z29"/>
      <c r="AA29"/>
      <c r="AB29"/>
      <c r="AC29"/>
      <c r="AD29"/>
      <c r="AE29"/>
    </row>
    <row r="30" spans="1:31" ht="19.899999999999999" customHeight="1" x14ac:dyDescent="0.15">
      <c r="A30" s="222">
        <f ca="1">IF(H30="","",IF(参数表!$B$23=参数表!$B$22,A29,$A$13+$B$13+SUM($E$13:F29)))</f>
        <v>45075</v>
      </c>
      <c r="B30" s="517">
        <f t="shared" ca="1" si="12"/>
        <v>0.60726262626262628</v>
      </c>
      <c r="C30" s="517"/>
      <c r="D30" s="223">
        <f ca="1">IF(H30="","",IF(G30="成孔",IF(参数表!$B$23&gt;参数表!$B$22,(参数表!$E$23+DAY(参数表!$B$23-参数表!$B$22)),参数表!$E$23),IF(参数表!$B$23&gt;参数表!$B$22,B30+(参数表!$E$23+DAY(参数表!$B$23-参数表!$B$22)-$B$13)/COUNT($K$13:$L$53)+RANDBETWEEN(-5,5)/1000,B30+(参数表!$E$23-$B$13)/COUNT($K$13:$L$53))+RANDBETWEEN(-5,5)/1000))</f>
        <v>0.62059343434343439</v>
      </c>
      <c r="E30" s="517">
        <f t="shared" ca="1" si="8"/>
        <v>1.333080808080811E-2</v>
      </c>
      <c r="F30" s="496"/>
      <c r="G30" s="165" t="str">
        <f ca="1">IF(H30="","",IF(H30=参数表!$B$10-参数表!$B$11,"成孔","旋挖"))</f>
        <v>旋挖</v>
      </c>
      <c r="H30" s="518">
        <f ca="1">IF(OR(H29=参数表!$B$10-参数表!$B$11,H29=""),"",IF(AND(参数表!$B$10-参数表!$B$11-H29&gt;0,参数表!$B$10-参数表!$B$11-H29&lt;3),参数表!$B$10-参数表!$B$11,H29+(2+RANDBETWEEN(0,100)/100)))</f>
        <v>44.23</v>
      </c>
      <c r="I30" s="518"/>
      <c r="J30" s="230">
        <f t="shared" ca="1" si="3"/>
        <v>-44.23</v>
      </c>
      <c r="K30" s="518">
        <f t="shared" ca="1" si="9"/>
        <v>2.2700000000000031</v>
      </c>
      <c r="L30" s="518"/>
      <c r="M30" s="519">
        <f t="shared" ca="1" si="10"/>
        <v>44.23</v>
      </c>
      <c r="N30" s="519"/>
      <c r="O30" s="520">
        <f t="shared" ca="1" si="6"/>
        <v>-0.31900000000000001</v>
      </c>
      <c r="P30" s="520"/>
      <c r="Q30" s="519">
        <f t="shared" ca="1" si="7"/>
        <v>1.04</v>
      </c>
      <c r="R30" s="519"/>
      <c r="S30" s="214">
        <f t="shared" ca="1" si="11"/>
        <v>22</v>
      </c>
      <c r="T30" s="362" t="str">
        <f ca="1">IF(H30="","",IF(COUNT($H$13:I29)/COUNT($K$13:$L$68)&lt;0.08,参数表!$B$34,IF(COUNT($H$13:I29)/COUNT($K$13:$L$68)&lt;0.4,参数表!$B$35,IF(COUNT($H$13:I29)/COUNT($K$13:$L$68)&lt;0.8,参数表!$B$36,参数表!$B$37))))</f>
        <v>中风化粉砂质泥岩夹砂岩</v>
      </c>
      <c r="U30" s="362"/>
      <c r="V30" s="362"/>
      <c r="W30"/>
      <c r="X30"/>
      <c r="Y30"/>
      <c r="Z30"/>
      <c r="AA30"/>
      <c r="AB30"/>
      <c r="AC30"/>
      <c r="AD30"/>
      <c r="AE30"/>
    </row>
    <row r="31" spans="1:31" ht="19.899999999999999" customHeight="1" x14ac:dyDescent="0.15">
      <c r="A31" s="222">
        <f ca="1">IF(H31="","",IF(参数表!$B$23=参数表!$B$22,A30,$A$13+$B$13+SUM($E$13:F30)))</f>
        <v>45075</v>
      </c>
      <c r="B31" s="517">
        <f t="shared" ca="1" si="12"/>
        <v>0.62059343434343439</v>
      </c>
      <c r="C31" s="517"/>
      <c r="D31" s="223">
        <f ca="1">IF(H31="","",IF(G31="成孔",IF(参数表!$B$23&gt;参数表!$B$22,(参数表!$E$23+DAY(参数表!$B$23-参数表!$B$22)),参数表!$E$23),IF(参数表!$B$23&gt;参数表!$B$22,B31+(参数表!$E$23+DAY(参数表!$B$23-参数表!$B$22)-$B$13)/COUNT($K$13:$L$53)+RANDBETWEEN(-5,5)/1000,B31+(参数表!$E$23-$B$13)/COUNT($K$13:$L$53))+RANDBETWEEN(-5,5)/1000))</f>
        <v>0.6319242424242425</v>
      </c>
      <c r="E31" s="517">
        <f t="shared" ca="1" si="8"/>
        <v>1.1330808080808108E-2</v>
      </c>
      <c r="F31" s="496"/>
      <c r="G31" s="165" t="str">
        <f ca="1">IF(H31="","",IF(H31=参数表!$B$10-参数表!$B$11,"成孔","旋挖"))</f>
        <v>旋挖</v>
      </c>
      <c r="H31" s="518">
        <f ca="1">IF(OR(H30=参数表!$B$10-参数表!$B$11,H30=""),"",IF(AND(参数表!$B$10-参数表!$B$11-H30&gt;0,参数表!$B$10-参数表!$B$11-H30&lt;3),参数表!$B$10-参数表!$B$11,H30+(2+RANDBETWEEN(0,100)/100)))</f>
        <v>46.44</v>
      </c>
      <c r="I31" s="518"/>
      <c r="J31" s="230">
        <f t="shared" ca="1" si="3"/>
        <v>-46.44</v>
      </c>
      <c r="K31" s="518">
        <f t="shared" ca="1" si="9"/>
        <v>2.2100000000000009</v>
      </c>
      <c r="L31" s="518"/>
      <c r="M31" s="519">
        <f t="shared" ca="1" si="10"/>
        <v>46.44</v>
      </c>
      <c r="N31" s="519"/>
      <c r="O31" s="520">
        <f t="shared" ca="1" si="6"/>
        <v>-0.34799999999999998</v>
      </c>
      <c r="P31" s="520"/>
      <c r="Q31" s="519">
        <f t="shared" ca="1" si="7"/>
        <v>1.04</v>
      </c>
      <c r="R31" s="519"/>
      <c r="S31" s="214">
        <f t="shared" ca="1" si="11"/>
        <v>21</v>
      </c>
      <c r="T31" s="362" t="str">
        <f ca="1">IF(H31="","",IF(COUNT($H$13:I30)/COUNT($K$13:$L$68)&lt;0.08,参数表!$B$34,IF(COUNT($H$13:I30)/COUNT($K$13:$L$68)&lt;0.4,参数表!$B$35,IF(COUNT($H$13:I30)/COUNT($K$13:$L$68)&lt;0.8,参数表!$B$36,参数表!$B$37))))</f>
        <v>中风化粉砂质泥岩夹砂岩</v>
      </c>
      <c r="U31" s="362"/>
      <c r="V31" s="362"/>
      <c r="W31"/>
      <c r="X31"/>
      <c r="Y31"/>
      <c r="Z31"/>
      <c r="AA31"/>
      <c r="AB31"/>
      <c r="AC31"/>
      <c r="AD31"/>
      <c r="AE31"/>
    </row>
    <row r="32" spans="1:31" ht="19.899999999999999" customHeight="1" x14ac:dyDescent="0.15">
      <c r="A32" s="222">
        <f ca="1">IF(H32="","",IF(参数表!$B$23=参数表!$B$22,A31,$A$13+$B$13+SUM($E$13:F31)))</f>
        <v>45075</v>
      </c>
      <c r="B32" s="517">
        <f t="shared" ref="B32:B34" ca="1" si="13">IF(H32="","",D31)</f>
        <v>0.6319242424242425</v>
      </c>
      <c r="C32" s="517"/>
      <c r="D32" s="223">
        <f ca="1">IF(H32="","",IF(G32="成孔",IF(参数表!$B$23&gt;参数表!$B$22,(参数表!$E$23+DAY(参数表!$B$23-参数表!$B$22)),参数表!$E$23),IF(参数表!$B$23&gt;参数表!$B$22,B32+(参数表!$E$23+DAY(参数表!$B$23-参数表!$B$22)-$B$13)/COUNT($K$13:$L$53)+RANDBETWEEN(-5,5)/1000,B32+(参数表!$E$23-$B$13)/COUNT($K$13:$L$53))+RANDBETWEEN(-5,5)/1000))</f>
        <v>0.64825505050505061</v>
      </c>
      <c r="E32" s="517">
        <f t="shared" ref="E32:E34" ca="1" si="14">IF(H32="","",D32-B32)</f>
        <v>1.6330808080808112E-2</v>
      </c>
      <c r="F32" s="496"/>
      <c r="G32" s="165" t="str">
        <f ca="1">IF(H32="","",IF(H32=参数表!$B$10-参数表!$B$11,"成孔","旋挖"))</f>
        <v>旋挖</v>
      </c>
      <c r="H32" s="518">
        <f ca="1">IF(OR(H31=参数表!$B$10-参数表!$B$11,H31=""),"",IF(AND(参数表!$B$10-参数表!$B$11-H31&gt;0,参数表!$B$10-参数表!$B$11-H31&lt;3),参数表!$B$10-参数表!$B$11,H31+(2+RANDBETWEEN(0,100)/100)))</f>
        <v>49.23</v>
      </c>
      <c r="I32" s="518"/>
      <c r="J32" s="230">
        <f t="shared" ca="1" si="3"/>
        <v>-49.23</v>
      </c>
      <c r="K32" s="518">
        <f t="shared" ref="K32:K34" ca="1" si="15">IF(H32="","",H32-H31)</f>
        <v>2.7899999999999991</v>
      </c>
      <c r="L32" s="518"/>
      <c r="M32" s="519">
        <f t="shared" ref="M32:M34" ca="1" si="16">IF(H32="","",H32)</f>
        <v>49.23</v>
      </c>
      <c r="N32" s="519"/>
      <c r="O32" s="520">
        <f t="shared" ca="1" si="6"/>
        <v>-0.31900000000000001</v>
      </c>
      <c r="P32" s="520"/>
      <c r="Q32" s="519">
        <f t="shared" ca="1" si="7"/>
        <v>1.07</v>
      </c>
      <c r="R32" s="519"/>
      <c r="S32" s="214">
        <f t="shared" ref="S32:S34" ca="1" si="17">IF(H32="","",RANDBETWEEN(19,22))</f>
        <v>19</v>
      </c>
      <c r="T32" s="362" t="str">
        <f ca="1">IF(H32="","",IF(COUNT($H$13:I31)/COUNT($K$13:$L$68)&lt;0.08,参数表!$B$34,IF(COUNT($H$13:I31)/COUNT($K$13:$L$68)&lt;0.4,参数表!$B$35,IF(COUNT($H$13:I31)/COUNT($K$13:$L$68)&lt;0.8,参数表!$B$36,参数表!$B$37))))</f>
        <v>中风化粉砂质泥岩夹砂岩</v>
      </c>
      <c r="U32" s="362"/>
      <c r="V32" s="362"/>
      <c r="X32"/>
      <c r="Y32"/>
      <c r="Z32"/>
      <c r="AA32"/>
      <c r="AB32"/>
      <c r="AC32"/>
      <c r="AD32"/>
      <c r="AE32"/>
    </row>
    <row r="33" spans="1:31" ht="19.899999999999999" customHeight="1" x14ac:dyDescent="0.15">
      <c r="A33" s="222">
        <f ca="1">IF(H33="","",IF(参数表!$B$23=参数表!$B$22,A32,$A$13+$B$13+SUM($E$13:F32)))</f>
        <v>45075</v>
      </c>
      <c r="B33" s="517">
        <f t="shared" ca="1" si="13"/>
        <v>0.64825505050505061</v>
      </c>
      <c r="C33" s="517"/>
      <c r="D33" s="223">
        <f ca="1">IF(H33="","",IF(G33="成孔",IF(参数表!$B$23&gt;参数表!$B$22,(参数表!$E$23+DAY(参数表!$B$23-参数表!$B$22)),参数表!$E$23),IF(参数表!$B$23&gt;参数表!$B$22,B33+(参数表!$E$23+DAY(参数表!$B$23-参数表!$B$22)-$B$13)/COUNT($K$13:$L$53)+RANDBETWEEN(-5,5)/1000,B33+(参数表!$E$23-$B$13)/COUNT($K$13:$L$53))+RANDBETWEEN(-5,5)/1000))</f>
        <v>0.66258585858585872</v>
      </c>
      <c r="E33" s="517">
        <f t="shared" ca="1" si="14"/>
        <v>1.4330808080808111E-2</v>
      </c>
      <c r="F33" s="496"/>
      <c r="G33" s="165" t="str">
        <f ca="1">IF(H33="","",IF(H33=参数表!$B$10-参数表!$B$11,"成孔","旋挖"))</f>
        <v>旋挖</v>
      </c>
      <c r="H33" s="518">
        <f ca="1">IF(OR(H32=参数表!$B$10-参数表!$B$11,H32=""),"",IF(AND(参数表!$B$10-参数表!$B$11-H32&gt;0,参数表!$B$10-参数表!$B$11-H32&lt;3),参数表!$B$10-参数表!$B$11,H32+(2+RANDBETWEEN(0,100)/100)))</f>
        <v>51.61</v>
      </c>
      <c r="I33" s="518"/>
      <c r="J33" s="230">
        <f t="shared" ca="1" si="3"/>
        <v>-51.61</v>
      </c>
      <c r="K33" s="518">
        <f t="shared" ca="1" si="15"/>
        <v>2.3800000000000026</v>
      </c>
      <c r="L33" s="518"/>
      <c r="M33" s="519">
        <f t="shared" ca="1" si="16"/>
        <v>51.61</v>
      </c>
      <c r="N33" s="519"/>
      <c r="O33" s="520">
        <f t="shared" ca="1" si="6"/>
        <v>-0.30599999999999999</v>
      </c>
      <c r="P33" s="520"/>
      <c r="Q33" s="519">
        <f t="shared" ca="1" si="7"/>
        <v>1.04</v>
      </c>
      <c r="R33" s="519"/>
      <c r="S33" s="214">
        <f t="shared" ca="1" si="17"/>
        <v>21</v>
      </c>
      <c r="T33" s="362" t="str">
        <f ca="1">IF(H33="","",IF(COUNT($H$13:I32)/COUNT($K$13:$L$68)&lt;0.08,参数表!$B$34,IF(COUNT($H$13:I32)/COUNT($K$13:$L$68)&lt;0.4,参数表!$B$35,IF(COUNT($H$13:I32)/COUNT($K$13:$L$68)&lt;0.8,参数表!$B$36,参数表!$B$37))))</f>
        <v>中风化粉砂质泥岩夹砂岩</v>
      </c>
      <c r="U33" s="362"/>
      <c r="V33" s="362"/>
      <c r="X33"/>
      <c r="Y33"/>
      <c r="Z33"/>
      <c r="AA33"/>
      <c r="AB33"/>
      <c r="AC33"/>
      <c r="AD33"/>
      <c r="AE33"/>
    </row>
    <row r="34" spans="1:31" ht="19.899999999999999" customHeight="1" x14ac:dyDescent="0.15">
      <c r="A34" s="222">
        <f ca="1">IF(H34="","",IF(参数表!$B$23=参数表!$B$22,A33,$A$13+$B$13+SUM($E$13:F33)))</f>
        <v>45075</v>
      </c>
      <c r="B34" s="517">
        <f t="shared" ca="1" si="13"/>
        <v>0.66258585858585872</v>
      </c>
      <c r="C34" s="517"/>
      <c r="D34" s="223">
        <f ca="1">IF(H34="","",IF(G34="成孔",IF(参数表!$B$23&gt;参数表!$B$22,(参数表!$E$23+DAY(参数表!$B$23-参数表!$B$22)),参数表!$E$23),IF(参数表!$B$23&gt;参数表!$B$22,B34+(参数表!$E$23+DAY(参数表!$B$23-参数表!$B$22)-$B$13)/COUNT($K$13:$L$53)+RANDBETWEEN(-5,5)/1000,B34+(参数表!$E$23-$B$13)/COUNT($K$13:$L$53))+RANDBETWEEN(-5,5)/1000))</f>
        <v>0.68091666666666684</v>
      </c>
      <c r="E34" s="517">
        <f t="shared" ca="1" si="14"/>
        <v>1.8330808080808114E-2</v>
      </c>
      <c r="F34" s="496"/>
      <c r="G34" s="165" t="str">
        <f ca="1">IF(H34="","",IF(H34=参数表!$B$10-参数表!$B$11,"成孔","旋挖"))</f>
        <v>旋挖</v>
      </c>
      <c r="H34" s="518">
        <f ca="1">IF(OR(H33=参数表!$B$10-参数表!$B$11,H33=""),"",IF(AND(参数表!$B$10-参数表!$B$11-H33&gt;0,参数表!$B$10-参数表!$B$11-H33&lt;3),参数表!$B$10-参数表!$B$11,H33+(2+RANDBETWEEN(0,100)/100)))</f>
        <v>54.6</v>
      </c>
      <c r="I34" s="518"/>
      <c r="J34" s="230">
        <f t="shared" ca="1" si="3"/>
        <v>-54.6</v>
      </c>
      <c r="K34" s="518">
        <f t="shared" ca="1" si="15"/>
        <v>2.990000000000002</v>
      </c>
      <c r="L34" s="518"/>
      <c r="M34" s="519">
        <f t="shared" ca="1" si="16"/>
        <v>54.6</v>
      </c>
      <c r="N34" s="519"/>
      <c r="O34" s="520">
        <f t="shared" ca="1" si="6"/>
        <v>-0.32300000000000001</v>
      </c>
      <c r="P34" s="520"/>
      <c r="Q34" s="519">
        <f t="shared" ca="1" si="7"/>
        <v>1.04</v>
      </c>
      <c r="R34" s="519"/>
      <c r="S34" s="214">
        <f t="shared" ca="1" si="17"/>
        <v>22</v>
      </c>
      <c r="T34" s="362" t="str">
        <f ca="1">IF(H34="","",IF(COUNT($H$13:I33)/COUNT($K$13:$L$68)&lt;0.08,参数表!$B$34,IF(COUNT($H$13:I33)/COUNT($K$13:$L$68)&lt;0.4,参数表!$B$35,IF(COUNT($H$13:I33)/COUNT($K$13:$L$68)&lt;0.8,参数表!$B$36,参数表!$B$37))))</f>
        <v>中风化粉砂质泥岩夹砂岩</v>
      </c>
      <c r="U34" s="362"/>
      <c r="V34" s="362"/>
    </row>
    <row r="35" spans="1:31" ht="19.899999999999999" customHeight="1" x14ac:dyDescent="0.15"/>
    <row r="36" spans="1:31" ht="19.899999999999999" customHeight="1" x14ac:dyDescent="0.15"/>
    <row r="37" spans="1:31" ht="19.899999999999999" customHeight="1" x14ac:dyDescent="0.15"/>
    <row r="38" spans="1:31" ht="19.899999999999999" customHeight="1" x14ac:dyDescent="0.15"/>
    <row r="39" spans="1:31" ht="19.899999999999999" customHeight="1" x14ac:dyDescent="0.15"/>
    <row r="40" spans="1:31" ht="19.899999999999999" customHeight="1" x14ac:dyDescent="0.15"/>
    <row r="41" spans="1:31" ht="19.899999999999999" customHeight="1" x14ac:dyDescent="0.15"/>
    <row r="42" spans="1:31" ht="19.899999999999999" customHeight="1" x14ac:dyDescent="0.15"/>
    <row r="43" spans="1:31" ht="19.899999999999999" customHeight="1" x14ac:dyDescent="0.15"/>
    <row r="44" spans="1:31" ht="19.899999999999999" customHeight="1" x14ac:dyDescent="0.15"/>
    <row r="45" spans="1:31" ht="19.899999999999999" customHeight="1" x14ac:dyDescent="0.15"/>
    <row r="46" spans="1:31" ht="19.899999999999999" customHeight="1" x14ac:dyDescent="0.15"/>
    <row r="47" spans="1:31" ht="19.899999999999999" customHeight="1" x14ac:dyDescent="0.15"/>
    <row r="48" spans="1:31" ht="19.899999999999999" customHeight="1" x14ac:dyDescent="0.15"/>
    <row r="49" ht="19.899999999999999" customHeight="1" x14ac:dyDescent="0.15"/>
    <row r="50" ht="19.899999999999999" customHeight="1" x14ac:dyDescent="0.15"/>
    <row r="51" ht="19.899999999999999" customHeight="1" x14ac:dyDescent="0.15"/>
    <row r="52" ht="19.899999999999999" customHeight="1" x14ac:dyDescent="0.15"/>
    <row r="53" ht="19.899999999999999" customHeight="1" x14ac:dyDescent="0.15"/>
    <row r="54" ht="19.899999999999999" customHeight="1" x14ac:dyDescent="0.15"/>
    <row r="55" ht="19.899999999999999" customHeight="1" x14ac:dyDescent="0.15"/>
    <row r="56" ht="19.899999999999999" customHeight="1" x14ac:dyDescent="0.15"/>
    <row r="57" ht="19.899999999999999" customHeight="1" x14ac:dyDescent="0.15"/>
    <row r="58" ht="19.899999999999999" customHeight="1" x14ac:dyDescent="0.15"/>
    <row r="59" ht="19.899999999999999" customHeight="1" x14ac:dyDescent="0.15"/>
    <row r="60" ht="19.899999999999999" customHeight="1" x14ac:dyDescent="0.15"/>
    <row r="61" ht="19.899999999999999" customHeight="1" x14ac:dyDescent="0.15"/>
    <row r="62" ht="19.899999999999999" customHeight="1" x14ac:dyDescent="0.15"/>
    <row r="63" ht="19.899999999999999" customHeight="1" x14ac:dyDescent="0.15"/>
    <row r="64" ht="19.899999999999999" customHeight="1" x14ac:dyDescent="0.15"/>
    <row r="65" ht="19.899999999999999" customHeight="1" x14ac:dyDescent="0.15"/>
    <row r="66" ht="19.899999999999999" customHeight="1" x14ac:dyDescent="0.15"/>
    <row r="67" ht="19.899999999999999" customHeight="1" x14ac:dyDescent="0.15"/>
    <row r="68" ht="19.899999999999999" customHeight="1" x14ac:dyDescent="0.15"/>
    <row r="69" ht="19.899999999999999" customHeight="1" x14ac:dyDescent="0.15"/>
    <row r="70" ht="19.899999999999999" customHeight="1" x14ac:dyDescent="0.15"/>
    <row r="71" ht="19.899999999999999" customHeight="1" x14ac:dyDescent="0.15"/>
    <row r="72" ht="19.899999999999999" customHeight="1" x14ac:dyDescent="0.15"/>
    <row r="73" ht="19.899999999999999" customHeight="1" x14ac:dyDescent="0.15"/>
    <row r="74" ht="19.899999999999999" customHeight="1" x14ac:dyDescent="0.15"/>
    <row r="75" ht="19.899999999999999" customHeight="1" x14ac:dyDescent="0.15"/>
    <row r="76" ht="19.899999999999999" customHeight="1" x14ac:dyDescent="0.15"/>
    <row r="77" ht="19.899999999999999" customHeight="1" x14ac:dyDescent="0.15"/>
    <row r="78" ht="19.899999999999999" customHeight="1" x14ac:dyDescent="0.15"/>
    <row r="79" ht="19.899999999999999" customHeight="1" x14ac:dyDescent="0.15"/>
    <row r="80" ht="19.899999999999999" customHeight="1" x14ac:dyDescent="0.15"/>
    <row r="81" ht="19.899999999999999" customHeight="1" x14ac:dyDescent="0.15"/>
    <row r="82" ht="19.899999999999999" customHeight="1" x14ac:dyDescent="0.15"/>
    <row r="83" ht="19.899999999999999" customHeight="1" x14ac:dyDescent="0.15"/>
    <row r="84" ht="19.899999999999999" customHeight="1" x14ac:dyDescent="0.15"/>
    <row r="85" ht="19.899999999999999" customHeight="1" x14ac:dyDescent="0.15"/>
    <row r="86" ht="19.899999999999999" customHeight="1" x14ac:dyDescent="0.15"/>
    <row r="87" ht="19.899999999999999" customHeight="1" x14ac:dyDescent="0.15"/>
    <row r="88" ht="19.899999999999999" customHeight="1" x14ac:dyDescent="0.15"/>
    <row r="89" ht="19.899999999999999" customHeight="1" x14ac:dyDescent="0.15"/>
    <row r="90" ht="19.899999999999999" customHeight="1" x14ac:dyDescent="0.15"/>
    <row r="91" ht="19.899999999999999" customHeight="1" x14ac:dyDescent="0.15"/>
    <row r="92" ht="19.899999999999999" customHeight="1" x14ac:dyDescent="0.15"/>
    <row r="93" ht="19.899999999999999" customHeight="1" x14ac:dyDescent="0.15"/>
    <row r="94" ht="19.899999999999999" customHeight="1" x14ac:dyDescent="0.15"/>
    <row r="95" ht="19.899999999999999" customHeight="1" x14ac:dyDescent="0.15"/>
    <row r="96" ht="19.899999999999999" customHeight="1" x14ac:dyDescent="0.15"/>
    <row r="97" ht="19.899999999999999" customHeight="1" x14ac:dyDescent="0.15"/>
    <row r="98" ht="19.899999999999999" customHeight="1" x14ac:dyDescent="0.15"/>
    <row r="99" ht="19.899999999999999" customHeight="1" x14ac:dyDescent="0.15"/>
    <row r="100" ht="19.899999999999999" customHeight="1" x14ac:dyDescent="0.15"/>
    <row r="101" ht="19.899999999999999" customHeight="1" x14ac:dyDescent="0.15"/>
    <row r="102" ht="19.899999999999999" customHeight="1" x14ac:dyDescent="0.15"/>
    <row r="103" ht="19.899999999999999" customHeight="1" x14ac:dyDescent="0.15"/>
    <row r="104" ht="19.899999999999999" customHeight="1" x14ac:dyDescent="0.15"/>
    <row r="105" ht="19.899999999999999" customHeight="1" x14ac:dyDescent="0.15"/>
    <row r="106" ht="19.899999999999999" customHeight="1" x14ac:dyDescent="0.15"/>
    <row r="107" ht="19.899999999999999" customHeight="1" x14ac:dyDescent="0.15"/>
    <row r="108" ht="19.899999999999999" customHeight="1" x14ac:dyDescent="0.15"/>
    <row r="109" ht="19.899999999999999" customHeight="1" x14ac:dyDescent="0.15"/>
    <row r="110" ht="19.899999999999999" customHeight="1" x14ac:dyDescent="0.15"/>
    <row r="111" ht="19.899999999999999" customHeight="1" x14ac:dyDescent="0.15"/>
    <row r="112" ht="19.899999999999999" customHeight="1" x14ac:dyDescent="0.15"/>
    <row r="113" ht="19.899999999999999" customHeight="1" x14ac:dyDescent="0.15"/>
    <row r="114" ht="19.899999999999999" customHeight="1" x14ac:dyDescent="0.15"/>
    <row r="115" ht="19.899999999999999" customHeight="1" x14ac:dyDescent="0.15"/>
    <row r="116" ht="19.899999999999999" customHeight="1" x14ac:dyDescent="0.15"/>
    <row r="117" ht="19.899999999999999" customHeight="1" x14ac:dyDescent="0.15"/>
    <row r="118" ht="19.899999999999999" customHeight="1" x14ac:dyDescent="0.15"/>
    <row r="119" ht="19.899999999999999" customHeight="1" x14ac:dyDescent="0.15"/>
    <row r="120" ht="19.899999999999999" customHeight="1" x14ac:dyDescent="0.15"/>
    <row r="121" ht="19.899999999999999" customHeight="1" x14ac:dyDescent="0.15"/>
    <row r="122" ht="19.899999999999999" customHeight="1" x14ac:dyDescent="0.15"/>
    <row r="123" ht="19.899999999999999" customHeight="1" x14ac:dyDescent="0.15"/>
    <row r="124" ht="19.899999999999999" customHeight="1" x14ac:dyDescent="0.15"/>
    <row r="125" ht="19.899999999999999" customHeight="1" x14ac:dyDescent="0.15"/>
    <row r="126" ht="19.899999999999999" customHeight="1" x14ac:dyDescent="0.15"/>
    <row r="127" ht="19.899999999999999" customHeight="1" x14ac:dyDescent="0.15"/>
    <row r="128" ht="19.899999999999999" customHeight="1" x14ac:dyDescent="0.15"/>
    <row r="129" ht="19.899999999999999" customHeight="1" x14ac:dyDescent="0.15"/>
    <row r="130" ht="19.899999999999999" customHeight="1" x14ac:dyDescent="0.15"/>
    <row r="131" ht="19.899999999999999" customHeight="1" x14ac:dyDescent="0.15"/>
    <row r="132" ht="19.899999999999999" customHeight="1" x14ac:dyDescent="0.15"/>
    <row r="133" ht="19.899999999999999" customHeight="1" x14ac:dyDescent="0.15"/>
    <row r="134" ht="19.899999999999999" customHeight="1" x14ac:dyDescent="0.15"/>
    <row r="135" ht="19.899999999999999" customHeight="1" x14ac:dyDescent="0.15"/>
    <row r="136" ht="19.899999999999999" customHeight="1" x14ac:dyDescent="0.15"/>
    <row r="137" ht="19.899999999999999" customHeight="1" x14ac:dyDescent="0.15"/>
    <row r="138" ht="19.899999999999999" customHeight="1" x14ac:dyDescent="0.15"/>
    <row r="139" ht="19.899999999999999" customHeight="1" x14ac:dyDescent="0.15"/>
    <row r="140" ht="19.899999999999999" customHeight="1" x14ac:dyDescent="0.15"/>
    <row r="141" ht="19.899999999999999" customHeight="1" x14ac:dyDescent="0.15"/>
    <row r="142" ht="19.899999999999999" customHeight="1" x14ac:dyDescent="0.15"/>
    <row r="143" ht="19.899999999999999" customHeight="1" x14ac:dyDescent="0.15"/>
    <row r="144" ht="19.899999999999999" customHeight="1" x14ac:dyDescent="0.15"/>
    <row r="145" ht="19.899999999999999" customHeight="1" x14ac:dyDescent="0.15"/>
    <row r="146" ht="19.899999999999999" customHeight="1" x14ac:dyDescent="0.15"/>
    <row r="147" ht="19.899999999999999" customHeight="1" x14ac:dyDescent="0.15"/>
    <row r="148" ht="19.899999999999999" customHeight="1" x14ac:dyDescent="0.15"/>
    <row r="149" ht="19.899999999999999" customHeight="1" x14ac:dyDescent="0.15"/>
    <row r="150" ht="19.899999999999999" customHeight="1" x14ac:dyDescent="0.15"/>
    <row r="151" ht="19.899999999999999" customHeight="1" x14ac:dyDescent="0.15"/>
    <row r="152" ht="19.899999999999999" customHeight="1" x14ac:dyDescent="0.15"/>
    <row r="153" ht="19.899999999999999" customHeight="1" x14ac:dyDescent="0.15"/>
    <row r="154" ht="19.899999999999999" customHeight="1" x14ac:dyDescent="0.15"/>
    <row r="155" ht="19.899999999999999" customHeight="1" x14ac:dyDescent="0.15"/>
    <row r="156" ht="19.899999999999999" customHeight="1" x14ac:dyDescent="0.15"/>
    <row r="157" ht="19.899999999999999" customHeight="1" x14ac:dyDescent="0.15"/>
    <row r="158" ht="19.899999999999999" customHeight="1" x14ac:dyDescent="0.15"/>
    <row r="159" ht="19.899999999999999" customHeight="1" x14ac:dyDescent="0.15"/>
    <row r="160" ht="19.899999999999999" customHeight="1" x14ac:dyDescent="0.15"/>
    <row r="161" ht="19.899999999999999" customHeight="1" x14ac:dyDescent="0.15"/>
    <row r="162" ht="19.899999999999999" customHeight="1" x14ac:dyDescent="0.15"/>
    <row r="163" ht="19.899999999999999" customHeight="1" x14ac:dyDescent="0.15"/>
    <row r="164" ht="19.899999999999999" customHeight="1" x14ac:dyDescent="0.15"/>
    <row r="165" ht="19.899999999999999" customHeight="1" x14ac:dyDescent="0.15"/>
    <row r="166" ht="19.899999999999999" customHeight="1" x14ac:dyDescent="0.15"/>
    <row r="167" ht="19.899999999999999" customHeight="1" x14ac:dyDescent="0.15"/>
    <row r="168" ht="19.899999999999999" customHeight="1" x14ac:dyDescent="0.15"/>
    <row r="169" ht="19.899999999999999" customHeight="1" x14ac:dyDescent="0.15"/>
    <row r="170" ht="19.899999999999999" customHeight="1" x14ac:dyDescent="0.15"/>
    <row r="171" ht="19.899999999999999" customHeight="1" x14ac:dyDescent="0.15"/>
    <row r="172" ht="19.899999999999999" customHeight="1" x14ac:dyDescent="0.15"/>
    <row r="173" ht="19.899999999999999" customHeight="1" x14ac:dyDescent="0.15"/>
    <row r="174" ht="19.899999999999999" customHeight="1" x14ac:dyDescent="0.15"/>
    <row r="175" ht="19.899999999999999" customHeight="1" x14ac:dyDescent="0.15"/>
    <row r="176" ht="19.899999999999999" customHeight="1" x14ac:dyDescent="0.15"/>
    <row r="177" ht="19.899999999999999" customHeight="1" x14ac:dyDescent="0.15"/>
    <row r="178" ht="19.899999999999999" customHeight="1" x14ac:dyDescent="0.15"/>
    <row r="179" ht="19.899999999999999" customHeight="1" x14ac:dyDescent="0.15"/>
    <row r="180" ht="19.899999999999999" customHeight="1" x14ac:dyDescent="0.15"/>
    <row r="181" ht="19.899999999999999" customHeight="1" x14ac:dyDescent="0.15"/>
    <row r="182" ht="19.899999999999999" customHeight="1" x14ac:dyDescent="0.15"/>
    <row r="183" ht="19.899999999999999" customHeight="1" x14ac:dyDescent="0.15"/>
    <row r="184" ht="19.899999999999999" customHeight="1" x14ac:dyDescent="0.15"/>
    <row r="185" ht="19.899999999999999" customHeight="1" x14ac:dyDescent="0.15"/>
    <row r="186" ht="19.899999999999999" customHeight="1" x14ac:dyDescent="0.15"/>
    <row r="187" ht="19.899999999999999" customHeight="1" x14ac:dyDescent="0.15"/>
  </sheetData>
  <sheetProtection selectLockedCells="1"/>
  <mergeCells count="221">
    <mergeCell ref="A1:V1"/>
    <mergeCell ref="A2:V2"/>
    <mergeCell ref="A3:G3"/>
    <mergeCell ref="S3:T3"/>
    <mergeCell ref="U3:V3"/>
    <mergeCell ref="A4:G4"/>
    <mergeCell ref="S4:T4"/>
    <mergeCell ref="U4:V4"/>
    <mergeCell ref="B6:G6"/>
    <mergeCell ref="H6:J6"/>
    <mergeCell ref="K6:Q6"/>
    <mergeCell ref="R6:U6"/>
    <mergeCell ref="B7:G7"/>
    <mergeCell ref="H7:J7"/>
    <mergeCell ref="K7:Q7"/>
    <mergeCell ref="R7:U7"/>
    <mergeCell ref="B8:C8"/>
    <mergeCell ref="D8:E8"/>
    <mergeCell ref="F8:G8"/>
    <mergeCell ref="H8:J8"/>
    <mergeCell ref="K8:L8"/>
    <mergeCell ref="M8:O8"/>
    <mergeCell ref="P8:R8"/>
    <mergeCell ref="S8:U8"/>
    <mergeCell ref="B9:G9"/>
    <mergeCell ref="H9:J9"/>
    <mergeCell ref="K9:L9"/>
    <mergeCell ref="M9:O9"/>
    <mergeCell ref="P9:R9"/>
    <mergeCell ref="S9:U9"/>
    <mergeCell ref="A10:F10"/>
    <mergeCell ref="K10:N10"/>
    <mergeCell ref="B11:C11"/>
    <mergeCell ref="A11:A12"/>
    <mergeCell ref="T10:V12"/>
    <mergeCell ref="B12:C12"/>
    <mergeCell ref="Q12:R12"/>
    <mergeCell ref="B13:C13"/>
    <mergeCell ref="E13:F13"/>
    <mergeCell ref="H13:I13"/>
    <mergeCell ref="K13:L13"/>
    <mergeCell ref="M13:N13"/>
    <mergeCell ref="O13:P13"/>
    <mergeCell ref="Q13:R13"/>
    <mergeCell ref="G10:G12"/>
    <mergeCell ref="J10:J12"/>
    <mergeCell ref="O10:P12"/>
    <mergeCell ref="E11:F12"/>
    <mergeCell ref="K11:L12"/>
    <mergeCell ref="M11:N12"/>
    <mergeCell ref="Q10:S11"/>
    <mergeCell ref="H10:I12"/>
    <mergeCell ref="T13:V13"/>
    <mergeCell ref="B14:C14"/>
    <mergeCell ref="E14:F14"/>
    <mergeCell ref="H14:I14"/>
    <mergeCell ref="K14:L14"/>
    <mergeCell ref="M14:N14"/>
    <mergeCell ref="O14:P14"/>
    <mergeCell ref="Q14:R14"/>
    <mergeCell ref="T14:V14"/>
    <mergeCell ref="B15:C15"/>
    <mergeCell ref="E15:F15"/>
    <mergeCell ref="H15:I15"/>
    <mergeCell ref="K15:L15"/>
    <mergeCell ref="M15:N15"/>
    <mergeCell ref="O15:P15"/>
    <mergeCell ref="Q15:R15"/>
    <mergeCell ref="T15:V15"/>
    <mergeCell ref="B16:C16"/>
    <mergeCell ref="E16:F16"/>
    <mergeCell ref="H16:I16"/>
    <mergeCell ref="K16:L16"/>
    <mergeCell ref="M16:N16"/>
    <mergeCell ref="O16:P16"/>
    <mergeCell ref="Q16:R16"/>
    <mergeCell ref="T16:V16"/>
    <mergeCell ref="B17:C17"/>
    <mergeCell ref="E17:F17"/>
    <mergeCell ref="H17:I17"/>
    <mergeCell ref="K17:L17"/>
    <mergeCell ref="M17:N17"/>
    <mergeCell ref="O17:P17"/>
    <mergeCell ref="Q17:R17"/>
    <mergeCell ref="T17:V17"/>
    <mergeCell ref="B18:C18"/>
    <mergeCell ref="E18:F18"/>
    <mergeCell ref="H18:I18"/>
    <mergeCell ref="K18:L18"/>
    <mergeCell ref="M18:N18"/>
    <mergeCell ref="O18:P18"/>
    <mergeCell ref="Q18:R18"/>
    <mergeCell ref="T18:V18"/>
    <mergeCell ref="B19:C19"/>
    <mergeCell ref="E19:F19"/>
    <mergeCell ref="H19:I19"/>
    <mergeCell ref="K19:L19"/>
    <mergeCell ref="M19:N19"/>
    <mergeCell ref="O19:P19"/>
    <mergeCell ref="Q19:R19"/>
    <mergeCell ref="T19:V19"/>
    <mergeCell ref="B20:C20"/>
    <mergeCell ref="E20:F20"/>
    <mergeCell ref="H20:I20"/>
    <mergeCell ref="K20:L20"/>
    <mergeCell ref="M20:N20"/>
    <mergeCell ref="O20:P20"/>
    <mergeCell ref="Q20:R20"/>
    <mergeCell ref="T20:V20"/>
    <mergeCell ref="B21:C21"/>
    <mergeCell ref="E21:F21"/>
    <mergeCell ref="H21:I21"/>
    <mergeCell ref="K21:L21"/>
    <mergeCell ref="M21:N21"/>
    <mergeCell ref="O21:P21"/>
    <mergeCell ref="Q21:R21"/>
    <mergeCell ref="T21:V21"/>
    <mergeCell ref="B22:C22"/>
    <mergeCell ref="E22:F22"/>
    <mergeCell ref="H22:I22"/>
    <mergeCell ref="K22:L22"/>
    <mergeCell ref="M22:N22"/>
    <mergeCell ref="O22:P22"/>
    <mergeCell ref="Q22:R22"/>
    <mergeCell ref="T22:V22"/>
    <mergeCell ref="B23:C23"/>
    <mergeCell ref="E23:F23"/>
    <mergeCell ref="H23:I23"/>
    <mergeCell ref="K23:L23"/>
    <mergeCell ref="M23:N23"/>
    <mergeCell ref="O23:P23"/>
    <mergeCell ref="Q23:R23"/>
    <mergeCell ref="T23:V23"/>
    <mergeCell ref="B24:C24"/>
    <mergeCell ref="E24:F24"/>
    <mergeCell ref="H24:I24"/>
    <mergeCell ref="K24:L24"/>
    <mergeCell ref="M24:N24"/>
    <mergeCell ref="O24:P24"/>
    <mergeCell ref="Q24:R24"/>
    <mergeCell ref="T24:V24"/>
    <mergeCell ref="B25:C25"/>
    <mergeCell ref="E25:F25"/>
    <mergeCell ref="H25:I25"/>
    <mergeCell ref="K25:L25"/>
    <mergeCell ref="M25:N25"/>
    <mergeCell ref="O25:P25"/>
    <mergeCell ref="Q25:R25"/>
    <mergeCell ref="T25:V25"/>
    <mergeCell ref="B26:C26"/>
    <mergeCell ref="E26:F26"/>
    <mergeCell ref="H26:I26"/>
    <mergeCell ref="K26:L26"/>
    <mergeCell ref="M26:N26"/>
    <mergeCell ref="O26:P26"/>
    <mergeCell ref="Q26:R26"/>
    <mergeCell ref="T26:V26"/>
    <mergeCell ref="B27:C27"/>
    <mergeCell ref="E27:F27"/>
    <mergeCell ref="H27:I27"/>
    <mergeCell ref="K27:L27"/>
    <mergeCell ref="M27:N27"/>
    <mergeCell ref="O27:P27"/>
    <mergeCell ref="Q27:R27"/>
    <mergeCell ref="T27:V27"/>
    <mergeCell ref="B28:C28"/>
    <mergeCell ref="E28:F28"/>
    <mergeCell ref="H28:I28"/>
    <mergeCell ref="K28:L28"/>
    <mergeCell ref="M28:N28"/>
    <mergeCell ref="O28:P28"/>
    <mergeCell ref="Q28:R28"/>
    <mergeCell ref="T28:V28"/>
    <mergeCell ref="B29:C29"/>
    <mergeCell ref="E29:F29"/>
    <mergeCell ref="H29:I29"/>
    <mergeCell ref="K29:L29"/>
    <mergeCell ref="M29:N29"/>
    <mergeCell ref="O29:P29"/>
    <mergeCell ref="Q29:R29"/>
    <mergeCell ref="T29:V29"/>
    <mergeCell ref="B30:C30"/>
    <mergeCell ref="E30:F30"/>
    <mergeCell ref="H30:I30"/>
    <mergeCell ref="K30:L30"/>
    <mergeCell ref="M30:N30"/>
    <mergeCell ref="O30:P30"/>
    <mergeCell ref="Q30:R30"/>
    <mergeCell ref="T30:V30"/>
    <mergeCell ref="B31:C31"/>
    <mergeCell ref="E31:F31"/>
    <mergeCell ref="H31:I31"/>
    <mergeCell ref="K31:L31"/>
    <mergeCell ref="M31:N31"/>
    <mergeCell ref="O31:P31"/>
    <mergeCell ref="Q31:R31"/>
    <mergeCell ref="T31:V31"/>
    <mergeCell ref="B32:C32"/>
    <mergeCell ref="E32:F32"/>
    <mergeCell ref="H32:I32"/>
    <mergeCell ref="K32:L32"/>
    <mergeCell ref="M32:N32"/>
    <mergeCell ref="O32:P32"/>
    <mergeCell ref="Q32:R32"/>
    <mergeCell ref="T32:V32"/>
    <mergeCell ref="B33:C33"/>
    <mergeCell ref="E33:F33"/>
    <mergeCell ref="H33:I33"/>
    <mergeCell ref="K33:L33"/>
    <mergeCell ref="M33:N33"/>
    <mergeCell ref="O33:P33"/>
    <mergeCell ref="Q33:R33"/>
    <mergeCell ref="T33:V33"/>
    <mergeCell ref="B34:C34"/>
    <mergeCell ref="E34:F34"/>
    <mergeCell ref="H34:I34"/>
    <mergeCell ref="K34:L34"/>
    <mergeCell ref="M34:N34"/>
    <mergeCell ref="O34:P34"/>
    <mergeCell ref="Q34:R34"/>
    <mergeCell ref="T34:V34"/>
  </mergeCells>
  <phoneticPr fontId="9" type="noConversion"/>
  <printOptions horizontalCentered="1"/>
  <pageMargins left="0.98425196850393704" right="0.70866141732283505" top="0.78740157480314998" bottom="0.78740157480314998" header="0.74803149606299202" footer="0.31496062992126"/>
  <pageSetup paperSize="9" orientation="landscape" r:id="rId1"/>
  <headerFooter>
    <oddHeader>&amp;R&amp;G</oddHead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AB23"/>
  <sheetViews>
    <sheetView view="pageBreakPreview" zoomScaleNormal="100" workbookViewId="0">
      <selection activeCell="R10" sqref="R10"/>
    </sheetView>
  </sheetViews>
  <sheetFormatPr defaultColWidth="9" defaultRowHeight="13.5" x14ac:dyDescent="0.15"/>
  <cols>
    <col min="1" max="1" width="7.375" style="2" customWidth="1"/>
    <col min="2" max="2" width="3.25" style="2" customWidth="1"/>
    <col min="3" max="3" width="9.125" style="2" customWidth="1"/>
    <col min="4" max="10" width="5" style="2" customWidth="1"/>
    <col min="11" max="11" width="5.25" style="2" customWidth="1"/>
    <col min="12" max="12" width="11.875" style="2" customWidth="1"/>
    <col min="13" max="14" width="6.375" style="2" customWidth="1"/>
    <col min="15" max="15" width="12.625" style="2" customWidth="1"/>
    <col min="16" max="17" width="9" style="2"/>
    <col min="18" max="19" width="9" style="176"/>
    <col min="20" max="20" width="9.5" style="176" customWidth="1"/>
    <col min="21" max="16384" width="9" style="2"/>
  </cols>
  <sheetData>
    <row r="1" spans="1:28" ht="18.75" x14ac:dyDescent="0.15">
      <c r="A1" s="538"/>
      <c r="B1" s="538"/>
      <c r="C1" s="538"/>
      <c r="D1" s="538"/>
      <c r="E1" s="538"/>
      <c r="F1" s="538"/>
      <c r="G1" s="538"/>
      <c r="H1" s="538"/>
      <c r="I1" s="538"/>
      <c r="J1" s="538"/>
      <c r="K1" s="538"/>
      <c r="L1" s="538"/>
      <c r="M1" s="538"/>
      <c r="N1" s="538"/>
      <c r="O1" s="213"/>
      <c r="P1" s="213"/>
      <c r="Q1" s="213"/>
      <c r="R1" s="213"/>
      <c r="S1" s="213"/>
      <c r="T1" s="213"/>
      <c r="U1" s="213"/>
      <c r="W1" s="190"/>
      <c r="Z1" s="176"/>
      <c r="AA1" s="176"/>
      <c r="AB1" s="176"/>
    </row>
    <row r="2" spans="1:28" ht="22.5" x14ac:dyDescent="0.15">
      <c r="A2" s="515" t="s">
        <v>255</v>
      </c>
      <c r="B2" s="515"/>
      <c r="C2" s="515"/>
      <c r="D2" s="515"/>
      <c r="E2" s="515"/>
      <c r="F2" s="515"/>
      <c r="G2" s="515"/>
      <c r="H2" s="515"/>
      <c r="I2" s="515"/>
      <c r="J2" s="515"/>
      <c r="K2" s="515"/>
      <c r="L2" s="515"/>
      <c r="M2" s="515"/>
      <c r="N2" s="515"/>
    </row>
    <row r="3" spans="1:28" s="158" customFormat="1" ht="18.75" customHeight="1" x14ac:dyDescent="0.25">
      <c r="A3" s="516"/>
      <c r="B3" s="516"/>
      <c r="C3" s="516"/>
      <c r="D3" s="516"/>
      <c r="E3" s="516"/>
      <c r="F3" s="516"/>
      <c r="G3" s="516"/>
      <c r="K3" s="215"/>
      <c r="L3" s="539"/>
      <c r="M3" s="539"/>
    </row>
    <row r="4" spans="1:28" s="158" customFormat="1" ht="18.75" customHeight="1" x14ac:dyDescent="0.25">
      <c r="A4" s="516"/>
      <c r="B4" s="516"/>
      <c r="C4" s="516"/>
      <c r="D4" s="516"/>
      <c r="E4" s="516"/>
      <c r="F4" s="516"/>
      <c r="G4" s="516"/>
      <c r="K4" s="215"/>
      <c r="L4" s="539"/>
      <c r="M4" s="539"/>
    </row>
    <row r="5" spans="1:28" ht="15" customHeight="1" x14ac:dyDescent="0.15">
      <c r="A5" s="160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551" t="s">
        <v>256</v>
      </c>
      <c r="N5" s="551"/>
    </row>
    <row r="6" spans="1:28" ht="30.75" customHeight="1" x14ac:dyDescent="0.15">
      <c r="A6" s="475" t="s">
        <v>45</v>
      </c>
      <c r="B6" s="475"/>
      <c r="C6" s="475"/>
      <c r="D6" s="496"/>
      <c r="E6" s="496"/>
      <c r="F6" s="496"/>
      <c r="G6" s="496"/>
      <c r="H6" s="496"/>
      <c r="I6" s="496"/>
      <c r="J6" s="496"/>
      <c r="K6" s="496"/>
      <c r="L6" s="162" t="s">
        <v>60</v>
      </c>
      <c r="M6" s="552"/>
      <c r="N6" s="553"/>
    </row>
    <row r="7" spans="1:28" ht="30.75" customHeight="1" x14ac:dyDescent="0.15">
      <c r="A7" s="475" t="s">
        <v>115</v>
      </c>
      <c r="B7" s="475"/>
      <c r="C7" s="475"/>
      <c r="D7" s="496"/>
      <c r="E7" s="496"/>
      <c r="F7" s="496"/>
      <c r="G7" s="496"/>
      <c r="H7" s="496"/>
      <c r="I7" s="496"/>
      <c r="J7" s="496"/>
      <c r="K7" s="496"/>
      <c r="L7" s="162" t="s">
        <v>257</v>
      </c>
      <c r="M7" s="552"/>
      <c r="N7" s="553"/>
    </row>
    <row r="8" spans="1:28" ht="36" customHeight="1" x14ac:dyDescent="0.15">
      <c r="A8" s="475" t="s">
        <v>120</v>
      </c>
      <c r="B8" s="475"/>
      <c r="C8" s="475"/>
      <c r="D8" s="475" t="s">
        <v>122</v>
      </c>
      <c r="E8" s="475"/>
      <c r="F8" s="475"/>
      <c r="G8" s="475"/>
      <c r="H8" s="475"/>
      <c r="I8" s="475"/>
      <c r="J8" s="475"/>
      <c r="K8" s="475" t="s">
        <v>158</v>
      </c>
      <c r="L8" s="475"/>
      <c r="M8" s="475"/>
      <c r="N8" s="475"/>
    </row>
    <row r="9" spans="1:28" ht="36" customHeight="1" x14ac:dyDescent="0.15">
      <c r="A9" s="475" t="s">
        <v>258</v>
      </c>
      <c r="B9" s="475"/>
      <c r="C9" s="475"/>
      <c r="D9" s="549"/>
      <c r="E9" s="549"/>
      <c r="F9" s="549"/>
      <c r="G9" s="549"/>
      <c r="H9" s="549"/>
      <c r="I9" s="549"/>
      <c r="J9" s="549"/>
      <c r="K9" s="475" t="s">
        <v>259</v>
      </c>
      <c r="L9" s="475"/>
      <c r="M9" s="475"/>
      <c r="N9" s="475"/>
    </row>
    <row r="10" spans="1:28" ht="36" customHeight="1" x14ac:dyDescent="0.15">
      <c r="A10" s="475" t="s">
        <v>260</v>
      </c>
      <c r="B10" s="475"/>
      <c r="C10" s="475"/>
      <c r="D10" s="549"/>
      <c r="E10" s="549"/>
      <c r="F10" s="549"/>
      <c r="G10" s="549"/>
      <c r="H10" s="549"/>
      <c r="I10" s="549"/>
      <c r="J10" s="549"/>
      <c r="K10" s="475" t="s">
        <v>261</v>
      </c>
      <c r="L10" s="475"/>
      <c r="M10" s="475"/>
      <c r="N10" s="475"/>
    </row>
    <row r="11" spans="1:28" ht="36" customHeight="1" x14ac:dyDescent="0.15">
      <c r="A11" s="475" t="s">
        <v>262</v>
      </c>
      <c r="B11" s="475"/>
      <c r="C11" s="475"/>
      <c r="D11" s="550"/>
      <c r="E11" s="550"/>
      <c r="F11" s="550"/>
      <c r="G11" s="550"/>
      <c r="H11" s="550"/>
      <c r="I11" s="550"/>
      <c r="J11" s="550"/>
      <c r="K11" s="475" t="s">
        <v>263</v>
      </c>
      <c r="L11" s="475"/>
      <c r="M11" s="475"/>
      <c r="N11" s="475"/>
      <c r="O11" s="2" t="s">
        <v>264</v>
      </c>
      <c r="P11" s="2">
        <v>0.32</v>
      </c>
    </row>
    <row r="12" spans="1:28" ht="53.25" customHeight="1" x14ac:dyDescent="0.15">
      <c r="A12" s="475" t="s">
        <v>265</v>
      </c>
      <c r="B12" s="475"/>
      <c r="C12" s="475"/>
      <c r="D12" s="496"/>
      <c r="E12" s="496"/>
      <c r="F12" s="496"/>
      <c r="G12" s="496"/>
      <c r="H12" s="496"/>
      <c r="I12" s="496"/>
      <c r="J12" s="496"/>
      <c r="K12" s="545" t="s">
        <v>266</v>
      </c>
      <c r="L12" s="545"/>
      <c r="M12" s="545"/>
      <c r="N12" s="545"/>
    </row>
    <row r="13" spans="1:28" ht="26.1" customHeight="1" x14ac:dyDescent="0.15">
      <c r="A13" s="475" t="s">
        <v>267</v>
      </c>
      <c r="B13" s="545" t="s">
        <v>268</v>
      </c>
      <c r="C13" s="545"/>
      <c r="D13" s="546">
        <v>1.07</v>
      </c>
      <c r="E13" s="546"/>
      <c r="F13" s="546"/>
      <c r="G13" s="546"/>
      <c r="H13" s="546"/>
      <c r="I13" s="546"/>
      <c r="J13" s="546"/>
      <c r="K13" s="475" t="s">
        <v>269</v>
      </c>
      <c r="L13" s="475"/>
      <c r="M13" s="475"/>
      <c r="N13" s="475"/>
    </row>
    <row r="14" spans="1:28" ht="26.1" customHeight="1" x14ac:dyDescent="0.15">
      <c r="A14" s="475"/>
      <c r="B14" s="545" t="s">
        <v>270</v>
      </c>
      <c r="C14" s="545"/>
      <c r="D14" s="546">
        <v>18</v>
      </c>
      <c r="E14" s="546"/>
      <c r="F14" s="546"/>
      <c r="G14" s="546"/>
      <c r="H14" s="546"/>
      <c r="I14" s="546"/>
      <c r="J14" s="546"/>
      <c r="K14" s="475" t="s">
        <v>271</v>
      </c>
      <c r="L14" s="475"/>
      <c r="M14" s="475"/>
      <c r="N14" s="475"/>
    </row>
    <row r="15" spans="1:28" ht="26.1" customHeight="1" x14ac:dyDescent="0.15">
      <c r="A15" s="475"/>
      <c r="B15" s="545" t="s">
        <v>272</v>
      </c>
      <c r="C15" s="545"/>
      <c r="D15" s="546">
        <v>2</v>
      </c>
      <c r="E15" s="546"/>
      <c r="F15" s="546"/>
      <c r="G15" s="546"/>
      <c r="H15" s="546"/>
      <c r="I15" s="546"/>
      <c r="J15" s="546"/>
      <c r="K15" s="475" t="s">
        <v>273</v>
      </c>
      <c r="L15" s="475"/>
      <c r="M15" s="475"/>
      <c r="N15" s="475"/>
    </row>
    <row r="16" spans="1:28" ht="26.1" customHeight="1" x14ac:dyDescent="0.15">
      <c r="A16" s="475"/>
      <c r="B16" s="545" t="s">
        <v>274</v>
      </c>
      <c r="C16" s="545"/>
      <c r="D16" s="546">
        <v>99</v>
      </c>
      <c r="E16" s="546"/>
      <c r="F16" s="546"/>
      <c r="G16" s="546"/>
      <c r="H16" s="546"/>
      <c r="I16" s="546"/>
      <c r="J16" s="546"/>
      <c r="K16" s="475" t="s">
        <v>275</v>
      </c>
      <c r="L16" s="475"/>
      <c r="M16" s="475"/>
      <c r="N16" s="475"/>
    </row>
    <row r="17" spans="1:20" ht="40.5" customHeight="1" x14ac:dyDescent="0.15">
      <c r="A17" s="475" t="s">
        <v>276</v>
      </c>
      <c r="B17" s="475"/>
      <c r="C17" s="493"/>
      <c r="D17" s="547"/>
      <c r="E17" s="548"/>
      <c r="F17" s="548"/>
      <c r="G17" s="548"/>
      <c r="H17" s="548"/>
      <c r="I17" s="548"/>
      <c r="J17" s="548"/>
      <c r="K17" s="493" t="s">
        <v>277</v>
      </c>
      <c r="L17" s="495"/>
      <c r="M17" s="540"/>
      <c r="N17" s="544"/>
    </row>
    <row r="18" spans="1:20" ht="40.5" customHeight="1" x14ac:dyDescent="0.15">
      <c r="A18" s="475" t="s">
        <v>54</v>
      </c>
      <c r="B18" s="475"/>
      <c r="C18" s="475"/>
      <c r="D18" s="542"/>
      <c r="E18" s="543"/>
      <c r="F18" s="543"/>
      <c r="G18" s="543"/>
      <c r="H18" s="543"/>
      <c r="I18" s="543"/>
      <c r="J18" s="543"/>
      <c r="K18" s="493" t="s">
        <v>278</v>
      </c>
      <c r="L18" s="495"/>
      <c r="M18" s="540"/>
      <c r="N18" s="544"/>
    </row>
    <row r="19" spans="1:20" ht="40.5" customHeight="1" x14ac:dyDescent="0.15">
      <c r="A19" s="475" t="s">
        <v>279</v>
      </c>
      <c r="B19" s="475"/>
      <c r="C19" s="493"/>
      <c r="D19" s="163"/>
      <c r="E19" s="164"/>
      <c r="F19" s="164"/>
      <c r="G19" s="164"/>
      <c r="H19" s="164"/>
      <c r="I19" s="164"/>
      <c r="J19" s="164"/>
      <c r="K19" s="493" t="s">
        <v>280</v>
      </c>
      <c r="L19" s="495"/>
      <c r="M19" s="510"/>
      <c r="N19" s="512"/>
    </row>
    <row r="20" spans="1:20" ht="40.5" customHeight="1" x14ac:dyDescent="0.15">
      <c r="A20" s="475" t="s">
        <v>281</v>
      </c>
      <c r="B20" s="475"/>
      <c r="C20" s="475"/>
      <c r="D20" s="510"/>
      <c r="E20" s="511"/>
      <c r="F20" s="511"/>
      <c r="G20" s="511"/>
      <c r="H20" s="511"/>
      <c r="I20" s="511"/>
      <c r="J20" s="511"/>
      <c r="K20" s="475" t="s">
        <v>282</v>
      </c>
      <c r="L20" s="493"/>
      <c r="M20" s="540"/>
      <c r="N20" s="541"/>
      <c r="R20" s="2"/>
      <c r="S20" s="2"/>
      <c r="T20" s="2"/>
    </row>
    <row r="21" spans="1:20" ht="40.5" customHeight="1" x14ac:dyDescent="0.15">
      <c r="A21" s="475" t="s">
        <v>21</v>
      </c>
      <c r="B21" s="475"/>
      <c r="C21" s="503"/>
      <c r="D21" s="510"/>
      <c r="E21" s="511"/>
      <c r="F21" s="511"/>
      <c r="G21" s="511"/>
      <c r="H21" s="511"/>
      <c r="I21" s="511"/>
      <c r="J21" s="511"/>
      <c r="K21" s="475" t="s">
        <v>283</v>
      </c>
      <c r="L21" s="493"/>
      <c r="M21" s="510"/>
      <c r="N21" s="512"/>
    </row>
    <row r="22" spans="1:20" ht="40.5" customHeight="1" x14ac:dyDescent="0.15">
      <c r="A22" s="475" t="s">
        <v>284</v>
      </c>
      <c r="B22" s="493"/>
      <c r="C22" s="214"/>
      <c r="D22" s="493" t="s">
        <v>285</v>
      </c>
      <c r="E22" s="494"/>
      <c r="F22" s="495"/>
      <c r="G22" s="510"/>
      <c r="H22" s="511"/>
      <c r="I22" s="511"/>
      <c r="J22" s="512"/>
      <c r="K22" s="475" t="s">
        <v>286</v>
      </c>
      <c r="L22" s="475"/>
      <c r="M22" s="510"/>
      <c r="N22" s="512"/>
    </row>
    <row r="23" spans="1:20" s="8" customFormat="1" ht="19.5" customHeight="1" x14ac:dyDescent="0.15">
      <c r="A23" s="8" t="s">
        <v>183</v>
      </c>
      <c r="I23" s="8" t="s">
        <v>184</v>
      </c>
      <c r="R23" s="7"/>
      <c r="S23" s="7"/>
      <c r="T23" s="7"/>
    </row>
  </sheetData>
  <sheetProtection selectLockedCells="1"/>
  <mergeCells count="65">
    <mergeCell ref="A1:N1"/>
    <mergeCell ref="A2:N2"/>
    <mergeCell ref="A3:G3"/>
    <mergeCell ref="L3:M3"/>
    <mergeCell ref="A4:G4"/>
    <mergeCell ref="L4:M4"/>
    <mergeCell ref="M5:N5"/>
    <mergeCell ref="A6:C6"/>
    <mergeCell ref="D6:K6"/>
    <mergeCell ref="M6:N6"/>
    <mergeCell ref="A7:C7"/>
    <mergeCell ref="D7:K7"/>
    <mergeCell ref="M7:N7"/>
    <mergeCell ref="A8:C8"/>
    <mergeCell ref="D8:J8"/>
    <mergeCell ref="K8:N8"/>
    <mergeCell ref="A9:C9"/>
    <mergeCell ref="D9:J9"/>
    <mergeCell ref="K9:N9"/>
    <mergeCell ref="A10:C10"/>
    <mergeCell ref="D10:J10"/>
    <mergeCell ref="K10:N10"/>
    <mergeCell ref="A11:C11"/>
    <mergeCell ref="D11:J11"/>
    <mergeCell ref="K11:N11"/>
    <mergeCell ref="A12:C12"/>
    <mergeCell ref="D12:J12"/>
    <mergeCell ref="K12:N12"/>
    <mergeCell ref="B13:C13"/>
    <mergeCell ref="D13:J13"/>
    <mergeCell ref="K13:N13"/>
    <mergeCell ref="B16:C16"/>
    <mergeCell ref="D16:J16"/>
    <mergeCell ref="K16:N16"/>
    <mergeCell ref="A17:C17"/>
    <mergeCell ref="D17:J17"/>
    <mergeCell ref="K17:L17"/>
    <mergeCell ref="M17:N17"/>
    <mergeCell ref="A13:A16"/>
    <mergeCell ref="B14:C14"/>
    <mergeCell ref="D14:J14"/>
    <mergeCell ref="K14:N14"/>
    <mergeCell ref="B15:C15"/>
    <mergeCell ref="D15:J15"/>
    <mergeCell ref="K15:N15"/>
    <mergeCell ref="A18:C18"/>
    <mergeCell ref="D18:J18"/>
    <mergeCell ref="K18:L18"/>
    <mergeCell ref="M18:N18"/>
    <mergeCell ref="A19:C19"/>
    <mergeCell ref="K19:L19"/>
    <mergeCell ref="M19:N19"/>
    <mergeCell ref="A20:C20"/>
    <mergeCell ref="D20:J20"/>
    <mergeCell ref="K20:L20"/>
    <mergeCell ref="M20:N20"/>
    <mergeCell ref="A21:C21"/>
    <mergeCell ref="D21:J21"/>
    <mergeCell ref="K21:L21"/>
    <mergeCell ref="M21:N21"/>
    <mergeCell ref="A22:B22"/>
    <mergeCell ref="D22:F22"/>
    <mergeCell ref="G22:J22"/>
    <mergeCell ref="K22:L22"/>
    <mergeCell ref="M22:N22"/>
  </mergeCells>
  <phoneticPr fontId="9" type="noConversion"/>
  <printOptions horizontalCentered="1"/>
  <pageMargins left="0.98425196850393704" right="0.70866141732283505" top="0.78740157480314998" bottom="0.78740157480314998" header="0.74803149606299202" footer="0.31496062992126"/>
  <pageSetup paperSize="9" orientation="portrait" r:id="rId1"/>
  <headerFooter>
    <oddHeader>&amp;R&amp;G</oddHead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AC37"/>
  <sheetViews>
    <sheetView view="pageBreakPreview" zoomScaleNormal="100" workbookViewId="0">
      <selection activeCell="M3" sqref="M3:P3"/>
    </sheetView>
  </sheetViews>
  <sheetFormatPr defaultColWidth="8.875" defaultRowHeight="13.5" x14ac:dyDescent="0.15"/>
  <cols>
    <col min="1" max="1" width="13.875" style="182" customWidth="1"/>
    <col min="2" max="2" width="5.5" style="182" customWidth="1"/>
    <col min="3" max="5" width="4.875" style="182" customWidth="1"/>
    <col min="6" max="7" width="2.625" style="182" customWidth="1"/>
    <col min="8" max="8" width="5.5" style="182" customWidth="1"/>
    <col min="9" max="9" width="6.375" style="182" customWidth="1"/>
    <col min="10" max="10" width="7.375" style="182" customWidth="1"/>
    <col min="11" max="11" width="5.75" style="182" customWidth="1"/>
    <col min="12" max="12" width="3.5" style="182" customWidth="1"/>
    <col min="13" max="13" width="3.875" style="182" customWidth="1"/>
    <col min="14" max="14" width="3.5" style="182" customWidth="1"/>
    <col min="15" max="15" width="3.875" style="182" customWidth="1"/>
    <col min="16" max="16" width="3.5" style="182" customWidth="1"/>
    <col min="17" max="16384" width="8.875" style="182"/>
  </cols>
  <sheetData>
    <row r="1" spans="1:29" s="2" customFormat="1" ht="18.75" x14ac:dyDescent="0.15">
      <c r="A1" s="538"/>
      <c r="B1" s="538"/>
      <c r="C1" s="538"/>
      <c r="D1" s="538"/>
      <c r="E1" s="538"/>
      <c r="F1" s="538"/>
      <c r="G1" s="538"/>
      <c r="H1" s="538"/>
      <c r="I1" s="538"/>
      <c r="J1" s="538"/>
      <c r="K1" s="538"/>
      <c r="L1" s="538"/>
      <c r="M1" s="538"/>
      <c r="N1" s="538"/>
      <c r="O1" s="538"/>
      <c r="P1" s="538"/>
      <c r="Q1" s="213"/>
      <c r="R1" s="213"/>
      <c r="S1" s="213"/>
      <c r="T1" s="213"/>
      <c r="U1" s="213"/>
      <c r="V1" s="213"/>
      <c r="X1" s="190"/>
      <c r="AA1" s="176"/>
      <c r="AB1" s="176"/>
      <c r="AC1" s="176"/>
    </row>
    <row r="2" spans="1:29" ht="22.5" x14ac:dyDescent="0.15">
      <c r="A2" s="614" t="s">
        <v>287</v>
      </c>
      <c r="B2" s="614"/>
      <c r="C2" s="614"/>
      <c r="D2" s="614"/>
      <c r="E2" s="614"/>
      <c r="F2" s="614"/>
      <c r="G2" s="614"/>
      <c r="H2" s="614"/>
      <c r="I2" s="614"/>
      <c r="J2" s="614"/>
      <c r="K2" s="614"/>
      <c r="L2" s="614"/>
      <c r="M2" s="614"/>
      <c r="N2" s="614"/>
      <c r="O2" s="614"/>
      <c r="P2" s="614"/>
    </row>
    <row r="3" spans="1:29" s="158" customFormat="1" ht="18.75" customHeight="1" x14ac:dyDescent="0.15">
      <c r="A3" s="516"/>
      <c r="B3" s="516"/>
      <c r="C3" s="516"/>
      <c r="D3" s="516"/>
      <c r="E3" s="516"/>
      <c r="F3" s="516"/>
      <c r="G3" s="516"/>
      <c r="K3" s="539"/>
      <c r="L3" s="539"/>
      <c r="M3" s="516"/>
      <c r="N3" s="516"/>
      <c r="O3" s="516"/>
      <c r="P3" s="516"/>
    </row>
    <row r="4" spans="1:29" s="158" customFormat="1" ht="18.75" customHeight="1" x14ac:dyDescent="0.15">
      <c r="A4" s="516"/>
      <c r="B4" s="516"/>
      <c r="C4" s="516"/>
      <c r="D4" s="516"/>
      <c r="E4" s="516"/>
      <c r="F4" s="516"/>
      <c r="G4" s="516"/>
      <c r="K4" s="539"/>
      <c r="L4" s="539"/>
      <c r="M4" s="516"/>
      <c r="N4" s="516"/>
      <c r="O4" s="516"/>
      <c r="P4" s="516"/>
    </row>
    <row r="5" spans="1:29" ht="11.25" customHeight="1" x14ac:dyDescent="0.15">
      <c r="A5" s="206"/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613" t="s">
        <v>288</v>
      </c>
      <c r="O5" s="613"/>
      <c r="P5" s="613"/>
    </row>
    <row r="6" spans="1:29" ht="24" customHeight="1" x14ac:dyDescent="0.15">
      <c r="A6" s="559" t="s">
        <v>45</v>
      </c>
      <c r="B6" s="559"/>
      <c r="C6" s="603"/>
      <c r="D6" s="603"/>
      <c r="E6" s="603"/>
      <c r="F6" s="603"/>
      <c r="G6" s="603"/>
      <c r="H6" s="603"/>
      <c r="I6" s="559" t="s">
        <v>289</v>
      </c>
      <c r="J6" s="597"/>
      <c r="K6" s="610"/>
      <c r="L6" s="611"/>
      <c r="M6" s="611"/>
      <c r="N6" s="611"/>
      <c r="O6" s="611"/>
      <c r="P6" s="612"/>
    </row>
    <row r="7" spans="1:29" ht="24" customHeight="1" x14ac:dyDescent="0.15">
      <c r="A7" s="559" t="s">
        <v>290</v>
      </c>
      <c r="B7" s="559"/>
      <c r="C7" s="608"/>
      <c r="D7" s="608"/>
      <c r="E7" s="608"/>
      <c r="F7" s="608"/>
      <c r="G7" s="608"/>
      <c r="H7" s="608"/>
      <c r="I7" s="609" t="s">
        <v>291</v>
      </c>
      <c r="J7" s="554"/>
      <c r="K7" s="610"/>
      <c r="L7" s="611"/>
      <c r="M7" s="611"/>
      <c r="N7" s="611"/>
      <c r="O7" s="611"/>
      <c r="P7" s="612"/>
    </row>
    <row r="8" spans="1:29" s="205" customFormat="1" ht="24" customHeight="1" x14ac:dyDescent="0.15">
      <c r="A8" s="559" t="s">
        <v>292</v>
      </c>
      <c r="B8" s="597"/>
      <c r="C8" s="599" t="str">
        <f ca="1">HOUR(参数表!E24)&amp;" 时 "&amp;MINUTE(参数表!E24)+RANDBETWEEN(1,5)&amp;" 分  至  "&amp;HOUR(参数表!E25)&amp;" 时 "&amp;MINUTE(参数表!E25)+RANDBETWEEN(1,5)&amp;" 分"</f>
        <v>18 时 25 分  至  23 时 15 分</v>
      </c>
      <c r="D8" s="600"/>
      <c r="E8" s="600"/>
      <c r="F8" s="600"/>
      <c r="G8" s="600"/>
      <c r="H8" s="600"/>
      <c r="I8" s="600"/>
      <c r="J8" s="600"/>
      <c r="K8" s="600"/>
      <c r="L8" s="600"/>
      <c r="M8" s="600"/>
      <c r="N8" s="600"/>
      <c r="O8" s="600"/>
      <c r="P8" s="601"/>
    </row>
    <row r="9" spans="1:29" ht="24" customHeight="1" x14ac:dyDescent="0.15">
      <c r="A9" s="559" t="s">
        <v>293</v>
      </c>
      <c r="B9" s="559"/>
      <c r="C9" s="605" t="s">
        <v>294</v>
      </c>
      <c r="D9" s="606"/>
      <c r="E9" s="606"/>
      <c r="F9" s="605"/>
      <c r="G9" s="605" t="s">
        <v>295</v>
      </c>
      <c r="H9" s="605"/>
      <c r="I9" s="605"/>
      <c r="J9" s="605"/>
      <c r="K9" s="556" t="s">
        <v>296</v>
      </c>
      <c r="L9" s="598"/>
      <c r="M9" s="598"/>
      <c r="N9" s="598"/>
      <c r="O9" s="598"/>
      <c r="P9" s="558"/>
    </row>
    <row r="10" spans="1:29" ht="24.75" customHeight="1" x14ac:dyDescent="0.15">
      <c r="A10" s="559" t="s">
        <v>297</v>
      </c>
      <c r="B10" s="559"/>
      <c r="C10" s="559"/>
      <c r="D10" s="607"/>
      <c r="E10" s="607"/>
      <c r="F10" s="559"/>
      <c r="G10" s="602"/>
      <c r="H10" s="602"/>
      <c r="I10" s="602"/>
      <c r="J10" s="602"/>
      <c r="K10" s="597"/>
      <c r="L10" s="598"/>
      <c r="M10" s="598"/>
      <c r="N10" s="598"/>
      <c r="O10" s="598"/>
      <c r="P10" s="558"/>
    </row>
    <row r="11" spans="1:29" ht="24.75" customHeight="1" x14ac:dyDescent="0.15">
      <c r="A11" s="554" t="s">
        <v>298</v>
      </c>
      <c r="B11" s="555"/>
      <c r="C11" s="597"/>
      <c r="D11" s="598"/>
      <c r="E11" s="598"/>
      <c r="F11" s="558"/>
      <c r="G11" s="593"/>
      <c r="H11" s="604"/>
      <c r="I11" s="604"/>
      <c r="J11" s="594"/>
      <c r="K11" s="597"/>
      <c r="L11" s="598"/>
      <c r="M11" s="598"/>
      <c r="N11" s="598"/>
      <c r="O11" s="598"/>
      <c r="P11" s="558"/>
    </row>
    <row r="12" spans="1:29" ht="24.75" customHeight="1" x14ac:dyDescent="0.15">
      <c r="A12" s="556"/>
      <c r="B12" s="557"/>
      <c r="C12" s="559"/>
      <c r="D12" s="559"/>
      <c r="E12" s="559"/>
      <c r="F12" s="559"/>
      <c r="G12" s="602"/>
      <c r="H12" s="602"/>
      <c r="I12" s="602"/>
      <c r="J12" s="602"/>
      <c r="K12" s="597"/>
      <c r="L12" s="598"/>
      <c r="M12" s="598"/>
      <c r="N12" s="598"/>
      <c r="O12" s="598"/>
      <c r="P12" s="558"/>
    </row>
    <row r="13" spans="1:29" ht="24.75" customHeight="1" x14ac:dyDescent="0.15">
      <c r="A13" s="559" t="s">
        <v>299</v>
      </c>
      <c r="B13" s="559"/>
      <c r="C13" s="559"/>
      <c r="D13" s="559"/>
      <c r="E13" s="559"/>
      <c r="F13" s="559"/>
      <c r="G13" s="602"/>
      <c r="H13" s="602"/>
      <c r="I13" s="602"/>
      <c r="J13" s="602"/>
      <c r="K13" s="597"/>
      <c r="L13" s="598"/>
      <c r="M13" s="598"/>
      <c r="N13" s="598"/>
      <c r="O13" s="598"/>
      <c r="P13" s="558"/>
    </row>
    <row r="14" spans="1:29" ht="24.75" customHeight="1" x14ac:dyDescent="0.15">
      <c r="A14" s="559" t="s">
        <v>300</v>
      </c>
      <c r="B14" s="559"/>
      <c r="C14" s="559"/>
      <c r="D14" s="559"/>
      <c r="E14" s="559"/>
      <c r="F14" s="559"/>
      <c r="G14" s="602"/>
      <c r="H14" s="602"/>
      <c r="I14" s="602"/>
      <c r="J14" s="602"/>
      <c r="K14" s="597"/>
      <c r="L14" s="598"/>
      <c r="M14" s="598"/>
      <c r="N14" s="598"/>
      <c r="O14" s="598"/>
      <c r="P14" s="558"/>
    </row>
    <row r="15" spans="1:29" ht="24.75" customHeight="1" x14ac:dyDescent="0.15">
      <c r="A15" s="559" t="s">
        <v>301</v>
      </c>
      <c r="B15" s="559"/>
      <c r="C15" s="559"/>
      <c r="D15" s="559"/>
      <c r="E15" s="559"/>
      <c r="F15" s="559"/>
      <c r="G15" s="602"/>
      <c r="H15" s="602"/>
      <c r="I15" s="602"/>
      <c r="J15" s="602"/>
      <c r="K15" s="597"/>
      <c r="L15" s="598"/>
      <c r="M15" s="598"/>
      <c r="N15" s="598"/>
      <c r="O15" s="598"/>
      <c r="P15" s="558"/>
    </row>
    <row r="16" spans="1:29" ht="24.75" customHeight="1" x14ac:dyDescent="0.15">
      <c r="A16" s="559" t="s">
        <v>302</v>
      </c>
      <c r="B16" s="559"/>
      <c r="C16" s="603" t="s">
        <v>303</v>
      </c>
      <c r="D16" s="603"/>
      <c r="E16" s="603"/>
      <c r="F16" s="603"/>
      <c r="G16" s="603"/>
      <c r="H16" s="603"/>
      <c r="I16" s="603"/>
      <c r="J16" s="603"/>
      <c r="K16" s="603"/>
      <c r="L16" s="603"/>
      <c r="M16" s="603"/>
      <c r="N16" s="603"/>
      <c r="O16" s="603"/>
      <c r="P16" s="603"/>
    </row>
    <row r="17" spans="1:16" ht="24.75" customHeight="1" x14ac:dyDescent="0.15">
      <c r="A17" s="559" t="s">
        <v>304</v>
      </c>
      <c r="B17" s="559"/>
      <c r="C17" s="559"/>
      <c r="D17" s="597" t="s">
        <v>305</v>
      </c>
      <c r="E17" s="598"/>
      <c r="F17" s="598"/>
      <c r="G17" s="598"/>
      <c r="H17" s="598"/>
      <c r="I17" s="598"/>
      <c r="J17" s="598"/>
      <c r="K17" s="598"/>
      <c r="L17" s="598"/>
      <c r="M17" s="598"/>
      <c r="N17" s="598"/>
      <c r="O17" s="598"/>
      <c r="P17" s="558"/>
    </row>
    <row r="18" spans="1:16" ht="24.75" customHeight="1" x14ac:dyDescent="0.15">
      <c r="A18" s="559" t="s">
        <v>306</v>
      </c>
      <c r="B18" s="559"/>
      <c r="C18" s="559"/>
      <c r="D18" s="599" t="s">
        <v>307</v>
      </c>
      <c r="E18" s="600"/>
      <c r="F18" s="600"/>
      <c r="G18" s="600"/>
      <c r="H18" s="600"/>
      <c r="I18" s="600"/>
      <c r="J18" s="600"/>
      <c r="K18" s="600"/>
      <c r="L18" s="600"/>
      <c r="M18" s="600"/>
      <c r="N18" s="600"/>
      <c r="O18" s="600"/>
      <c r="P18" s="601"/>
    </row>
    <row r="19" spans="1:16" ht="15.95" customHeight="1" x14ac:dyDescent="0.15">
      <c r="A19" s="559" t="s">
        <v>308</v>
      </c>
      <c r="B19" s="573" t="s">
        <v>309</v>
      </c>
      <c r="C19" s="559" t="s">
        <v>310</v>
      </c>
      <c r="D19" s="559"/>
      <c r="E19" s="559"/>
      <c r="F19" s="559"/>
      <c r="G19" s="559"/>
      <c r="H19" s="559"/>
      <c r="I19" s="559"/>
      <c r="J19" s="559"/>
      <c r="K19" s="559"/>
      <c r="L19" s="559"/>
      <c r="M19" s="559"/>
      <c r="N19" s="559"/>
      <c r="O19" s="559"/>
      <c r="P19" s="559"/>
    </row>
    <row r="20" spans="1:16" ht="15.95" customHeight="1" x14ac:dyDescent="0.15">
      <c r="A20" s="559"/>
      <c r="B20" s="573"/>
      <c r="C20" s="559" t="s">
        <v>297</v>
      </c>
      <c r="D20" s="559" t="s">
        <v>299</v>
      </c>
      <c r="E20" s="184" t="s">
        <v>311</v>
      </c>
      <c r="F20" s="558" t="s">
        <v>312</v>
      </c>
      <c r="G20" s="559"/>
      <c r="H20" s="574" t="s">
        <v>300</v>
      </c>
      <c r="I20" s="559" t="s">
        <v>313</v>
      </c>
      <c r="J20" s="559" t="s">
        <v>314</v>
      </c>
      <c r="K20" s="554" t="s">
        <v>315</v>
      </c>
      <c r="L20" s="555"/>
      <c r="M20" s="554" t="s">
        <v>316</v>
      </c>
      <c r="N20" s="566"/>
      <c r="O20" s="566"/>
      <c r="P20" s="555"/>
    </row>
    <row r="21" spans="1:16" x14ac:dyDescent="0.15">
      <c r="A21" s="559"/>
      <c r="B21" s="573"/>
      <c r="C21" s="559"/>
      <c r="D21" s="559"/>
      <c r="E21" s="207" t="s">
        <v>317</v>
      </c>
      <c r="F21" s="558"/>
      <c r="G21" s="559"/>
      <c r="H21" s="574"/>
      <c r="I21" s="559"/>
      <c r="J21" s="575"/>
      <c r="K21" s="595" t="s">
        <v>318</v>
      </c>
      <c r="L21" s="596"/>
      <c r="M21" s="556"/>
      <c r="N21" s="567"/>
      <c r="O21" s="567"/>
      <c r="P21" s="557"/>
    </row>
    <row r="22" spans="1:16" ht="24.75" customHeight="1" x14ac:dyDescent="0.15">
      <c r="A22" s="559"/>
      <c r="B22" s="573"/>
      <c r="C22" s="559"/>
      <c r="D22" s="559"/>
      <c r="E22" s="188" t="s">
        <v>319</v>
      </c>
      <c r="F22" s="558"/>
      <c r="G22" s="559"/>
      <c r="H22" s="574"/>
      <c r="I22" s="559"/>
      <c r="J22" s="575"/>
      <c r="K22" s="556" t="s">
        <v>320</v>
      </c>
      <c r="L22" s="557"/>
      <c r="M22" s="597" t="s">
        <v>321</v>
      </c>
      <c r="N22" s="558"/>
      <c r="O22" s="597" t="s">
        <v>322</v>
      </c>
      <c r="P22" s="558"/>
    </row>
    <row r="23" spans="1:16" ht="24" customHeight="1" x14ac:dyDescent="0.15">
      <c r="A23" s="208"/>
      <c r="B23" s="208"/>
      <c r="C23" s="208"/>
      <c r="D23" s="208"/>
      <c r="E23" s="208"/>
      <c r="F23" s="592"/>
      <c r="G23" s="592"/>
      <c r="H23" s="208"/>
      <c r="I23" s="208"/>
      <c r="J23" s="208"/>
      <c r="K23" s="593"/>
      <c r="L23" s="594"/>
      <c r="M23" s="593"/>
      <c r="N23" s="594"/>
      <c r="O23" s="593"/>
      <c r="P23" s="594"/>
    </row>
    <row r="24" spans="1:16" ht="24" customHeight="1" x14ac:dyDescent="0.15">
      <c r="A24" s="183" t="s">
        <v>323</v>
      </c>
      <c r="B24" s="208"/>
      <c r="C24" s="208"/>
      <c r="D24" s="208"/>
      <c r="E24" s="208"/>
      <c r="F24" s="592"/>
      <c r="G24" s="592"/>
      <c r="H24" s="208"/>
      <c r="I24" s="208"/>
      <c r="J24" s="208"/>
      <c r="K24" s="593"/>
      <c r="L24" s="594"/>
      <c r="M24" s="593" t="s">
        <v>324</v>
      </c>
      <c r="N24" s="594"/>
      <c r="O24" s="593" t="s">
        <v>324</v>
      </c>
      <c r="P24" s="594"/>
    </row>
    <row r="25" spans="1:16" ht="14.45" customHeight="1" x14ac:dyDescent="0.15">
      <c r="A25" s="580" t="s">
        <v>325</v>
      </c>
      <c r="B25" s="581"/>
      <c r="C25" s="581"/>
      <c r="D25" s="581"/>
      <c r="E25" s="581"/>
      <c r="F25" s="581"/>
      <c r="G25" s="581"/>
      <c r="H25" s="586"/>
      <c r="I25" s="580" t="s">
        <v>326</v>
      </c>
      <c r="J25" s="581"/>
      <c r="K25" s="581"/>
      <c r="L25" s="581"/>
      <c r="M25" s="581"/>
      <c r="N25" s="581"/>
      <c r="O25" s="581"/>
      <c r="P25" s="586"/>
    </row>
    <row r="26" spans="1:16" ht="14.45" customHeight="1" x14ac:dyDescent="0.15">
      <c r="A26" s="582"/>
      <c r="B26" s="583"/>
      <c r="C26" s="583"/>
      <c r="D26" s="583"/>
      <c r="E26" s="583"/>
      <c r="F26" s="583"/>
      <c r="G26" s="583"/>
      <c r="H26" s="584"/>
      <c r="I26" s="582"/>
      <c r="J26" s="583"/>
      <c r="K26" s="583"/>
      <c r="L26" s="583"/>
      <c r="M26" s="583"/>
      <c r="N26" s="583"/>
      <c r="O26" s="583"/>
      <c r="P26" s="584"/>
    </row>
    <row r="27" spans="1:16" ht="14.45" customHeight="1" x14ac:dyDescent="0.15">
      <c r="A27" s="587" t="s">
        <v>327</v>
      </c>
      <c r="B27" s="588"/>
      <c r="C27" s="588"/>
      <c r="D27" s="588"/>
      <c r="E27" s="588"/>
      <c r="F27" s="588"/>
      <c r="G27" s="588"/>
      <c r="H27" s="588"/>
      <c r="I27" s="589" t="s">
        <v>328</v>
      </c>
      <c r="J27" s="590"/>
      <c r="K27" s="590"/>
      <c r="L27" s="590"/>
      <c r="M27" s="590"/>
      <c r="N27" s="590"/>
      <c r="O27" s="590"/>
      <c r="P27" s="591"/>
    </row>
    <row r="28" spans="1:16" ht="14.45" customHeight="1" x14ac:dyDescent="0.15">
      <c r="A28" s="582"/>
      <c r="B28" s="583"/>
      <c r="C28" s="583"/>
      <c r="D28" s="583"/>
      <c r="E28" s="583"/>
      <c r="F28" s="583"/>
      <c r="G28" s="583"/>
      <c r="H28" s="584"/>
      <c r="I28" s="582"/>
      <c r="J28" s="583"/>
      <c r="K28" s="583"/>
      <c r="L28" s="583"/>
      <c r="M28" s="583"/>
      <c r="N28" s="583"/>
      <c r="O28" s="583"/>
      <c r="P28" s="584"/>
    </row>
    <row r="29" spans="1:16" ht="15.95" customHeight="1" x14ac:dyDescent="0.15">
      <c r="A29" s="585"/>
      <c r="B29" s="579"/>
      <c r="C29" s="570" t="s">
        <v>329</v>
      </c>
      <c r="D29" s="570"/>
      <c r="E29" s="571"/>
      <c r="F29" s="571"/>
      <c r="G29" s="571"/>
      <c r="H29" s="572"/>
      <c r="I29" s="585"/>
      <c r="J29" s="579"/>
      <c r="K29" s="570" t="s">
        <v>329</v>
      </c>
      <c r="L29" s="570"/>
      <c r="M29" s="571"/>
      <c r="N29" s="571"/>
      <c r="O29" s="571"/>
      <c r="P29" s="572"/>
    </row>
    <row r="30" spans="1:16" ht="14.45" customHeight="1" x14ac:dyDescent="0.15">
      <c r="A30" s="576" t="s">
        <v>330</v>
      </c>
      <c r="B30" s="577"/>
      <c r="C30" s="577"/>
      <c r="D30" s="577"/>
      <c r="E30" s="577"/>
      <c r="F30" s="577"/>
      <c r="G30" s="577"/>
      <c r="H30" s="577"/>
      <c r="I30" s="577"/>
      <c r="J30" s="577"/>
      <c r="K30" s="577"/>
      <c r="L30" s="577"/>
      <c r="M30" s="577"/>
      <c r="N30" s="577"/>
      <c r="O30" s="577"/>
      <c r="P30" s="578"/>
    </row>
    <row r="31" spans="1:16" ht="14.45" customHeight="1" x14ac:dyDescent="0.15">
      <c r="A31" s="563" t="s">
        <v>328</v>
      </c>
      <c r="B31" s="564"/>
      <c r="C31" s="564"/>
      <c r="D31" s="564"/>
      <c r="E31" s="564"/>
      <c r="F31" s="564"/>
      <c r="G31" s="564"/>
      <c r="H31" s="564"/>
      <c r="I31" s="564"/>
      <c r="J31" s="564"/>
      <c r="K31" s="564"/>
      <c r="L31" s="564"/>
      <c r="M31" s="564"/>
      <c r="N31" s="564"/>
      <c r="O31" s="564"/>
      <c r="P31" s="565"/>
    </row>
    <row r="32" spans="1:16" ht="14.45" customHeight="1" x14ac:dyDescent="0.15">
      <c r="A32" s="563"/>
      <c r="B32" s="564"/>
      <c r="C32" s="564"/>
      <c r="D32" s="564"/>
      <c r="E32" s="564"/>
      <c r="F32" s="564"/>
      <c r="G32" s="564"/>
      <c r="H32" s="564"/>
      <c r="I32" s="564"/>
      <c r="J32" s="564"/>
      <c r="K32" s="564"/>
      <c r="L32" s="564"/>
      <c r="M32" s="564"/>
      <c r="N32" s="564"/>
      <c r="O32" s="564"/>
      <c r="P32" s="565"/>
    </row>
    <row r="33" spans="1:16" ht="15.95" customHeight="1" x14ac:dyDescent="0.15">
      <c r="A33" s="209"/>
      <c r="I33" s="579"/>
      <c r="J33" s="579"/>
      <c r="K33" s="570" t="s">
        <v>329</v>
      </c>
      <c r="L33" s="570"/>
      <c r="M33" s="571"/>
      <c r="N33" s="571"/>
      <c r="O33" s="571"/>
      <c r="P33" s="572"/>
    </row>
    <row r="34" spans="1:16" x14ac:dyDescent="0.15">
      <c r="A34" s="580" t="s">
        <v>331</v>
      </c>
      <c r="B34" s="581"/>
      <c r="C34" s="581"/>
      <c r="D34" s="581"/>
      <c r="E34" s="581"/>
      <c r="F34" s="581"/>
      <c r="G34" s="581"/>
      <c r="H34" s="581"/>
      <c r="I34" s="210"/>
      <c r="P34" s="211"/>
    </row>
    <row r="35" spans="1:16" x14ac:dyDescent="0.15">
      <c r="A35" s="560" t="s">
        <v>328</v>
      </c>
      <c r="B35" s="561"/>
      <c r="C35" s="561"/>
      <c r="D35" s="561"/>
      <c r="E35" s="561"/>
      <c r="F35" s="561"/>
      <c r="G35" s="561"/>
      <c r="H35" s="561"/>
      <c r="I35" s="561"/>
      <c r="J35" s="561"/>
      <c r="K35" s="561"/>
      <c r="L35" s="561"/>
      <c r="M35" s="561"/>
      <c r="N35" s="561"/>
      <c r="O35" s="561"/>
      <c r="P35" s="562"/>
    </row>
    <row r="36" spans="1:16" x14ac:dyDescent="0.15">
      <c r="A36" s="560"/>
      <c r="B36" s="561"/>
      <c r="C36" s="561"/>
      <c r="D36" s="561"/>
      <c r="E36" s="561"/>
      <c r="F36" s="561"/>
      <c r="G36" s="561"/>
      <c r="H36" s="561"/>
      <c r="I36" s="561"/>
      <c r="J36" s="561"/>
      <c r="K36" s="561"/>
      <c r="L36" s="561"/>
      <c r="M36" s="561"/>
      <c r="N36" s="561"/>
      <c r="O36" s="561"/>
      <c r="P36" s="562"/>
    </row>
    <row r="37" spans="1:16" x14ac:dyDescent="0.15">
      <c r="A37" s="568"/>
      <c r="B37" s="569"/>
      <c r="C37" s="569"/>
      <c r="D37" s="569"/>
      <c r="E37" s="569"/>
      <c r="F37" s="569"/>
      <c r="G37" s="569"/>
      <c r="H37" s="569"/>
      <c r="I37" s="212"/>
      <c r="J37" s="212"/>
      <c r="K37" s="570" t="s">
        <v>329</v>
      </c>
      <c r="L37" s="570"/>
      <c r="M37" s="571"/>
      <c r="N37" s="571"/>
      <c r="O37" s="571"/>
      <c r="P37" s="572"/>
    </row>
  </sheetData>
  <sheetProtection selectLockedCells="1"/>
  <mergeCells count="99">
    <mergeCell ref="A1:P1"/>
    <mergeCell ref="A2:P2"/>
    <mergeCell ref="A3:G3"/>
    <mergeCell ref="K3:L3"/>
    <mergeCell ref="A4:G4"/>
    <mergeCell ref="K4:L4"/>
    <mergeCell ref="M4:P4"/>
    <mergeCell ref="M3:P3"/>
    <mergeCell ref="N5:P5"/>
    <mergeCell ref="A6:B6"/>
    <mergeCell ref="C6:H6"/>
    <mergeCell ref="I6:J6"/>
    <mergeCell ref="K6:P6"/>
    <mergeCell ref="A7:B7"/>
    <mergeCell ref="C7:H7"/>
    <mergeCell ref="I7:J7"/>
    <mergeCell ref="K7:P7"/>
    <mergeCell ref="A8:B8"/>
    <mergeCell ref="C8:P8"/>
    <mergeCell ref="A9:B9"/>
    <mergeCell ref="C9:F9"/>
    <mergeCell ref="G9:J9"/>
    <mergeCell ref="K9:P9"/>
    <mergeCell ref="A10:B10"/>
    <mergeCell ref="C10:F10"/>
    <mergeCell ref="G10:J10"/>
    <mergeCell ref="K10:P10"/>
    <mergeCell ref="C11:F11"/>
    <mergeCell ref="G11:J11"/>
    <mergeCell ref="K11:P11"/>
    <mergeCell ref="C12:F12"/>
    <mergeCell ref="G12:J12"/>
    <mergeCell ref="K12:P12"/>
    <mergeCell ref="A13:B13"/>
    <mergeCell ref="C13:F13"/>
    <mergeCell ref="G13:J13"/>
    <mergeCell ref="K13:P13"/>
    <mergeCell ref="A14:B14"/>
    <mergeCell ref="C14:F14"/>
    <mergeCell ref="G14:J14"/>
    <mergeCell ref="K14:P14"/>
    <mergeCell ref="A15:B15"/>
    <mergeCell ref="C15:F15"/>
    <mergeCell ref="G15:J15"/>
    <mergeCell ref="K15:P15"/>
    <mergeCell ref="A16:B16"/>
    <mergeCell ref="C16:P16"/>
    <mergeCell ref="A17:C17"/>
    <mergeCell ref="D17:P17"/>
    <mergeCell ref="A18:C18"/>
    <mergeCell ref="D18:P18"/>
    <mergeCell ref="C19:P19"/>
    <mergeCell ref="K20:L20"/>
    <mergeCell ref="K21:L21"/>
    <mergeCell ref="K22:L22"/>
    <mergeCell ref="M22:N22"/>
    <mergeCell ref="O22:P22"/>
    <mergeCell ref="A27:H27"/>
    <mergeCell ref="I27:P27"/>
    <mergeCell ref="F23:G23"/>
    <mergeCell ref="K23:L23"/>
    <mergeCell ref="M23:N23"/>
    <mergeCell ref="O23:P23"/>
    <mergeCell ref="F24:G24"/>
    <mergeCell ref="K24:L24"/>
    <mergeCell ref="M24:N24"/>
    <mergeCell ref="O24:P24"/>
    <mergeCell ref="A37:H37"/>
    <mergeCell ref="K37:L37"/>
    <mergeCell ref="M37:P37"/>
    <mergeCell ref="A19:A22"/>
    <mergeCell ref="B19:B22"/>
    <mergeCell ref="C20:C22"/>
    <mergeCell ref="D20:D22"/>
    <mergeCell ref="H20:H22"/>
    <mergeCell ref="I20:I22"/>
    <mergeCell ref="J20:J22"/>
    <mergeCell ref="A30:P30"/>
    <mergeCell ref="I33:J33"/>
    <mergeCell ref="K33:L33"/>
    <mergeCell ref="M33:P33"/>
    <mergeCell ref="A34:H34"/>
    <mergeCell ref="A28:H28"/>
    <mergeCell ref="A11:B12"/>
    <mergeCell ref="F20:G22"/>
    <mergeCell ref="A35:P36"/>
    <mergeCell ref="A31:P32"/>
    <mergeCell ref="M20:P21"/>
    <mergeCell ref="I28:P28"/>
    <mergeCell ref="A29:B29"/>
    <mergeCell ref="C29:D29"/>
    <mergeCell ref="E29:H29"/>
    <mergeCell ref="I29:J29"/>
    <mergeCell ref="K29:L29"/>
    <mergeCell ref="M29:P29"/>
    <mergeCell ref="A25:H25"/>
    <mergeCell ref="I25:P25"/>
    <mergeCell ref="A26:H26"/>
    <mergeCell ref="I26:P26"/>
  </mergeCells>
  <phoneticPr fontId="9" type="noConversion"/>
  <printOptions horizontalCentered="1"/>
  <pageMargins left="0.98425196850393704" right="0.70866141732283505" top="0.78740157480314998" bottom="0.78740157480314998" header="0.74803149606299202" footer="0.31496062992126"/>
  <pageSetup paperSize="9" orientation="portrait" r:id="rId1"/>
  <headerFooter>
    <oddHeader>&amp;R&amp;G</oddHead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AN37"/>
  <sheetViews>
    <sheetView view="pageBreakPreview" zoomScaleNormal="115" workbookViewId="0">
      <selection activeCell="X26" sqref="X26"/>
    </sheetView>
  </sheetViews>
  <sheetFormatPr defaultColWidth="9" defaultRowHeight="13.5" x14ac:dyDescent="0.15"/>
  <cols>
    <col min="1" max="1" width="6.5" style="193" customWidth="1"/>
    <col min="2" max="2" width="7" customWidth="1"/>
    <col min="3" max="3" width="4.125" customWidth="1"/>
    <col min="4" max="4" width="2.375" customWidth="1"/>
    <col min="5" max="5" width="5.75" customWidth="1"/>
    <col min="6" max="6" width="3.125" customWidth="1"/>
    <col min="7" max="7" width="6.875" customWidth="1"/>
    <col min="8" max="10" width="3.5" customWidth="1"/>
    <col min="11" max="11" width="3.125" customWidth="1"/>
    <col min="12" max="12" width="3.25" customWidth="1"/>
    <col min="13" max="13" width="3.5" customWidth="1"/>
    <col min="14" max="14" width="4.625" customWidth="1"/>
    <col min="15" max="15" width="5.75" customWidth="1"/>
    <col min="16" max="16" width="5" customWidth="1"/>
    <col min="17" max="17" width="3.125" customWidth="1"/>
    <col min="18" max="19" width="3.375" customWidth="1"/>
    <col min="20" max="20" width="3.75" customWidth="1"/>
    <col min="21" max="21" width="10.875" customWidth="1"/>
    <col min="22" max="22" width="27.375" customWidth="1"/>
    <col min="23" max="29" width="4.125" customWidth="1"/>
    <col min="30" max="30" width="2.125" customWidth="1"/>
    <col min="31" max="31" width="5" customWidth="1"/>
    <col min="32" max="32" width="11.5" customWidth="1"/>
    <col min="33" max="38" width="4.625" customWidth="1"/>
  </cols>
  <sheetData>
    <row r="1" spans="1:40" s="2" customFormat="1" ht="18.75" x14ac:dyDescent="0.15">
      <c r="A1" s="538"/>
      <c r="B1" s="538"/>
      <c r="C1" s="538"/>
      <c r="D1" s="538"/>
      <c r="E1" s="538"/>
      <c r="F1" s="538"/>
      <c r="G1" s="538"/>
      <c r="H1" s="538"/>
      <c r="I1" s="538"/>
      <c r="J1" s="538"/>
      <c r="K1" s="538"/>
      <c r="L1" s="538"/>
      <c r="M1" s="538"/>
      <c r="N1" s="538"/>
      <c r="O1" s="538"/>
      <c r="P1" s="538"/>
      <c r="Q1" s="538"/>
      <c r="R1" s="538"/>
      <c r="S1" s="538"/>
      <c r="T1" s="538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ht="20.100000000000001" customHeight="1" x14ac:dyDescent="0.15">
      <c r="A2" s="655" t="s">
        <v>332</v>
      </c>
      <c r="B2" s="655"/>
      <c r="C2" s="655"/>
      <c r="D2" s="655"/>
      <c r="E2" s="655"/>
      <c r="F2" s="655"/>
      <c r="G2" s="655"/>
      <c r="H2" s="655"/>
      <c r="I2" s="655"/>
      <c r="J2" s="655"/>
      <c r="K2" s="655"/>
      <c r="L2" s="655"/>
      <c r="M2" s="655"/>
      <c r="N2" s="655"/>
      <c r="O2" s="655"/>
      <c r="P2" s="655"/>
      <c r="Q2" s="655"/>
      <c r="R2" s="655"/>
      <c r="S2" s="655"/>
      <c r="T2" s="655"/>
    </row>
    <row r="3" spans="1:40" s="158" customFormat="1" ht="18.75" customHeight="1" x14ac:dyDescent="0.15">
      <c r="A3" s="516"/>
      <c r="B3" s="516"/>
      <c r="C3" s="516"/>
      <c r="D3" s="516"/>
      <c r="E3" s="516"/>
      <c r="F3" s="516"/>
      <c r="G3" s="516"/>
      <c r="H3" s="120"/>
      <c r="N3" s="120"/>
      <c r="O3" s="120"/>
      <c r="P3" s="120"/>
      <c r="Q3" s="516"/>
      <c r="R3" s="516"/>
      <c r="S3" s="516"/>
      <c r="T3" s="516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s="158" customFormat="1" ht="18.75" customHeight="1" x14ac:dyDescent="0.15">
      <c r="A4" s="516"/>
      <c r="B4" s="516"/>
      <c r="C4" s="516"/>
      <c r="D4" s="516"/>
      <c r="E4" s="516"/>
      <c r="F4" s="516"/>
      <c r="G4" s="516"/>
      <c r="H4" s="120"/>
      <c r="N4" s="120"/>
      <c r="O4" s="120"/>
      <c r="P4" s="120"/>
      <c r="Q4" s="516"/>
      <c r="R4" s="516"/>
      <c r="S4" s="516"/>
      <c r="T4" s="516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x14ac:dyDescent="0.15">
      <c r="A5" s="656" t="s">
        <v>333</v>
      </c>
      <c r="B5" s="656"/>
      <c r="C5" s="656"/>
      <c r="D5" s="656"/>
      <c r="E5" s="656"/>
      <c r="F5" s="656"/>
      <c r="G5" s="656"/>
      <c r="H5" s="656"/>
      <c r="I5" s="656"/>
      <c r="J5" s="656"/>
      <c r="K5" s="656"/>
      <c r="L5" s="656"/>
      <c r="M5" s="656"/>
      <c r="N5" s="656"/>
      <c r="O5" s="656"/>
      <c r="P5" s="656"/>
      <c r="Q5" s="656"/>
      <c r="R5" s="656"/>
      <c r="S5" s="656"/>
      <c r="T5" s="656"/>
    </row>
    <row r="6" spans="1:40" ht="21" customHeight="1" x14ac:dyDescent="0.15">
      <c r="A6" s="630" t="s">
        <v>45</v>
      </c>
      <c r="B6" s="631"/>
      <c r="C6" s="631"/>
      <c r="D6" s="362"/>
      <c r="E6" s="362"/>
      <c r="F6" s="362"/>
      <c r="G6" s="362"/>
      <c r="H6" s="362"/>
      <c r="I6" s="362"/>
      <c r="J6" s="362"/>
      <c r="K6" s="362"/>
      <c r="L6" s="362"/>
      <c r="M6" s="631" t="s">
        <v>334</v>
      </c>
      <c r="N6" s="631"/>
      <c r="O6" s="647"/>
      <c r="P6" s="648"/>
      <c r="Q6" s="649"/>
      <c r="R6" s="649"/>
      <c r="S6" s="649"/>
      <c r="T6" s="650"/>
    </row>
    <row r="7" spans="1:40" ht="24" customHeight="1" x14ac:dyDescent="0.15">
      <c r="A7" s="630" t="s">
        <v>115</v>
      </c>
      <c r="B7" s="631"/>
      <c r="C7" s="631"/>
      <c r="D7" s="362"/>
      <c r="E7" s="362"/>
      <c r="F7" s="362"/>
      <c r="G7" s="362"/>
      <c r="H7" s="362"/>
      <c r="I7" s="362"/>
      <c r="J7" s="362"/>
      <c r="K7" s="362"/>
      <c r="L7" s="362"/>
      <c r="M7" s="631" t="s">
        <v>335</v>
      </c>
      <c r="N7" s="631"/>
      <c r="O7" s="647"/>
      <c r="P7" s="648"/>
      <c r="Q7" s="649"/>
      <c r="R7" s="649"/>
      <c r="S7" s="649"/>
      <c r="T7" s="650"/>
    </row>
    <row r="8" spans="1:40" ht="21.75" customHeight="1" x14ac:dyDescent="0.15">
      <c r="A8" s="630" t="s">
        <v>336</v>
      </c>
      <c r="B8" s="631"/>
      <c r="C8" s="631"/>
      <c r="D8" s="362"/>
      <c r="E8" s="362"/>
      <c r="F8" s="631" t="s">
        <v>235</v>
      </c>
      <c r="G8" s="631"/>
      <c r="H8" s="631"/>
      <c r="I8" s="651"/>
      <c r="J8" s="651"/>
      <c r="K8" s="651"/>
      <c r="L8" s="651"/>
      <c r="M8" s="631" t="s">
        <v>337</v>
      </c>
      <c r="N8" s="631"/>
      <c r="O8" s="631"/>
      <c r="P8" s="652"/>
      <c r="Q8" s="653"/>
      <c r="R8" s="653"/>
      <c r="S8" s="653"/>
      <c r="T8" s="654"/>
    </row>
    <row r="9" spans="1:40" ht="21.75" customHeight="1" x14ac:dyDescent="0.15">
      <c r="A9" s="630" t="s">
        <v>338</v>
      </c>
      <c r="B9" s="631"/>
      <c r="C9" s="631"/>
      <c r="D9" s="363"/>
      <c r="E9" s="363"/>
      <c r="F9" s="631" t="s">
        <v>339</v>
      </c>
      <c r="G9" s="631"/>
      <c r="H9" s="631"/>
      <c r="I9" s="363"/>
      <c r="J9" s="363"/>
      <c r="K9" s="363"/>
      <c r="L9" s="363"/>
      <c r="M9" s="631" t="s">
        <v>340</v>
      </c>
      <c r="N9" s="631"/>
      <c r="O9" s="631"/>
      <c r="P9" s="644">
        <f ca="1">I9+LOOKUP(9^9,$E$18:$E$36)</f>
        <v>26.31</v>
      </c>
      <c r="Q9" s="645"/>
      <c r="R9" s="645"/>
      <c r="S9" s="645"/>
      <c r="T9" s="646"/>
    </row>
    <row r="10" spans="1:40" ht="21.75" customHeight="1" x14ac:dyDescent="0.15">
      <c r="A10" s="630" t="s">
        <v>229</v>
      </c>
      <c r="B10" s="631"/>
      <c r="C10" s="631"/>
      <c r="D10" s="363"/>
      <c r="E10" s="363"/>
      <c r="F10" s="631" t="s">
        <v>341</v>
      </c>
      <c r="G10" s="631"/>
      <c r="H10" s="631"/>
      <c r="I10" s="362"/>
      <c r="J10" s="362"/>
      <c r="K10" s="362"/>
      <c r="L10" s="362"/>
      <c r="M10" s="631" t="s">
        <v>342</v>
      </c>
      <c r="N10" s="631"/>
      <c r="O10" s="631"/>
      <c r="P10" s="454">
        <f>INT(I10/2)+(ROUNDUP(I10/2,0)-INT(I10/2))</f>
        <v>0</v>
      </c>
      <c r="Q10" s="455"/>
      <c r="R10" s="455"/>
      <c r="S10" s="455"/>
      <c r="T10" s="456"/>
    </row>
    <row r="11" spans="1:40" ht="19.5" customHeight="1" x14ac:dyDescent="0.15">
      <c r="A11" s="636" t="s">
        <v>343</v>
      </c>
      <c r="B11" s="637"/>
      <c r="C11" s="638"/>
      <c r="D11" s="454"/>
      <c r="E11" s="455"/>
      <c r="F11" s="455"/>
      <c r="G11" s="455"/>
      <c r="H11" s="455"/>
      <c r="I11" s="455"/>
      <c r="J11" s="455"/>
      <c r="K11" s="455"/>
      <c r="L11" s="455"/>
      <c r="M11" s="455"/>
      <c r="N11" s="455"/>
      <c r="O11" s="455"/>
      <c r="P11" s="455"/>
      <c r="Q11" s="455"/>
      <c r="R11" s="455"/>
      <c r="S11" s="455"/>
      <c r="T11" s="456"/>
    </row>
    <row r="12" spans="1:40" ht="20.25" customHeight="1" x14ac:dyDescent="0.15">
      <c r="A12" s="636" t="s">
        <v>344</v>
      </c>
      <c r="B12" s="637"/>
      <c r="C12" s="638"/>
      <c r="D12" s="639" t="s">
        <v>345</v>
      </c>
      <c r="E12" s="640"/>
      <c r="F12" s="641" t="s">
        <v>346</v>
      </c>
      <c r="G12" s="641"/>
      <c r="H12" s="195"/>
      <c r="I12" s="641" t="s">
        <v>347</v>
      </c>
      <c r="J12" s="641"/>
      <c r="K12" s="195"/>
      <c r="L12" s="642" t="s">
        <v>348</v>
      </c>
      <c r="M12" s="642"/>
      <c r="N12" s="643" t="s">
        <v>349</v>
      </c>
      <c r="O12" s="643"/>
      <c r="P12" s="641"/>
      <c r="Q12" s="641"/>
      <c r="R12" s="203"/>
      <c r="S12" s="203"/>
      <c r="T12" s="204"/>
    </row>
    <row r="13" spans="1:40" ht="19.5" customHeight="1" x14ac:dyDescent="0.15">
      <c r="A13" s="630" t="s">
        <v>350</v>
      </c>
      <c r="B13" s="631"/>
      <c r="C13" s="454"/>
      <c r="D13" s="455"/>
      <c r="E13" s="455"/>
      <c r="F13" s="455"/>
      <c r="G13" s="455"/>
      <c r="H13" s="455"/>
      <c r="I13" s="455"/>
      <c r="J13" s="455"/>
      <c r="K13" s="455"/>
      <c r="L13" s="455"/>
      <c r="M13" s="455"/>
      <c r="N13" s="455"/>
      <c r="O13" s="455"/>
      <c r="P13" s="455"/>
      <c r="Q13" s="455"/>
      <c r="R13" s="455"/>
      <c r="S13" s="455"/>
      <c r="T13" s="456"/>
    </row>
    <row r="14" spans="1:40" ht="24" customHeight="1" x14ac:dyDescent="0.15">
      <c r="A14" s="630" t="s">
        <v>351</v>
      </c>
      <c r="B14" s="631"/>
      <c r="C14" s="632"/>
      <c r="D14" s="632"/>
      <c r="E14" s="632"/>
      <c r="F14" s="632"/>
      <c r="G14" s="632"/>
      <c r="H14" s="632"/>
      <c r="I14" s="632"/>
      <c r="J14" s="632"/>
      <c r="K14" s="631" t="s">
        <v>352</v>
      </c>
      <c r="L14" s="631"/>
      <c r="M14" s="631"/>
      <c r="N14" s="631"/>
      <c r="O14" s="633"/>
      <c r="P14" s="634"/>
      <c r="Q14" s="634"/>
      <c r="R14" s="634"/>
      <c r="S14" s="634"/>
      <c r="T14" s="635"/>
    </row>
    <row r="15" spans="1:40" ht="25.5" customHeight="1" x14ac:dyDescent="0.15">
      <c r="A15" s="617" t="s">
        <v>353</v>
      </c>
      <c r="B15" s="618" t="s">
        <v>354</v>
      </c>
      <c r="C15" s="618" t="s">
        <v>355</v>
      </c>
      <c r="D15" s="618"/>
      <c r="E15" s="618" t="s">
        <v>356</v>
      </c>
      <c r="F15" s="618"/>
      <c r="G15" s="618" t="s">
        <v>357</v>
      </c>
      <c r="H15" s="618"/>
      <c r="I15" s="618"/>
      <c r="J15" s="618"/>
      <c r="K15" s="618"/>
      <c r="L15" s="618" t="s">
        <v>358</v>
      </c>
      <c r="M15" s="618"/>
      <c r="N15" s="618" t="s">
        <v>359</v>
      </c>
      <c r="O15" s="618"/>
      <c r="P15" s="619" t="s">
        <v>360</v>
      </c>
      <c r="Q15" s="620"/>
      <c r="R15" s="620"/>
      <c r="S15" s="620"/>
      <c r="T15" s="621"/>
    </row>
    <row r="16" spans="1:40" ht="33.6" customHeight="1" x14ac:dyDescent="0.15">
      <c r="A16" s="617"/>
      <c r="B16" s="618"/>
      <c r="C16" s="618"/>
      <c r="D16" s="618"/>
      <c r="E16" s="618"/>
      <c r="F16" s="618"/>
      <c r="G16" s="197" t="s">
        <v>361</v>
      </c>
      <c r="H16" s="618" t="s">
        <v>362</v>
      </c>
      <c r="I16" s="618"/>
      <c r="J16" s="618" t="s">
        <v>363</v>
      </c>
      <c r="K16" s="618"/>
      <c r="L16" s="618"/>
      <c r="M16" s="618"/>
      <c r="N16" s="618"/>
      <c r="O16" s="618"/>
      <c r="P16" s="379"/>
      <c r="Q16" s="380"/>
      <c r="R16" s="380"/>
      <c r="S16" s="380"/>
      <c r="T16" s="622"/>
    </row>
    <row r="17" spans="1:20" ht="20.100000000000001" customHeight="1" x14ac:dyDescent="0.15">
      <c r="A17" s="198">
        <v>1</v>
      </c>
      <c r="B17" s="197">
        <v>2</v>
      </c>
      <c r="C17" s="618">
        <v>3</v>
      </c>
      <c r="D17" s="618"/>
      <c r="E17" s="618" t="s">
        <v>364</v>
      </c>
      <c r="F17" s="618"/>
      <c r="G17" s="197">
        <v>5</v>
      </c>
      <c r="H17" s="618">
        <v>6</v>
      </c>
      <c r="I17" s="618"/>
      <c r="J17" s="618" t="s">
        <v>365</v>
      </c>
      <c r="K17" s="618"/>
      <c r="L17" s="618">
        <v>8</v>
      </c>
      <c r="M17" s="618"/>
      <c r="N17" s="618" t="s">
        <v>366</v>
      </c>
      <c r="O17" s="618"/>
      <c r="P17" s="619"/>
      <c r="Q17" s="620"/>
      <c r="R17" s="620"/>
      <c r="S17" s="620"/>
      <c r="T17" s="621"/>
    </row>
    <row r="18" spans="1:20" ht="18" customHeight="1" x14ac:dyDescent="0.15">
      <c r="A18" s="199">
        <v>0.72430555555555598</v>
      </c>
      <c r="B18" s="200">
        <v>26.32</v>
      </c>
      <c r="C18" s="626">
        <v>22.67</v>
      </c>
      <c r="D18" s="627"/>
      <c r="E18" s="626">
        <v>3.64</v>
      </c>
      <c r="F18" s="627"/>
      <c r="G18" s="201">
        <v>27</v>
      </c>
      <c r="H18" s="454">
        <v>0</v>
      </c>
      <c r="I18" s="456"/>
      <c r="J18" s="454">
        <v>27</v>
      </c>
      <c r="K18" s="456"/>
      <c r="L18" s="626">
        <f ca="1">ROUND(0.3+RANDBETWEEN(-5,5)/100*RAND(),2)</f>
        <v>0.3</v>
      </c>
      <c r="M18" s="627"/>
      <c r="N18" s="626">
        <f ca="1">IF(OR(J18=0,J18=""),"",J18-C18-L18)</f>
        <v>4.0299999999999985</v>
      </c>
      <c r="O18" s="627"/>
      <c r="P18" s="623"/>
      <c r="Q18" s="624"/>
      <c r="R18" s="624"/>
      <c r="S18" s="624"/>
      <c r="T18" s="625"/>
    </row>
    <row r="19" spans="1:20" ht="18" customHeight="1" x14ac:dyDescent="0.15">
      <c r="A19" s="202">
        <f ca="1">IF(COUNT(C19)&gt;0,A18+IF(参数表!$E$25&gt;参数表!$E$24,(参数表!$E$25-参数表!$E$24)/(COUNT($B$18:$B$38)-1),(参数表!$E$25+1-参数表!$E$24)/(COUNT($B$18:$B$38)-1)),"")</f>
        <v>0.74973958333333379</v>
      </c>
      <c r="B19" s="196">
        <f ca="1">IF(E19="","",$B$18)</f>
        <v>26.32</v>
      </c>
      <c r="C19" s="626">
        <f t="shared" ref="C19:C36" ca="1" si="0">IF(E19="","",B19-E19)</f>
        <v>19.195326293584781</v>
      </c>
      <c r="D19" s="627"/>
      <c r="E19" s="628">
        <f ca="1">IFERROR(IF(C18&lt;0.1,"",IF($B$18-E18&lt;4,$B$18+RANDBETWEEN(-5,0)/100,E18+RANDBETWEEN(2,3)+RAND())),"")</f>
        <v>7.1246737064152192</v>
      </c>
      <c r="F19" s="629"/>
      <c r="G19" s="194">
        <f ca="1">IF(C19="","",J18)</f>
        <v>27</v>
      </c>
      <c r="H19" s="454">
        <f ca="1">IF(C19="","",IF(C19&lt;0.1,G19,IF(E19-E18+N18&lt;2,0,IF(E19-E18+N18&gt;7,4,2))))</f>
        <v>4</v>
      </c>
      <c r="I19" s="456"/>
      <c r="J19" s="454">
        <f ca="1">IF(COUNT(H19)&gt;0,G19-H19,"")</f>
        <v>23</v>
      </c>
      <c r="K19" s="456"/>
      <c r="L19" s="626">
        <f ca="1">IF(J19&lt;&gt;"",ROUND(0.3+RANDBETWEEN(-5,5)/100*RAND(),2),"")</f>
        <v>0.28999999999999998</v>
      </c>
      <c r="M19" s="627"/>
      <c r="N19" s="626">
        <f t="shared" ref="N19:N36" ca="1" si="1">IF(OR(J19=0,J19=""),"",J19-C19-L19)</f>
        <v>3.5146737064152189</v>
      </c>
      <c r="O19" s="627"/>
      <c r="P19" s="623"/>
      <c r="Q19" s="624"/>
      <c r="R19" s="624"/>
      <c r="S19" s="624"/>
      <c r="T19" s="625"/>
    </row>
    <row r="20" spans="1:20" ht="18" customHeight="1" x14ac:dyDescent="0.15">
      <c r="A20" s="202">
        <f ca="1">IF(COUNT(C20)&gt;0,A19+IF(参数表!$E$25&gt;参数表!$E$24,(参数表!$E$25-参数表!$E$24)/(COUNT($B$18:$B$38)-1),(参数表!$E$25+1-参数表!$E$24)/(COUNT($B$18:$B$38)-1)),"")</f>
        <v>0.7751736111111116</v>
      </c>
      <c r="B20" s="196">
        <f t="shared" ref="B20:B36" ca="1" si="2">IF(E20="","",$B$18)</f>
        <v>26.32</v>
      </c>
      <c r="C20" s="626">
        <f t="shared" ca="1" si="0"/>
        <v>16.784940061656997</v>
      </c>
      <c r="D20" s="627"/>
      <c r="E20" s="628">
        <f t="shared" ref="E20:E36" ca="1" si="3">IFERROR(IF(C19&lt;0.1,"",IF($B$18-E19&lt;4,$B$18+RANDBETWEEN(-5,0)/100,E19+RANDBETWEEN(2,3)+RAND())),"")</f>
        <v>9.5350599383430055</v>
      </c>
      <c r="F20" s="629"/>
      <c r="G20" s="194">
        <f t="shared" ref="G20:G36" ca="1" si="4">IF(C20="","",J19)</f>
        <v>23</v>
      </c>
      <c r="H20" s="454">
        <f t="shared" ref="H20:H36" ca="1" si="5">IF(C20="","",IF(C20&lt;0.1,G20,IF(E20-E19+N19&lt;2,0,IF(E20-E19+N19&gt;7,4,2))))</f>
        <v>2</v>
      </c>
      <c r="I20" s="456"/>
      <c r="J20" s="454">
        <f t="shared" ref="J20:J36" ca="1" si="6">IF(COUNT(H20)&gt;0,G20-H20,"")</f>
        <v>21</v>
      </c>
      <c r="K20" s="456"/>
      <c r="L20" s="626">
        <f t="shared" ref="L20:L36" ca="1" si="7">IF(J20&lt;&gt;"",ROUND(0.3+RANDBETWEEN(-5,5)/100*RAND(),2),"")</f>
        <v>0.31</v>
      </c>
      <c r="M20" s="627"/>
      <c r="N20" s="626">
        <f t="shared" ca="1" si="1"/>
        <v>3.9050599383430034</v>
      </c>
      <c r="O20" s="627"/>
      <c r="P20" s="623"/>
      <c r="Q20" s="624"/>
      <c r="R20" s="624"/>
      <c r="S20" s="624"/>
      <c r="T20" s="625"/>
    </row>
    <row r="21" spans="1:20" ht="18" customHeight="1" x14ac:dyDescent="0.15">
      <c r="A21" s="202">
        <f ca="1">IF(COUNT(C21)&gt;0,A20+IF(参数表!$E$25&gt;参数表!$E$24,(参数表!$E$25-参数表!$E$24)/(COUNT($B$18:$B$38)-1),(参数表!$E$25+1-参数表!$E$24)/(COUNT($B$18:$B$38)-1)),"")</f>
        <v>0.80060763888888942</v>
      </c>
      <c r="B21" s="196">
        <f t="shared" ca="1" si="2"/>
        <v>26.32</v>
      </c>
      <c r="C21" s="626">
        <f t="shared" ca="1" si="0"/>
        <v>14.111315424505875</v>
      </c>
      <c r="D21" s="627"/>
      <c r="E21" s="628">
        <f t="shared" ca="1" si="3"/>
        <v>12.208684575494125</v>
      </c>
      <c r="F21" s="629"/>
      <c r="G21" s="194">
        <f t="shared" ca="1" si="4"/>
        <v>21</v>
      </c>
      <c r="H21" s="454">
        <f t="shared" ca="1" si="5"/>
        <v>2</v>
      </c>
      <c r="I21" s="456"/>
      <c r="J21" s="454">
        <f t="shared" ca="1" si="6"/>
        <v>19</v>
      </c>
      <c r="K21" s="456"/>
      <c r="L21" s="626">
        <f t="shared" ca="1" si="7"/>
        <v>0.28999999999999998</v>
      </c>
      <c r="M21" s="627"/>
      <c r="N21" s="626">
        <f t="shared" ca="1" si="1"/>
        <v>4.5986845754941248</v>
      </c>
      <c r="O21" s="627"/>
      <c r="P21" s="623"/>
      <c r="Q21" s="624"/>
      <c r="R21" s="624"/>
      <c r="S21" s="624"/>
      <c r="T21" s="625"/>
    </row>
    <row r="22" spans="1:20" ht="18" customHeight="1" x14ac:dyDescent="0.15">
      <c r="A22" s="202">
        <f ca="1">IF(COUNT(C22)&gt;0,A21+IF(参数表!$E$25&gt;参数表!$E$24,(参数表!$E$25-参数表!$E$24)/(COUNT($B$18:$B$38)-1),(参数表!$E$25+1-参数表!$E$24)/(COUNT($B$18:$B$38)-1)),"")</f>
        <v>0.82604166666666723</v>
      </c>
      <c r="B22" s="196">
        <f t="shared" ca="1" si="2"/>
        <v>26.32</v>
      </c>
      <c r="C22" s="626">
        <f t="shared" ca="1" si="0"/>
        <v>11.644500606526597</v>
      </c>
      <c r="D22" s="627"/>
      <c r="E22" s="628">
        <f t="shared" ca="1" si="3"/>
        <v>14.675499393473403</v>
      </c>
      <c r="F22" s="629"/>
      <c r="G22" s="194">
        <f t="shared" ca="1" si="4"/>
        <v>19</v>
      </c>
      <c r="H22" s="454">
        <f t="shared" ca="1" si="5"/>
        <v>4</v>
      </c>
      <c r="I22" s="456"/>
      <c r="J22" s="454">
        <f t="shared" ca="1" si="6"/>
        <v>15</v>
      </c>
      <c r="K22" s="456"/>
      <c r="L22" s="626">
        <f t="shared" ca="1" si="7"/>
        <v>0.3</v>
      </c>
      <c r="M22" s="627"/>
      <c r="N22" s="626">
        <f t="shared" ca="1" si="1"/>
        <v>3.0554993934734034</v>
      </c>
      <c r="O22" s="627"/>
      <c r="P22" s="623"/>
      <c r="Q22" s="624"/>
      <c r="R22" s="624"/>
      <c r="S22" s="624"/>
      <c r="T22" s="625"/>
    </row>
    <row r="23" spans="1:20" ht="18" customHeight="1" x14ac:dyDescent="0.15">
      <c r="A23" s="202">
        <f ca="1">IF(COUNT(C23)&gt;0,A22+IF(参数表!$E$25&gt;参数表!$E$24,(参数表!$E$25-参数表!$E$24)/(COUNT($B$18:$B$38)-1),(参数表!$E$25+1-参数表!$E$24)/(COUNT($B$18:$B$38)-1)),"")</f>
        <v>0.85147569444444504</v>
      </c>
      <c r="B23" s="196">
        <f t="shared" ca="1" si="2"/>
        <v>26.32</v>
      </c>
      <c r="C23" s="626">
        <f t="shared" ca="1" si="0"/>
        <v>7.8659137821025666</v>
      </c>
      <c r="D23" s="627"/>
      <c r="E23" s="628">
        <f t="shared" ca="1" si="3"/>
        <v>18.454086217897434</v>
      </c>
      <c r="F23" s="629"/>
      <c r="G23" s="194">
        <f t="shared" ca="1" si="4"/>
        <v>15</v>
      </c>
      <c r="H23" s="454">
        <f t="shared" ca="1" si="5"/>
        <v>2</v>
      </c>
      <c r="I23" s="456"/>
      <c r="J23" s="454">
        <f t="shared" ca="1" si="6"/>
        <v>13</v>
      </c>
      <c r="K23" s="456"/>
      <c r="L23" s="626">
        <f t="shared" ca="1" si="7"/>
        <v>0.28999999999999998</v>
      </c>
      <c r="M23" s="627"/>
      <c r="N23" s="626">
        <f t="shared" ca="1" si="1"/>
        <v>4.8440862178974333</v>
      </c>
      <c r="O23" s="627"/>
      <c r="P23" s="623"/>
      <c r="Q23" s="624"/>
      <c r="R23" s="624"/>
      <c r="S23" s="624"/>
      <c r="T23" s="625"/>
    </row>
    <row r="24" spans="1:20" ht="18" customHeight="1" x14ac:dyDescent="0.15">
      <c r="A24" s="202">
        <f ca="1">IF(COUNT(C24)&gt;0,A23+IF(参数表!$E$25&gt;参数表!$E$24,(参数表!$E$25-参数表!$E$24)/(COUNT($B$18:$B$38)-1),(参数表!$E$25+1-参数表!$E$24)/(COUNT($B$18:$B$38)-1)),"")</f>
        <v>0.87690972222222285</v>
      </c>
      <c r="B24" s="196">
        <f t="shared" ca="1" si="2"/>
        <v>26.32</v>
      </c>
      <c r="C24" s="626">
        <f t="shared" ca="1" si="0"/>
        <v>5.818471148724278</v>
      </c>
      <c r="D24" s="627"/>
      <c r="E24" s="628">
        <f t="shared" ca="1" si="3"/>
        <v>20.501528851275722</v>
      </c>
      <c r="F24" s="629"/>
      <c r="G24" s="194">
        <f t="shared" ca="1" si="4"/>
        <v>13</v>
      </c>
      <c r="H24" s="454">
        <f t="shared" ca="1" si="5"/>
        <v>2</v>
      </c>
      <c r="I24" s="456"/>
      <c r="J24" s="454">
        <f t="shared" ca="1" si="6"/>
        <v>11</v>
      </c>
      <c r="K24" s="456"/>
      <c r="L24" s="626">
        <f t="shared" ca="1" si="7"/>
        <v>0.28000000000000003</v>
      </c>
      <c r="M24" s="627"/>
      <c r="N24" s="626">
        <f t="shared" ca="1" si="1"/>
        <v>4.9015288512757218</v>
      </c>
      <c r="O24" s="627"/>
      <c r="P24" s="623"/>
      <c r="Q24" s="624"/>
      <c r="R24" s="624"/>
      <c r="S24" s="624"/>
      <c r="T24" s="625"/>
    </row>
    <row r="25" spans="1:20" ht="18" customHeight="1" x14ac:dyDescent="0.15">
      <c r="A25" s="202">
        <f ca="1">IF(COUNT(C25)&gt;0,A24+IF(参数表!$E$25&gt;参数表!$E$24,(参数表!$E$25-参数表!$E$24)/(COUNT($B$18:$B$38)-1),(参数表!$E$25+1-参数表!$E$24)/(COUNT($B$18:$B$38)-1)),"")</f>
        <v>0.90234375000000067</v>
      </c>
      <c r="B25" s="196">
        <f t="shared" ca="1" si="2"/>
        <v>26.32</v>
      </c>
      <c r="C25" s="626">
        <f t="shared" ca="1" si="0"/>
        <v>3.2912020431488997</v>
      </c>
      <c r="D25" s="627"/>
      <c r="E25" s="628">
        <f t="shared" ca="1" si="3"/>
        <v>23.028797956851101</v>
      </c>
      <c r="F25" s="629"/>
      <c r="G25" s="194">
        <f t="shared" ca="1" si="4"/>
        <v>11</v>
      </c>
      <c r="H25" s="454">
        <f t="shared" ca="1" si="5"/>
        <v>4</v>
      </c>
      <c r="I25" s="456"/>
      <c r="J25" s="454">
        <f t="shared" ca="1" si="6"/>
        <v>7</v>
      </c>
      <c r="K25" s="456"/>
      <c r="L25" s="626">
        <f t="shared" ca="1" si="7"/>
        <v>0.28999999999999998</v>
      </c>
      <c r="M25" s="627"/>
      <c r="N25" s="626">
        <f t="shared" ca="1" si="1"/>
        <v>3.4187979568511002</v>
      </c>
      <c r="O25" s="627"/>
      <c r="P25" s="623"/>
      <c r="Q25" s="624"/>
      <c r="R25" s="624"/>
      <c r="S25" s="624"/>
      <c r="T25" s="625"/>
    </row>
    <row r="26" spans="1:20" ht="18" customHeight="1" x14ac:dyDescent="0.15">
      <c r="A26" s="202">
        <f ca="1">IF(COUNT(C26)&gt;0,A25+IF(参数表!$E$25&gt;参数表!$E$24,(参数表!$E$25-参数表!$E$24)/(COUNT($B$18:$B$38)-1),(参数表!$E$25+1-参数表!$E$24)/(COUNT($B$18:$B$38)-1)),"")</f>
        <v>0.92777777777777848</v>
      </c>
      <c r="B26" s="196">
        <f t="shared" ca="1" si="2"/>
        <v>26.32</v>
      </c>
      <c r="C26" s="626">
        <f t="shared" ca="1" si="0"/>
        <v>1.0000000000001563E-2</v>
      </c>
      <c r="D26" s="627"/>
      <c r="E26" s="628">
        <f t="shared" ca="1" si="3"/>
        <v>26.31</v>
      </c>
      <c r="F26" s="629"/>
      <c r="G26" s="194">
        <f t="shared" ca="1" si="4"/>
        <v>7</v>
      </c>
      <c r="H26" s="454">
        <f t="shared" ca="1" si="5"/>
        <v>7</v>
      </c>
      <c r="I26" s="456"/>
      <c r="J26" s="454">
        <f t="shared" ca="1" si="6"/>
        <v>0</v>
      </c>
      <c r="K26" s="456"/>
      <c r="L26" s="626">
        <f t="shared" ca="1" si="7"/>
        <v>0.33</v>
      </c>
      <c r="M26" s="627"/>
      <c r="N26" s="626" t="str">
        <f t="shared" ca="1" si="1"/>
        <v/>
      </c>
      <c r="O26" s="627"/>
      <c r="P26" s="623"/>
      <c r="Q26" s="624"/>
      <c r="R26" s="624"/>
      <c r="S26" s="624"/>
      <c r="T26" s="625"/>
    </row>
    <row r="27" spans="1:20" ht="18" customHeight="1" x14ac:dyDescent="0.15">
      <c r="A27" s="202" t="str">
        <f ca="1">IF(COUNT(C27)&gt;0,A26+IF(参数表!$E$25&gt;参数表!$E$24,(参数表!$E$25-参数表!$E$24)/(COUNT($B$18:$B$38)-1),(参数表!$E$25+1-参数表!$E$24)/(COUNT($B$18:$B$38)-1)),"")</f>
        <v/>
      </c>
      <c r="B27" s="196" t="str">
        <f t="shared" ca="1" si="2"/>
        <v/>
      </c>
      <c r="C27" s="626" t="str">
        <f t="shared" ca="1" si="0"/>
        <v/>
      </c>
      <c r="D27" s="627"/>
      <c r="E27" s="628" t="str">
        <f t="shared" ca="1" si="3"/>
        <v/>
      </c>
      <c r="F27" s="629"/>
      <c r="G27" s="194" t="str">
        <f t="shared" ca="1" si="4"/>
        <v/>
      </c>
      <c r="H27" s="454" t="str">
        <f t="shared" ca="1" si="5"/>
        <v/>
      </c>
      <c r="I27" s="456"/>
      <c r="J27" s="454" t="str">
        <f t="shared" ca="1" si="6"/>
        <v/>
      </c>
      <c r="K27" s="456"/>
      <c r="L27" s="626" t="str">
        <f t="shared" ca="1" si="7"/>
        <v/>
      </c>
      <c r="M27" s="627"/>
      <c r="N27" s="626" t="str">
        <f t="shared" ca="1" si="1"/>
        <v/>
      </c>
      <c r="O27" s="627"/>
      <c r="P27" s="623"/>
      <c r="Q27" s="624"/>
      <c r="R27" s="624"/>
      <c r="S27" s="624"/>
      <c r="T27" s="625"/>
    </row>
    <row r="28" spans="1:20" ht="18" customHeight="1" x14ac:dyDescent="0.15">
      <c r="A28" s="202" t="str">
        <f ca="1">IF(COUNT(C28)&gt;0,A27+IF(参数表!$E$25&gt;参数表!$E$24,(参数表!$E$25-参数表!$E$24)/(COUNT($B$18:$B$38)-1),(参数表!$E$25+1-参数表!$E$24)/(COUNT($B$18:$B$38)-1)),"")</f>
        <v/>
      </c>
      <c r="B28" s="196" t="str">
        <f t="shared" ca="1" si="2"/>
        <v/>
      </c>
      <c r="C28" s="626" t="str">
        <f t="shared" ca="1" si="0"/>
        <v/>
      </c>
      <c r="D28" s="627"/>
      <c r="E28" s="628" t="str">
        <f t="shared" ca="1" si="3"/>
        <v/>
      </c>
      <c r="F28" s="629"/>
      <c r="G28" s="194" t="str">
        <f t="shared" ca="1" si="4"/>
        <v/>
      </c>
      <c r="H28" s="454" t="str">
        <f t="shared" ca="1" si="5"/>
        <v/>
      </c>
      <c r="I28" s="456"/>
      <c r="J28" s="454" t="str">
        <f t="shared" ca="1" si="6"/>
        <v/>
      </c>
      <c r="K28" s="456"/>
      <c r="L28" s="626" t="str">
        <f t="shared" ca="1" si="7"/>
        <v/>
      </c>
      <c r="M28" s="627"/>
      <c r="N28" s="626" t="str">
        <f t="shared" ca="1" si="1"/>
        <v/>
      </c>
      <c r="O28" s="627"/>
      <c r="P28" s="623"/>
      <c r="Q28" s="624"/>
      <c r="R28" s="624"/>
      <c r="S28" s="624"/>
      <c r="T28" s="625"/>
    </row>
    <row r="29" spans="1:20" ht="18" customHeight="1" x14ac:dyDescent="0.15">
      <c r="A29" s="202" t="str">
        <f ca="1">IF(COUNT(C29)&gt;0,A28+IF(参数表!$E$25&gt;参数表!$E$24,(参数表!$E$25-参数表!$E$24)/(COUNT($B$18:$B$38)-1),(参数表!$E$25+1-参数表!$E$24)/(COUNT($B$18:$B$38)-1)),"")</f>
        <v/>
      </c>
      <c r="B29" s="196" t="str">
        <f t="shared" ca="1" si="2"/>
        <v/>
      </c>
      <c r="C29" s="626" t="str">
        <f t="shared" ca="1" si="0"/>
        <v/>
      </c>
      <c r="D29" s="627"/>
      <c r="E29" s="628" t="str">
        <f t="shared" ca="1" si="3"/>
        <v/>
      </c>
      <c r="F29" s="629"/>
      <c r="G29" s="194" t="str">
        <f t="shared" ca="1" si="4"/>
        <v/>
      </c>
      <c r="H29" s="454" t="str">
        <f t="shared" ca="1" si="5"/>
        <v/>
      </c>
      <c r="I29" s="456"/>
      <c r="J29" s="454" t="str">
        <f t="shared" ca="1" si="6"/>
        <v/>
      </c>
      <c r="K29" s="456"/>
      <c r="L29" s="626" t="str">
        <f t="shared" ca="1" si="7"/>
        <v/>
      </c>
      <c r="M29" s="627"/>
      <c r="N29" s="626" t="str">
        <f t="shared" ca="1" si="1"/>
        <v/>
      </c>
      <c r="O29" s="627"/>
      <c r="P29" s="623"/>
      <c r="Q29" s="624"/>
      <c r="R29" s="624"/>
      <c r="S29" s="624"/>
      <c r="T29" s="625"/>
    </row>
    <row r="30" spans="1:20" ht="18" customHeight="1" x14ac:dyDescent="0.15">
      <c r="A30" s="202" t="str">
        <f ca="1">IF(COUNT(C30)&gt;0,A29+IF(参数表!$E$25&gt;参数表!$E$24,(参数表!$E$25-参数表!$E$24)/(COUNT($B$18:$B$38)-1),(参数表!$E$25+1-参数表!$E$24)/(COUNT($B$18:$B$38)-1)),"")</f>
        <v/>
      </c>
      <c r="B30" s="196" t="str">
        <f t="shared" ca="1" si="2"/>
        <v/>
      </c>
      <c r="C30" s="626" t="str">
        <f t="shared" ca="1" si="0"/>
        <v/>
      </c>
      <c r="D30" s="627"/>
      <c r="E30" s="628" t="str">
        <f t="shared" ca="1" si="3"/>
        <v/>
      </c>
      <c r="F30" s="629"/>
      <c r="G30" s="194" t="str">
        <f t="shared" ca="1" si="4"/>
        <v/>
      </c>
      <c r="H30" s="454" t="str">
        <f t="shared" ca="1" si="5"/>
        <v/>
      </c>
      <c r="I30" s="456"/>
      <c r="J30" s="454" t="str">
        <f t="shared" ca="1" si="6"/>
        <v/>
      </c>
      <c r="K30" s="456"/>
      <c r="L30" s="626" t="str">
        <f t="shared" ca="1" si="7"/>
        <v/>
      </c>
      <c r="M30" s="627"/>
      <c r="N30" s="626" t="str">
        <f t="shared" ca="1" si="1"/>
        <v/>
      </c>
      <c r="O30" s="627"/>
      <c r="P30" s="623"/>
      <c r="Q30" s="624"/>
      <c r="R30" s="624"/>
      <c r="S30" s="624"/>
      <c r="T30" s="625"/>
    </row>
    <row r="31" spans="1:20" ht="18" customHeight="1" x14ac:dyDescent="0.15">
      <c r="A31" s="202" t="str">
        <f ca="1">IF(COUNT(C31)&gt;0,A30+IF(参数表!$E$25&gt;参数表!$E$24,(参数表!$E$25-参数表!$E$24)/(COUNT($B$18:$B$38)-1),(参数表!$E$25+1-参数表!$E$24)/(COUNT($B$18:$B$38)-1)),"")</f>
        <v/>
      </c>
      <c r="B31" s="196" t="str">
        <f t="shared" ca="1" si="2"/>
        <v/>
      </c>
      <c r="C31" s="626" t="str">
        <f t="shared" ca="1" si="0"/>
        <v/>
      </c>
      <c r="D31" s="627"/>
      <c r="E31" s="628" t="str">
        <f t="shared" ca="1" si="3"/>
        <v/>
      </c>
      <c r="F31" s="629"/>
      <c r="G31" s="194" t="str">
        <f t="shared" ca="1" si="4"/>
        <v/>
      </c>
      <c r="H31" s="454" t="str">
        <f t="shared" ca="1" si="5"/>
        <v/>
      </c>
      <c r="I31" s="456"/>
      <c r="J31" s="454" t="str">
        <f t="shared" ca="1" si="6"/>
        <v/>
      </c>
      <c r="K31" s="456"/>
      <c r="L31" s="626" t="str">
        <f t="shared" ca="1" si="7"/>
        <v/>
      </c>
      <c r="M31" s="627"/>
      <c r="N31" s="626" t="str">
        <f t="shared" ca="1" si="1"/>
        <v/>
      </c>
      <c r="O31" s="627"/>
      <c r="P31" s="623"/>
      <c r="Q31" s="624"/>
      <c r="R31" s="624"/>
      <c r="S31" s="624"/>
      <c r="T31" s="625"/>
    </row>
    <row r="32" spans="1:20" ht="18" customHeight="1" x14ac:dyDescent="0.15">
      <c r="A32" s="202" t="str">
        <f ca="1">IF(COUNT(C32)&gt;0,A31+IF(参数表!$E$25&gt;参数表!$E$24,(参数表!$E$25-参数表!$E$24)/(COUNT($B$18:$B$38)-1),(参数表!$E$25+1-参数表!$E$24)/(COUNT($B$18:$B$38)-1)),"")</f>
        <v/>
      </c>
      <c r="B32" s="196" t="str">
        <f t="shared" ca="1" si="2"/>
        <v/>
      </c>
      <c r="C32" s="626" t="str">
        <f t="shared" ca="1" si="0"/>
        <v/>
      </c>
      <c r="D32" s="627"/>
      <c r="E32" s="628" t="str">
        <f t="shared" ca="1" si="3"/>
        <v/>
      </c>
      <c r="F32" s="629"/>
      <c r="G32" s="194" t="str">
        <f t="shared" ca="1" si="4"/>
        <v/>
      </c>
      <c r="H32" s="454" t="str">
        <f t="shared" ca="1" si="5"/>
        <v/>
      </c>
      <c r="I32" s="456"/>
      <c r="J32" s="454" t="str">
        <f t="shared" ca="1" si="6"/>
        <v/>
      </c>
      <c r="K32" s="456"/>
      <c r="L32" s="626" t="str">
        <f t="shared" ca="1" si="7"/>
        <v/>
      </c>
      <c r="M32" s="627"/>
      <c r="N32" s="626" t="str">
        <f t="shared" ca="1" si="1"/>
        <v/>
      </c>
      <c r="O32" s="627"/>
      <c r="P32" s="623"/>
      <c r="Q32" s="624"/>
      <c r="R32" s="624"/>
      <c r="S32" s="624"/>
      <c r="T32" s="625"/>
    </row>
    <row r="33" spans="1:20" ht="18" customHeight="1" x14ac:dyDescent="0.15">
      <c r="A33" s="202" t="str">
        <f ca="1">IF(COUNT(C33)&gt;0,A32+IF(参数表!$E$25&gt;参数表!$E$24,(参数表!$E$25-参数表!$E$24)/(COUNT($B$18:$B$38)-1),(参数表!$E$25+1-参数表!$E$24)/(COUNT($B$18:$B$38)-1)),"")</f>
        <v/>
      </c>
      <c r="B33" s="196" t="str">
        <f t="shared" ca="1" si="2"/>
        <v/>
      </c>
      <c r="C33" s="626" t="str">
        <f t="shared" ca="1" si="0"/>
        <v/>
      </c>
      <c r="D33" s="627"/>
      <c r="E33" s="628" t="str">
        <f t="shared" ca="1" si="3"/>
        <v/>
      </c>
      <c r="F33" s="629"/>
      <c r="G33" s="194" t="str">
        <f t="shared" ca="1" si="4"/>
        <v/>
      </c>
      <c r="H33" s="454" t="str">
        <f t="shared" ca="1" si="5"/>
        <v/>
      </c>
      <c r="I33" s="456"/>
      <c r="J33" s="454" t="str">
        <f t="shared" ca="1" si="6"/>
        <v/>
      </c>
      <c r="K33" s="456"/>
      <c r="L33" s="626" t="str">
        <f t="shared" ca="1" si="7"/>
        <v/>
      </c>
      <c r="M33" s="627"/>
      <c r="N33" s="626" t="str">
        <f t="shared" ca="1" si="1"/>
        <v/>
      </c>
      <c r="O33" s="627"/>
      <c r="P33" s="623"/>
      <c r="Q33" s="624"/>
      <c r="R33" s="624"/>
      <c r="S33" s="624"/>
      <c r="T33" s="625"/>
    </row>
    <row r="34" spans="1:20" ht="18" customHeight="1" x14ac:dyDescent="0.15">
      <c r="A34" s="202" t="str">
        <f ca="1">IF(COUNT(C34)&gt;0,A33+IF(参数表!$E$25&gt;参数表!$E$24,(参数表!$E$25-参数表!$E$24)/(COUNT($B$18:$B$38)-1),(参数表!$E$25+1-参数表!$E$24)/(COUNT($B$18:$B$38)-1)),"")</f>
        <v/>
      </c>
      <c r="B34" s="196" t="str">
        <f t="shared" ca="1" si="2"/>
        <v/>
      </c>
      <c r="C34" s="626" t="str">
        <f t="shared" ca="1" si="0"/>
        <v/>
      </c>
      <c r="D34" s="627"/>
      <c r="E34" s="628" t="str">
        <f t="shared" ca="1" si="3"/>
        <v/>
      </c>
      <c r="F34" s="629"/>
      <c r="G34" s="194" t="str">
        <f t="shared" ca="1" si="4"/>
        <v/>
      </c>
      <c r="H34" s="454" t="str">
        <f t="shared" ca="1" si="5"/>
        <v/>
      </c>
      <c r="I34" s="456"/>
      <c r="J34" s="454" t="str">
        <f t="shared" ca="1" si="6"/>
        <v/>
      </c>
      <c r="K34" s="456"/>
      <c r="L34" s="626" t="str">
        <f t="shared" ca="1" si="7"/>
        <v/>
      </c>
      <c r="M34" s="627"/>
      <c r="N34" s="626" t="str">
        <f t="shared" ca="1" si="1"/>
        <v/>
      </c>
      <c r="O34" s="627"/>
      <c r="P34" s="623"/>
      <c r="Q34" s="624"/>
      <c r="R34" s="624"/>
      <c r="S34" s="624"/>
      <c r="T34" s="625"/>
    </row>
    <row r="35" spans="1:20" ht="18" customHeight="1" x14ac:dyDescent="0.15">
      <c r="A35" s="202" t="str">
        <f ca="1">IF(COUNT(C35)&gt;0,A34+IF(参数表!$E$25&gt;参数表!$E$24,(参数表!$E$25-参数表!$E$24)/(COUNT($B$18:$B$38)-1),(参数表!$E$25+1-参数表!$E$24)/(COUNT($B$18:$B$38)-1)),"")</f>
        <v/>
      </c>
      <c r="B35" s="196" t="str">
        <f t="shared" ca="1" si="2"/>
        <v/>
      </c>
      <c r="C35" s="626" t="str">
        <f t="shared" ca="1" si="0"/>
        <v/>
      </c>
      <c r="D35" s="627"/>
      <c r="E35" s="628" t="str">
        <f t="shared" ca="1" si="3"/>
        <v/>
      </c>
      <c r="F35" s="629"/>
      <c r="G35" s="194" t="str">
        <f t="shared" ca="1" si="4"/>
        <v/>
      </c>
      <c r="H35" s="454" t="str">
        <f t="shared" ca="1" si="5"/>
        <v/>
      </c>
      <c r="I35" s="456"/>
      <c r="J35" s="454" t="str">
        <f t="shared" ca="1" si="6"/>
        <v/>
      </c>
      <c r="K35" s="456"/>
      <c r="L35" s="626" t="str">
        <f t="shared" ca="1" si="7"/>
        <v/>
      </c>
      <c r="M35" s="627"/>
      <c r="N35" s="626" t="str">
        <f t="shared" ca="1" si="1"/>
        <v/>
      </c>
      <c r="O35" s="627"/>
      <c r="P35" s="623"/>
      <c r="Q35" s="624"/>
      <c r="R35" s="624"/>
      <c r="S35" s="624"/>
      <c r="T35" s="625"/>
    </row>
    <row r="36" spans="1:20" ht="18" customHeight="1" x14ac:dyDescent="0.15">
      <c r="A36" s="202" t="str">
        <f ca="1">IF(COUNT(C36)&gt;0,A35+IF(参数表!$E$25&gt;参数表!$E$24,(参数表!$E$25-参数表!$E$24)/(COUNT($B$18:$B$38)-1),(参数表!$E$25+1-参数表!$E$24)/(COUNT($B$18:$B$38)-1)),"")</f>
        <v/>
      </c>
      <c r="B36" s="196" t="str">
        <f t="shared" ca="1" si="2"/>
        <v/>
      </c>
      <c r="C36" s="626" t="str">
        <f t="shared" ca="1" si="0"/>
        <v/>
      </c>
      <c r="D36" s="627"/>
      <c r="E36" s="628" t="str">
        <f t="shared" ca="1" si="3"/>
        <v/>
      </c>
      <c r="F36" s="629"/>
      <c r="G36" s="194" t="str">
        <f t="shared" ca="1" si="4"/>
        <v/>
      </c>
      <c r="H36" s="454" t="str">
        <f t="shared" ca="1" si="5"/>
        <v/>
      </c>
      <c r="I36" s="456"/>
      <c r="J36" s="454" t="str">
        <f t="shared" ca="1" si="6"/>
        <v/>
      </c>
      <c r="K36" s="456"/>
      <c r="L36" s="626" t="str">
        <f t="shared" ca="1" si="7"/>
        <v/>
      </c>
      <c r="M36" s="627"/>
      <c r="N36" s="626" t="str">
        <f t="shared" ca="1" si="1"/>
        <v/>
      </c>
      <c r="O36" s="627"/>
      <c r="P36" s="623"/>
      <c r="Q36" s="624"/>
      <c r="R36" s="624"/>
      <c r="S36" s="624"/>
      <c r="T36" s="625"/>
    </row>
    <row r="37" spans="1:20" ht="15.75" customHeight="1" x14ac:dyDescent="0.15">
      <c r="A37" s="615" t="s">
        <v>183</v>
      </c>
      <c r="B37" s="615"/>
      <c r="C37" s="187"/>
      <c r="D37" s="187"/>
      <c r="E37" s="187"/>
      <c r="F37" s="187"/>
      <c r="G37" s="187"/>
      <c r="H37" s="187"/>
      <c r="I37" s="616" t="s">
        <v>184</v>
      </c>
      <c r="J37" s="616"/>
      <c r="K37" s="616"/>
      <c r="L37" s="616"/>
      <c r="M37" s="616"/>
      <c r="N37" s="189"/>
      <c r="O37" s="189"/>
      <c r="P37" s="189"/>
      <c r="Q37" s="189"/>
      <c r="R37" s="189"/>
      <c r="S37" s="189"/>
      <c r="T37" s="189"/>
    </row>
  </sheetData>
  <sheetProtection selectLockedCells="1"/>
  <mergeCells count="181">
    <mergeCell ref="A1:T1"/>
    <mergeCell ref="A2:T2"/>
    <mergeCell ref="A3:G3"/>
    <mergeCell ref="A4:G4"/>
    <mergeCell ref="A5:T5"/>
    <mergeCell ref="A6:C6"/>
    <mergeCell ref="D6:L6"/>
    <mergeCell ref="M6:O6"/>
    <mergeCell ref="P6:T6"/>
    <mergeCell ref="Q3:T3"/>
    <mergeCell ref="Q4:T4"/>
    <mergeCell ref="A7:C7"/>
    <mergeCell ref="D7:L7"/>
    <mergeCell ref="M7:O7"/>
    <mergeCell ref="P7:T7"/>
    <mergeCell ref="A8:C8"/>
    <mergeCell ref="D8:E8"/>
    <mergeCell ref="F8:H8"/>
    <mergeCell ref="I8:L8"/>
    <mergeCell ref="M8:O8"/>
    <mergeCell ref="P8:T8"/>
    <mergeCell ref="A9:C9"/>
    <mergeCell ref="D9:E9"/>
    <mergeCell ref="F9:H9"/>
    <mergeCell ref="I9:L9"/>
    <mergeCell ref="M9:O9"/>
    <mergeCell ref="P9:T9"/>
    <mergeCell ref="A10:C10"/>
    <mergeCell ref="D10:E10"/>
    <mergeCell ref="F10:H10"/>
    <mergeCell ref="I10:L10"/>
    <mergeCell ref="M10:O10"/>
    <mergeCell ref="P10:T10"/>
    <mergeCell ref="A11:C11"/>
    <mergeCell ref="D11:T11"/>
    <mergeCell ref="A12:C12"/>
    <mergeCell ref="D12:E12"/>
    <mergeCell ref="F12:G12"/>
    <mergeCell ref="I12:J12"/>
    <mergeCell ref="L12:M12"/>
    <mergeCell ref="N12:O12"/>
    <mergeCell ref="P12:Q12"/>
    <mergeCell ref="A13:B13"/>
    <mergeCell ref="C13:T13"/>
    <mergeCell ref="A14:B14"/>
    <mergeCell ref="C14:J14"/>
    <mergeCell ref="K14:N14"/>
    <mergeCell ref="O14:T14"/>
    <mergeCell ref="G15:K15"/>
    <mergeCell ref="H16:I16"/>
    <mergeCell ref="J16:K16"/>
    <mergeCell ref="C17:D17"/>
    <mergeCell ref="E17:F17"/>
    <mergeCell ref="H17:I17"/>
    <mergeCell ref="J17:K17"/>
    <mergeCell ref="L17:M17"/>
    <mergeCell ref="N17:O17"/>
    <mergeCell ref="C18:D18"/>
    <mergeCell ref="E18:F18"/>
    <mergeCell ref="H18:I18"/>
    <mergeCell ref="J18:K18"/>
    <mergeCell ref="L18:M18"/>
    <mergeCell ref="N18:O18"/>
    <mergeCell ref="C19:D19"/>
    <mergeCell ref="E19:F19"/>
    <mergeCell ref="H19:I19"/>
    <mergeCell ref="J19:K19"/>
    <mergeCell ref="L19:M19"/>
    <mergeCell ref="N19:O19"/>
    <mergeCell ref="C20:D20"/>
    <mergeCell ref="E20:F20"/>
    <mergeCell ref="H20:I20"/>
    <mergeCell ref="J20:K20"/>
    <mergeCell ref="L20:M20"/>
    <mergeCell ref="N20:O20"/>
    <mergeCell ref="C21:D21"/>
    <mergeCell ref="E21:F21"/>
    <mergeCell ref="H21:I21"/>
    <mergeCell ref="J21:K21"/>
    <mergeCell ref="L21:M21"/>
    <mergeCell ref="N21:O21"/>
    <mergeCell ref="C22:D22"/>
    <mergeCell ref="E22:F22"/>
    <mergeCell ref="H22:I22"/>
    <mergeCell ref="J22:K22"/>
    <mergeCell ref="L22:M22"/>
    <mergeCell ref="N22:O22"/>
    <mergeCell ref="C23:D23"/>
    <mergeCell ref="E23:F23"/>
    <mergeCell ref="H23:I23"/>
    <mergeCell ref="J23:K23"/>
    <mergeCell ref="L23:M23"/>
    <mergeCell ref="N23:O23"/>
    <mergeCell ref="C24:D24"/>
    <mergeCell ref="E24:F24"/>
    <mergeCell ref="H24:I24"/>
    <mergeCell ref="J24:K24"/>
    <mergeCell ref="L24:M24"/>
    <mergeCell ref="N24:O24"/>
    <mergeCell ref="C25:D25"/>
    <mergeCell ref="E25:F25"/>
    <mergeCell ref="H25:I25"/>
    <mergeCell ref="J25:K25"/>
    <mergeCell ref="L25:M25"/>
    <mergeCell ref="N25:O25"/>
    <mergeCell ref="C26:D26"/>
    <mergeCell ref="E26:F26"/>
    <mergeCell ref="H26:I26"/>
    <mergeCell ref="J26:K26"/>
    <mergeCell ref="L26:M26"/>
    <mergeCell ref="N26:O26"/>
    <mergeCell ref="C27:D27"/>
    <mergeCell ref="E27:F27"/>
    <mergeCell ref="H27:I27"/>
    <mergeCell ref="J27:K27"/>
    <mergeCell ref="L27:M27"/>
    <mergeCell ref="N27:O27"/>
    <mergeCell ref="C28:D28"/>
    <mergeCell ref="E28:F28"/>
    <mergeCell ref="H28:I28"/>
    <mergeCell ref="J28:K28"/>
    <mergeCell ref="L28:M28"/>
    <mergeCell ref="N28:O28"/>
    <mergeCell ref="C29:D29"/>
    <mergeCell ref="E29:F29"/>
    <mergeCell ref="H29:I29"/>
    <mergeCell ref="J29:K29"/>
    <mergeCell ref="L29:M29"/>
    <mergeCell ref="N29:O29"/>
    <mergeCell ref="C30:D30"/>
    <mergeCell ref="E30:F30"/>
    <mergeCell ref="H30:I30"/>
    <mergeCell ref="J30:K30"/>
    <mergeCell ref="L30:M30"/>
    <mergeCell ref="N30:O30"/>
    <mergeCell ref="C31:D31"/>
    <mergeCell ref="E31:F31"/>
    <mergeCell ref="H31:I31"/>
    <mergeCell ref="J31:K31"/>
    <mergeCell ref="L31:M31"/>
    <mergeCell ref="N31:O31"/>
    <mergeCell ref="C32:D32"/>
    <mergeCell ref="E32:F32"/>
    <mergeCell ref="H32:I32"/>
    <mergeCell ref="J32:K32"/>
    <mergeCell ref="L32:M32"/>
    <mergeCell ref="N32:O32"/>
    <mergeCell ref="H33:I33"/>
    <mergeCell ref="J33:K33"/>
    <mergeCell ref="L33:M33"/>
    <mergeCell ref="N33:O33"/>
    <mergeCell ref="C34:D34"/>
    <mergeCell ref="E34:F34"/>
    <mergeCell ref="H34:I34"/>
    <mergeCell ref="J34:K34"/>
    <mergeCell ref="L34:M34"/>
    <mergeCell ref="N34:O34"/>
    <mergeCell ref="A37:B37"/>
    <mergeCell ref="I37:M37"/>
    <mergeCell ref="A15:A16"/>
    <mergeCell ref="B15:B16"/>
    <mergeCell ref="P15:T16"/>
    <mergeCell ref="L15:M16"/>
    <mergeCell ref="N15:O16"/>
    <mergeCell ref="C15:D16"/>
    <mergeCell ref="E15:F16"/>
    <mergeCell ref="P17:T36"/>
    <mergeCell ref="C35:D35"/>
    <mergeCell ref="E35:F35"/>
    <mergeCell ref="H35:I35"/>
    <mergeCell ref="J35:K35"/>
    <mergeCell ref="L35:M35"/>
    <mergeCell ref="N35:O35"/>
    <mergeCell ref="C36:D36"/>
    <mergeCell ref="E36:F36"/>
    <mergeCell ref="H36:I36"/>
    <mergeCell ref="J36:K36"/>
    <mergeCell ref="L36:M36"/>
    <mergeCell ref="N36:O36"/>
    <mergeCell ref="C33:D33"/>
    <mergeCell ref="E33:F33"/>
  </mergeCells>
  <phoneticPr fontId="9" type="noConversion"/>
  <conditionalFormatting sqref="O14:T14">
    <cfRule type="cellIs" dxfId="9" priority="1" operator="lessThan">
      <formula>$C$14</formula>
    </cfRule>
  </conditionalFormatting>
  <printOptions horizontalCentered="1"/>
  <pageMargins left="0.98425196850393704" right="0.70866141732283505" top="0.78740157480314998" bottom="0.78740157480314998" header="0.74803149606299202" footer="0.31496062992126"/>
  <pageSetup paperSize="9" orientation="portrait" r:id="rId1"/>
  <headerFooter>
    <oddHeader>&amp;R&amp;G</oddHeader>
  </headerFooter>
  <legacy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Z29"/>
  <sheetViews>
    <sheetView view="pageBreakPreview" zoomScaleNormal="100" workbookViewId="0">
      <selection activeCell="D21" sqref="D21:Q21"/>
    </sheetView>
  </sheetViews>
  <sheetFormatPr defaultColWidth="8.875" defaultRowHeight="13.5" x14ac:dyDescent="0.15"/>
  <cols>
    <col min="1" max="1" width="4.5" style="182" customWidth="1"/>
    <col min="2" max="2" width="5.5" style="182" customWidth="1"/>
    <col min="3" max="3" width="4.5" style="182" customWidth="1"/>
    <col min="4" max="4" width="8.875" style="182"/>
    <col min="5" max="5" width="10.5" style="182" customWidth="1"/>
    <col min="6" max="6" width="8.125" style="182" customWidth="1"/>
    <col min="7" max="7" width="3.75" style="182" customWidth="1"/>
    <col min="8" max="8" width="1.375" style="182" customWidth="1"/>
    <col min="9" max="9" width="3.5" style="182" customWidth="1"/>
    <col min="10" max="10" width="1.375" style="182" customWidth="1"/>
    <col min="11" max="11" width="3.375" style="182" customWidth="1"/>
    <col min="12" max="12" width="1.375" style="182" customWidth="1"/>
    <col min="13" max="13" width="3.875" style="182" customWidth="1"/>
    <col min="14" max="14" width="1.625" style="182" customWidth="1"/>
    <col min="15" max="15" width="4.5" style="182" customWidth="1"/>
    <col min="16" max="16" width="1.625" style="182" customWidth="1"/>
    <col min="17" max="17" width="3.875" style="182" customWidth="1"/>
    <col min="18" max="19" width="4.125" style="182" customWidth="1"/>
    <col min="20" max="20" width="4.875" style="182" customWidth="1"/>
    <col min="21" max="16384" width="8.875" style="182"/>
  </cols>
  <sheetData>
    <row r="1" spans="1:26" s="2" customFormat="1" ht="18.75" x14ac:dyDescent="0.15">
      <c r="A1" s="538"/>
      <c r="B1" s="538"/>
      <c r="C1" s="538"/>
      <c r="D1" s="538"/>
      <c r="E1" s="538"/>
      <c r="F1" s="538"/>
      <c r="G1" s="538"/>
      <c r="H1" s="538"/>
      <c r="I1" s="538"/>
      <c r="J1" s="538"/>
      <c r="K1" s="538"/>
      <c r="L1" s="538"/>
      <c r="M1" s="538"/>
      <c r="N1" s="538"/>
      <c r="O1" s="538"/>
      <c r="P1" s="538"/>
      <c r="Q1" s="538"/>
      <c r="R1" s="538"/>
      <c r="S1" s="538"/>
      <c r="T1" s="538"/>
      <c r="U1" s="190"/>
      <c r="X1" s="176"/>
      <c r="Y1" s="176"/>
      <c r="Z1" s="176"/>
    </row>
    <row r="2" spans="1:26" ht="22.5" x14ac:dyDescent="0.15">
      <c r="A2" s="668" t="s">
        <v>367</v>
      </c>
      <c r="B2" s="668"/>
      <c r="C2" s="668"/>
      <c r="D2" s="668"/>
      <c r="E2" s="668"/>
      <c r="F2" s="668"/>
      <c r="G2" s="668"/>
      <c r="H2" s="668"/>
      <c r="I2" s="668"/>
      <c r="J2" s="668"/>
      <c r="K2" s="668"/>
      <c r="L2" s="668"/>
      <c r="M2" s="668"/>
      <c r="N2" s="668"/>
      <c r="O2" s="668"/>
      <c r="P2" s="668"/>
      <c r="Q2" s="668"/>
      <c r="R2" s="668"/>
      <c r="S2" s="668"/>
      <c r="T2" s="668"/>
    </row>
    <row r="3" spans="1:26" s="158" customFormat="1" ht="18.75" customHeight="1" x14ac:dyDescent="0.15">
      <c r="A3" s="516"/>
      <c r="B3" s="516"/>
      <c r="C3" s="516"/>
      <c r="D3" s="516"/>
      <c r="E3" s="516"/>
      <c r="F3" s="516"/>
      <c r="G3" s="516"/>
      <c r="H3" s="120"/>
      <c r="N3" s="120"/>
      <c r="O3" s="120"/>
      <c r="P3" s="120"/>
      <c r="Q3" s="120"/>
      <c r="R3" s="516"/>
      <c r="S3" s="516"/>
      <c r="T3" s="516"/>
    </row>
    <row r="4" spans="1:26" s="158" customFormat="1" ht="18.75" customHeight="1" x14ac:dyDescent="0.15">
      <c r="A4" s="516"/>
      <c r="B4" s="516"/>
      <c r="C4" s="516"/>
      <c r="D4" s="516"/>
      <c r="E4" s="516"/>
      <c r="F4" s="516"/>
      <c r="G4" s="516"/>
      <c r="H4" s="120"/>
      <c r="N4" s="120"/>
      <c r="O4" s="120"/>
      <c r="P4" s="120"/>
      <c r="Q4" s="120"/>
      <c r="R4" s="516"/>
      <c r="S4" s="516"/>
      <c r="T4" s="516"/>
    </row>
    <row r="5" spans="1:26" ht="18.75" customHeight="1" x14ac:dyDescent="0.15">
      <c r="A5" s="668"/>
      <c r="B5" s="668"/>
      <c r="C5" s="668"/>
      <c r="D5" s="668"/>
      <c r="E5" s="668"/>
      <c r="F5" s="668"/>
      <c r="G5" s="668"/>
      <c r="H5" s="668"/>
      <c r="I5" s="668"/>
      <c r="J5" s="668"/>
      <c r="K5" s="668"/>
      <c r="L5" s="668"/>
      <c r="M5" s="668"/>
      <c r="N5" s="668"/>
      <c r="O5" s="668"/>
      <c r="P5" s="668"/>
      <c r="Q5" s="668"/>
      <c r="R5" s="668"/>
      <c r="S5" s="668"/>
      <c r="T5" s="668"/>
    </row>
    <row r="6" spans="1:26" ht="29.25" customHeight="1" x14ac:dyDescent="0.15">
      <c r="A6" s="559" t="s">
        <v>45</v>
      </c>
      <c r="B6" s="559"/>
      <c r="C6" s="559"/>
      <c r="D6" s="603"/>
      <c r="E6" s="603"/>
      <c r="F6" s="603"/>
      <c r="G6" s="603"/>
      <c r="H6" s="603"/>
      <c r="I6" s="603"/>
      <c r="J6" s="559" t="s">
        <v>368</v>
      </c>
      <c r="K6" s="559"/>
      <c r="L6" s="559"/>
      <c r="M6" s="597"/>
      <c r="N6" s="665"/>
      <c r="O6" s="666"/>
      <c r="P6" s="666"/>
      <c r="Q6" s="666"/>
      <c r="R6" s="666"/>
      <c r="S6" s="666"/>
      <c r="T6" s="667"/>
    </row>
    <row r="7" spans="1:26" ht="29.25" customHeight="1" x14ac:dyDescent="0.15">
      <c r="A7" s="559" t="s">
        <v>115</v>
      </c>
      <c r="B7" s="559"/>
      <c r="C7" s="559"/>
      <c r="D7" s="603"/>
      <c r="E7" s="603"/>
      <c r="F7" s="603"/>
      <c r="G7" s="603"/>
      <c r="H7" s="603"/>
      <c r="I7" s="603"/>
      <c r="J7" s="559" t="s">
        <v>369</v>
      </c>
      <c r="K7" s="559"/>
      <c r="L7" s="559"/>
      <c r="M7" s="597"/>
      <c r="N7" s="665"/>
      <c r="O7" s="666"/>
      <c r="P7" s="666"/>
      <c r="Q7" s="666"/>
      <c r="R7" s="666"/>
      <c r="S7" s="666"/>
      <c r="T7" s="667"/>
    </row>
    <row r="8" spans="1:26" ht="29.25" customHeight="1" x14ac:dyDescent="0.15">
      <c r="A8" s="559" t="s">
        <v>120</v>
      </c>
      <c r="B8" s="559"/>
      <c r="C8" s="559"/>
      <c r="D8" s="559" t="s">
        <v>370</v>
      </c>
      <c r="E8" s="559"/>
      <c r="F8" s="559"/>
      <c r="G8" s="559"/>
      <c r="H8" s="559"/>
      <c r="I8" s="559"/>
      <c r="J8" s="559"/>
      <c r="K8" s="559"/>
      <c r="L8" s="559"/>
      <c r="M8" s="559"/>
      <c r="N8" s="605"/>
      <c r="O8" s="605"/>
      <c r="P8" s="605"/>
      <c r="Q8" s="605"/>
      <c r="R8" s="556" t="s">
        <v>371</v>
      </c>
      <c r="S8" s="567"/>
      <c r="T8" s="557"/>
    </row>
    <row r="9" spans="1:26" ht="27.75" customHeight="1" x14ac:dyDescent="0.15">
      <c r="A9" s="559" t="s">
        <v>372</v>
      </c>
      <c r="B9" s="559"/>
      <c r="C9" s="559"/>
      <c r="D9" s="664"/>
      <c r="E9" s="664"/>
      <c r="F9" s="603"/>
      <c r="G9" s="603"/>
      <c r="H9" s="603"/>
      <c r="I9" s="603"/>
      <c r="J9" s="603"/>
      <c r="K9" s="603"/>
      <c r="L9" s="603"/>
      <c r="M9" s="603"/>
      <c r="N9" s="603"/>
      <c r="O9" s="603"/>
      <c r="P9" s="603"/>
      <c r="Q9" s="603"/>
      <c r="R9" s="597"/>
      <c r="S9" s="598"/>
      <c r="T9" s="558"/>
    </row>
    <row r="10" spans="1:26" ht="27.75" customHeight="1" x14ac:dyDescent="0.15">
      <c r="A10" s="559" t="s">
        <v>373</v>
      </c>
      <c r="B10" s="559"/>
      <c r="C10" s="559"/>
      <c r="D10" s="607"/>
      <c r="E10" s="607"/>
      <c r="F10" s="559"/>
      <c r="G10" s="609"/>
      <c r="H10" s="609"/>
      <c r="I10" s="609"/>
      <c r="J10" s="609"/>
      <c r="K10" s="609"/>
      <c r="L10" s="609"/>
      <c r="M10" s="609"/>
      <c r="N10" s="609"/>
      <c r="O10" s="609"/>
      <c r="P10" s="609"/>
      <c r="Q10" s="609"/>
      <c r="R10" s="597"/>
      <c r="S10" s="598"/>
      <c r="T10" s="558"/>
    </row>
    <row r="11" spans="1:26" ht="27.75" customHeight="1" x14ac:dyDescent="0.15">
      <c r="A11" s="559" t="s">
        <v>344</v>
      </c>
      <c r="B11" s="559"/>
      <c r="C11" s="559"/>
      <c r="D11" s="661" t="s">
        <v>374</v>
      </c>
      <c r="E11" s="662"/>
      <c r="F11" s="662"/>
      <c r="G11" s="185"/>
      <c r="H11" s="186" t="s">
        <v>375</v>
      </c>
      <c r="I11" s="185"/>
      <c r="J11" s="186" t="s">
        <v>375</v>
      </c>
      <c r="K11" s="185"/>
      <c r="L11" s="186" t="s">
        <v>375</v>
      </c>
      <c r="M11" s="185"/>
      <c r="N11" s="186" t="s">
        <v>375</v>
      </c>
      <c r="O11" s="185"/>
      <c r="P11" s="186" t="s">
        <v>375</v>
      </c>
      <c r="Q11" s="191"/>
      <c r="R11" s="598"/>
      <c r="S11" s="598"/>
      <c r="T11" s="558"/>
    </row>
    <row r="12" spans="1:26" ht="27.75" customHeight="1" x14ac:dyDescent="0.15">
      <c r="A12" s="559" t="s">
        <v>376</v>
      </c>
      <c r="B12" s="559"/>
      <c r="C12" s="559"/>
      <c r="D12" s="661" t="s">
        <v>374</v>
      </c>
      <c r="E12" s="662"/>
      <c r="F12" s="662"/>
      <c r="G12" s="185"/>
      <c r="H12" s="186" t="s">
        <v>375</v>
      </c>
      <c r="I12" s="185"/>
      <c r="J12" s="186" t="s">
        <v>375</v>
      </c>
      <c r="K12" s="185"/>
      <c r="L12" s="186" t="s">
        <v>375</v>
      </c>
      <c r="M12" s="185"/>
      <c r="N12" s="186" t="s">
        <v>375</v>
      </c>
      <c r="O12" s="185"/>
      <c r="P12" s="186" t="s">
        <v>375</v>
      </c>
      <c r="Q12" s="191"/>
      <c r="R12" s="598"/>
      <c r="S12" s="598"/>
      <c r="T12" s="558"/>
    </row>
    <row r="13" spans="1:26" ht="27.75" customHeight="1" x14ac:dyDescent="0.15">
      <c r="A13" s="559" t="s">
        <v>377</v>
      </c>
      <c r="B13" s="559"/>
      <c r="C13" s="559"/>
      <c r="D13" s="603"/>
      <c r="E13" s="603"/>
      <c r="F13" s="603"/>
      <c r="G13" s="663"/>
      <c r="H13" s="663"/>
      <c r="I13" s="663"/>
      <c r="J13" s="663"/>
      <c r="K13" s="663"/>
      <c r="L13" s="663"/>
      <c r="M13" s="663"/>
      <c r="N13" s="663"/>
      <c r="O13" s="663"/>
      <c r="P13" s="663"/>
      <c r="Q13" s="663"/>
      <c r="R13" s="597"/>
      <c r="S13" s="598"/>
      <c r="T13" s="558"/>
    </row>
    <row r="14" spans="1:26" ht="27.75" customHeight="1" x14ac:dyDescent="0.15">
      <c r="A14" s="559" t="s">
        <v>378</v>
      </c>
      <c r="B14" s="559"/>
      <c r="C14" s="559"/>
      <c r="D14" s="603"/>
      <c r="E14" s="603"/>
      <c r="F14" s="603"/>
      <c r="G14" s="603"/>
      <c r="H14" s="603"/>
      <c r="I14" s="603"/>
      <c r="J14" s="603"/>
      <c r="K14" s="603"/>
      <c r="L14" s="603"/>
      <c r="M14" s="603"/>
      <c r="N14" s="603"/>
      <c r="O14" s="603"/>
      <c r="P14" s="603"/>
      <c r="Q14" s="603"/>
      <c r="R14" s="597"/>
      <c r="S14" s="598"/>
      <c r="T14" s="558"/>
    </row>
    <row r="15" spans="1:26" ht="25.5" customHeight="1" x14ac:dyDescent="0.15">
      <c r="A15" s="559" t="s">
        <v>379</v>
      </c>
      <c r="B15" s="559" t="s">
        <v>297</v>
      </c>
      <c r="C15" s="559"/>
      <c r="D15" s="657"/>
      <c r="E15" s="658"/>
      <c r="F15" s="658"/>
      <c r="G15" s="600"/>
      <c r="H15" s="600"/>
      <c r="I15" s="600"/>
      <c r="J15" s="600"/>
      <c r="K15" s="600"/>
      <c r="L15" s="600"/>
      <c r="M15" s="600"/>
      <c r="N15" s="600"/>
      <c r="O15" s="600"/>
      <c r="P15" s="600"/>
      <c r="Q15" s="601"/>
      <c r="R15" s="597"/>
      <c r="S15" s="598"/>
      <c r="T15" s="558"/>
    </row>
    <row r="16" spans="1:26" ht="25.5" customHeight="1" x14ac:dyDescent="0.15">
      <c r="A16" s="559"/>
      <c r="B16" s="559" t="s">
        <v>299</v>
      </c>
      <c r="C16" s="559"/>
      <c r="D16" s="657"/>
      <c r="E16" s="658"/>
      <c r="F16" s="658"/>
      <c r="G16" s="600"/>
      <c r="H16" s="600"/>
      <c r="I16" s="600"/>
      <c r="J16" s="600"/>
      <c r="K16" s="600"/>
      <c r="L16" s="600"/>
      <c r="M16" s="600"/>
      <c r="N16" s="600"/>
      <c r="O16" s="600"/>
      <c r="P16" s="600"/>
      <c r="Q16" s="601"/>
      <c r="R16" s="597" t="s">
        <v>380</v>
      </c>
      <c r="S16" s="598"/>
      <c r="T16" s="192"/>
    </row>
    <row r="17" spans="1:20" ht="25.5" customHeight="1" x14ac:dyDescent="0.15">
      <c r="A17" s="559"/>
      <c r="B17" s="554" t="s">
        <v>381</v>
      </c>
      <c r="C17" s="555"/>
      <c r="D17" s="659"/>
      <c r="E17" s="660"/>
      <c r="F17" s="660"/>
      <c r="G17" s="600"/>
      <c r="H17" s="600"/>
      <c r="I17" s="600"/>
      <c r="J17" s="600"/>
      <c r="K17" s="600"/>
      <c r="L17" s="600"/>
      <c r="M17" s="600"/>
      <c r="N17" s="600"/>
      <c r="O17" s="600"/>
      <c r="P17" s="600"/>
      <c r="Q17" s="601"/>
      <c r="R17" s="597" t="s">
        <v>380</v>
      </c>
      <c r="S17" s="598"/>
      <c r="T17" s="192"/>
    </row>
    <row r="18" spans="1:20" ht="25.5" customHeight="1" x14ac:dyDescent="0.15">
      <c r="A18" s="559"/>
      <c r="B18" s="559" t="s">
        <v>312</v>
      </c>
      <c r="C18" s="559"/>
      <c r="D18" s="657"/>
      <c r="E18" s="658"/>
      <c r="F18" s="658"/>
      <c r="G18" s="600"/>
      <c r="H18" s="600"/>
      <c r="I18" s="600"/>
      <c r="J18" s="600"/>
      <c r="K18" s="600"/>
      <c r="L18" s="600"/>
      <c r="M18" s="600"/>
      <c r="N18" s="600"/>
      <c r="O18" s="600"/>
      <c r="P18" s="600"/>
      <c r="Q18" s="601"/>
      <c r="R18" s="597"/>
      <c r="S18" s="598"/>
      <c r="T18" s="558"/>
    </row>
    <row r="19" spans="1:20" ht="25.5" customHeight="1" x14ac:dyDescent="0.15">
      <c r="A19" s="559"/>
      <c r="B19" s="559" t="s">
        <v>382</v>
      </c>
      <c r="C19" s="559"/>
      <c r="D19" s="657"/>
      <c r="E19" s="658"/>
      <c r="F19" s="658"/>
      <c r="G19" s="600"/>
      <c r="H19" s="600"/>
      <c r="I19" s="600"/>
      <c r="J19" s="600"/>
      <c r="K19" s="600"/>
      <c r="L19" s="600"/>
      <c r="M19" s="600"/>
      <c r="N19" s="600"/>
      <c r="O19" s="600"/>
      <c r="P19" s="600"/>
      <c r="Q19" s="601"/>
      <c r="R19" s="597"/>
      <c r="S19" s="598"/>
      <c r="T19" s="558"/>
    </row>
    <row r="20" spans="1:20" ht="25.5" customHeight="1" x14ac:dyDescent="0.15">
      <c r="A20" s="559"/>
      <c r="B20" s="559" t="s">
        <v>300</v>
      </c>
      <c r="C20" s="559"/>
      <c r="D20" s="657"/>
      <c r="E20" s="658"/>
      <c r="F20" s="658"/>
      <c r="G20" s="600"/>
      <c r="H20" s="600"/>
      <c r="I20" s="600"/>
      <c r="J20" s="600"/>
      <c r="K20" s="600"/>
      <c r="L20" s="600"/>
      <c r="M20" s="600"/>
      <c r="N20" s="600"/>
      <c r="O20" s="600"/>
      <c r="P20" s="600"/>
      <c r="Q20" s="601"/>
      <c r="R20" s="597"/>
      <c r="S20" s="598"/>
      <c r="T20" s="558"/>
    </row>
    <row r="21" spans="1:20" ht="25.5" customHeight="1" x14ac:dyDescent="0.15">
      <c r="A21" s="559" t="s">
        <v>383</v>
      </c>
      <c r="B21" s="559"/>
      <c r="C21" s="559"/>
      <c r="D21" s="603"/>
      <c r="E21" s="603"/>
      <c r="F21" s="603"/>
      <c r="G21" s="603"/>
      <c r="H21" s="603"/>
      <c r="I21" s="603"/>
      <c r="J21" s="603"/>
      <c r="K21" s="603"/>
      <c r="L21" s="603"/>
      <c r="M21" s="603"/>
      <c r="N21" s="603"/>
      <c r="O21" s="603"/>
      <c r="P21" s="603"/>
      <c r="Q21" s="603"/>
      <c r="R21" s="597"/>
      <c r="S21" s="598"/>
      <c r="T21" s="558"/>
    </row>
    <row r="22" spans="1:20" ht="25.5" customHeight="1" x14ac:dyDescent="0.15">
      <c r="A22" s="559" t="s">
        <v>384</v>
      </c>
      <c r="B22" s="559"/>
      <c r="C22" s="559"/>
      <c r="D22" s="559" t="s">
        <v>385</v>
      </c>
      <c r="E22" s="559"/>
      <c r="F22" s="559"/>
      <c r="G22" s="559"/>
      <c r="H22" s="559"/>
      <c r="I22" s="559"/>
      <c r="J22" s="559"/>
      <c r="K22" s="559"/>
      <c r="L22" s="559"/>
      <c r="M22" s="559"/>
      <c r="N22" s="559"/>
      <c r="O22" s="559"/>
      <c r="P22" s="559"/>
      <c r="Q22" s="559"/>
      <c r="R22" s="597"/>
      <c r="S22" s="598"/>
      <c r="T22" s="558"/>
    </row>
    <row r="23" spans="1:20" ht="25.5" customHeight="1" x14ac:dyDescent="0.15">
      <c r="A23" s="559" t="s">
        <v>386</v>
      </c>
      <c r="B23" s="559"/>
      <c r="C23" s="559"/>
      <c r="D23" s="559" t="s">
        <v>387</v>
      </c>
      <c r="E23" s="559"/>
      <c r="F23" s="559"/>
      <c r="G23" s="559"/>
      <c r="H23" s="559"/>
      <c r="I23" s="559"/>
      <c r="J23" s="559"/>
      <c r="K23" s="559"/>
      <c r="L23" s="559"/>
      <c r="M23" s="559"/>
      <c r="N23" s="559"/>
      <c r="O23" s="559"/>
      <c r="P23" s="559"/>
      <c r="Q23" s="559"/>
      <c r="R23" s="597"/>
      <c r="S23" s="598"/>
      <c r="T23" s="558"/>
    </row>
    <row r="24" spans="1:20" ht="25.5" customHeight="1" x14ac:dyDescent="0.15">
      <c r="A24" s="559" t="s">
        <v>388</v>
      </c>
      <c r="B24" s="559"/>
      <c r="C24" s="559"/>
      <c r="D24" s="559" t="s">
        <v>389</v>
      </c>
      <c r="E24" s="559"/>
      <c r="F24" s="559"/>
      <c r="G24" s="559"/>
      <c r="H24" s="559"/>
      <c r="I24" s="559"/>
      <c r="J24" s="559"/>
      <c r="K24" s="559"/>
      <c r="L24" s="559"/>
      <c r="M24" s="559"/>
      <c r="N24" s="559"/>
      <c r="O24" s="559"/>
      <c r="P24" s="559"/>
      <c r="Q24" s="559"/>
      <c r="R24" s="597"/>
      <c r="S24" s="598"/>
      <c r="T24" s="558"/>
    </row>
    <row r="25" spans="1:20" ht="25.5" customHeight="1" x14ac:dyDescent="0.15">
      <c r="A25" s="559" t="s">
        <v>390</v>
      </c>
      <c r="B25" s="559"/>
      <c r="C25" s="559"/>
      <c r="D25" s="603" t="s">
        <v>391</v>
      </c>
      <c r="E25" s="603"/>
      <c r="F25" s="603"/>
      <c r="G25" s="603"/>
      <c r="H25" s="603"/>
      <c r="I25" s="603"/>
      <c r="J25" s="603"/>
      <c r="K25" s="603"/>
      <c r="L25" s="603"/>
      <c r="M25" s="603"/>
      <c r="N25" s="603"/>
      <c r="O25" s="603"/>
      <c r="P25" s="603"/>
      <c r="Q25" s="603"/>
      <c r="R25" s="597"/>
      <c r="S25" s="598"/>
      <c r="T25" s="558"/>
    </row>
    <row r="26" spans="1:20" ht="25.5" customHeight="1" x14ac:dyDescent="0.15">
      <c r="A26" s="559" t="s">
        <v>392</v>
      </c>
      <c r="B26" s="559"/>
      <c r="C26" s="559"/>
      <c r="D26" s="183"/>
      <c r="E26" s="183" t="s">
        <v>393</v>
      </c>
      <c r="F26" s="183" t="s">
        <v>394</v>
      </c>
      <c r="G26" s="597"/>
      <c r="H26" s="598"/>
      <c r="I26" s="598"/>
      <c r="J26" s="598"/>
      <c r="K26" s="558"/>
      <c r="L26" s="597" t="s">
        <v>395</v>
      </c>
      <c r="M26" s="598"/>
      <c r="N26" s="558"/>
      <c r="O26" s="598"/>
      <c r="P26" s="598"/>
      <c r="Q26" s="558"/>
      <c r="R26" s="597"/>
      <c r="S26" s="598"/>
      <c r="T26" s="558"/>
    </row>
    <row r="27" spans="1:20" ht="25.5" customHeight="1" x14ac:dyDescent="0.15">
      <c r="A27" s="559" t="s">
        <v>396</v>
      </c>
      <c r="B27" s="559"/>
      <c r="C27" s="559"/>
      <c r="D27" s="559"/>
      <c r="E27" s="559"/>
      <c r="F27" s="559"/>
      <c r="G27" s="559"/>
      <c r="H27" s="559"/>
      <c r="I27" s="559"/>
      <c r="J27" s="559"/>
      <c r="K27" s="559"/>
      <c r="L27" s="559"/>
      <c r="M27" s="559"/>
      <c r="N27" s="559"/>
      <c r="O27" s="559"/>
      <c r="P27" s="559"/>
      <c r="Q27" s="559"/>
      <c r="R27" s="559"/>
      <c r="S27" s="559"/>
      <c r="T27" s="559"/>
    </row>
    <row r="28" spans="1:20" ht="25.5" customHeight="1" x14ac:dyDescent="0.15">
      <c r="A28" s="559" t="s">
        <v>397</v>
      </c>
      <c r="B28" s="559"/>
      <c r="C28" s="574"/>
      <c r="D28" s="574"/>
      <c r="E28" s="574"/>
      <c r="F28" s="574"/>
      <c r="G28" s="574"/>
      <c r="H28" s="574"/>
      <c r="I28" s="574"/>
      <c r="J28" s="574"/>
      <c r="K28" s="574"/>
      <c r="L28" s="574"/>
      <c r="M28" s="574"/>
      <c r="N28" s="574"/>
      <c r="O28" s="574"/>
      <c r="P28" s="574"/>
      <c r="Q28" s="574"/>
      <c r="R28" s="574"/>
      <c r="S28" s="574"/>
      <c r="T28" s="574"/>
    </row>
    <row r="29" spans="1:20" customFormat="1" ht="15.75" customHeight="1" x14ac:dyDescent="0.15">
      <c r="A29" s="615" t="s">
        <v>183</v>
      </c>
      <c r="B29" s="615"/>
      <c r="C29" s="187"/>
      <c r="D29" s="187"/>
      <c r="E29" s="187"/>
      <c r="F29" s="187"/>
      <c r="G29" s="187"/>
      <c r="H29" s="187"/>
      <c r="I29" s="616" t="s">
        <v>184</v>
      </c>
      <c r="J29" s="616"/>
      <c r="K29" s="616"/>
      <c r="L29" s="616"/>
      <c r="M29" s="616"/>
      <c r="N29" s="189"/>
      <c r="O29" s="189"/>
      <c r="P29" s="189"/>
      <c r="Q29" s="189"/>
      <c r="R29" s="189"/>
      <c r="S29" s="189"/>
      <c r="T29" s="189"/>
    </row>
  </sheetData>
  <sheetProtection selectLockedCells="1"/>
  <mergeCells count="87">
    <mergeCell ref="A1:T1"/>
    <mergeCell ref="A2:T2"/>
    <mergeCell ref="A3:G3"/>
    <mergeCell ref="A4:G4"/>
    <mergeCell ref="A5:T5"/>
    <mergeCell ref="R3:T3"/>
    <mergeCell ref="R4:T4"/>
    <mergeCell ref="A6:C6"/>
    <mergeCell ref="D6:I6"/>
    <mergeCell ref="J6:M6"/>
    <mergeCell ref="N6:T6"/>
    <mergeCell ref="A7:C7"/>
    <mergeCell ref="D7:I7"/>
    <mergeCell ref="J7:M7"/>
    <mergeCell ref="N7:T7"/>
    <mergeCell ref="A8:C8"/>
    <mergeCell ref="D8:Q8"/>
    <mergeCell ref="R8:T8"/>
    <mergeCell ref="A9:C9"/>
    <mergeCell ref="D9:Q9"/>
    <mergeCell ref="R9:T9"/>
    <mergeCell ref="A10:C10"/>
    <mergeCell ref="D10:Q10"/>
    <mergeCell ref="R10:T10"/>
    <mergeCell ref="A11:C11"/>
    <mergeCell ref="D11:F11"/>
    <mergeCell ref="R11:T11"/>
    <mergeCell ref="A12:C12"/>
    <mergeCell ref="D12:F12"/>
    <mergeCell ref="R12:T12"/>
    <mergeCell ref="A13:C13"/>
    <mergeCell ref="D13:Q13"/>
    <mergeCell ref="R13:T13"/>
    <mergeCell ref="A14:C14"/>
    <mergeCell ref="D14:Q14"/>
    <mergeCell ref="R14:T14"/>
    <mergeCell ref="B15:C15"/>
    <mergeCell ref="D15:F15"/>
    <mergeCell ref="G15:Q15"/>
    <mergeCell ref="R15:T15"/>
    <mergeCell ref="B16:C16"/>
    <mergeCell ref="D16:F16"/>
    <mergeCell ref="G16:Q16"/>
    <mergeCell ref="R16:S16"/>
    <mergeCell ref="B17:C17"/>
    <mergeCell ref="D17:F17"/>
    <mergeCell ref="G17:Q17"/>
    <mergeCell ref="R17:S17"/>
    <mergeCell ref="B20:C20"/>
    <mergeCell ref="D20:F20"/>
    <mergeCell ref="G20:Q20"/>
    <mergeCell ref="R20:T20"/>
    <mergeCell ref="A21:C21"/>
    <mergeCell ref="D21:Q21"/>
    <mergeCell ref="R21:T21"/>
    <mergeCell ref="A15:A20"/>
    <mergeCell ref="B18:C18"/>
    <mergeCell ref="D18:F18"/>
    <mergeCell ref="G18:Q18"/>
    <mergeCell ref="R18:T18"/>
    <mergeCell ref="B19:C19"/>
    <mergeCell ref="D19:F19"/>
    <mergeCell ref="G19:Q19"/>
    <mergeCell ref="R19:T19"/>
    <mergeCell ref="A22:C22"/>
    <mergeCell ref="D22:Q22"/>
    <mergeCell ref="R22:T22"/>
    <mergeCell ref="A23:C23"/>
    <mergeCell ref="D23:Q23"/>
    <mergeCell ref="R23:T23"/>
    <mergeCell ref="A24:C24"/>
    <mergeCell ref="D24:Q24"/>
    <mergeCell ref="R24:T24"/>
    <mergeCell ref="A25:C25"/>
    <mergeCell ref="D25:Q25"/>
    <mergeCell ref="R25:T25"/>
    <mergeCell ref="A26:C26"/>
    <mergeCell ref="G26:K26"/>
    <mergeCell ref="L26:N26"/>
    <mergeCell ref="O26:Q26"/>
    <mergeCell ref="R26:T26"/>
    <mergeCell ref="A27:B27"/>
    <mergeCell ref="C27:T27"/>
    <mergeCell ref="A28:B28"/>
    <mergeCell ref="C28:T28"/>
    <mergeCell ref="A29:B29"/>
    <mergeCell ref="I29:M29"/>
  </mergeCells>
  <phoneticPr fontId="9" type="noConversion"/>
  <printOptions horizontalCentered="1"/>
  <pageMargins left="0.98425196850393704" right="0.70866141732283505" top="0.78740157480314998" bottom="0.78740157480314998" header="0.74803149606299202" footer="0.31496062992126"/>
  <pageSetup paperSize="9" orientation="portrait" r:id="rId1"/>
  <headerFooter>
    <oddHeader>&amp;R&amp;G</oddHead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>
    <tabColor rgb="FFFF0000"/>
  </sheetPr>
  <dimension ref="A1:V28"/>
  <sheetViews>
    <sheetView view="pageBreakPreview" zoomScaleNormal="100" workbookViewId="0">
      <selection sqref="A1:U1"/>
    </sheetView>
  </sheetViews>
  <sheetFormatPr defaultColWidth="8.875" defaultRowHeight="30" customHeight="1" x14ac:dyDescent="0.15"/>
  <cols>
    <col min="1" max="1" width="4.25" customWidth="1"/>
    <col min="2" max="2" width="7.875" style="176" customWidth="1"/>
    <col min="3" max="3" width="4" style="176" customWidth="1"/>
    <col min="4" max="4" width="3.375" style="176" customWidth="1"/>
    <col min="5" max="5" width="4.25" style="176" customWidth="1"/>
    <col min="6" max="6" width="3.875" style="176" customWidth="1"/>
    <col min="7" max="7" width="3.75" style="176" customWidth="1"/>
    <col min="8" max="8" width="3.375" style="176" customWidth="1"/>
    <col min="9" max="9" width="3.75" style="176" customWidth="1"/>
    <col min="10" max="11" width="3.625" style="176" customWidth="1"/>
    <col min="12" max="12" width="3.875" style="176" customWidth="1"/>
    <col min="13" max="13" width="4" style="176" customWidth="1"/>
    <col min="14" max="14" width="7" style="176" customWidth="1"/>
    <col min="15" max="15" width="5" style="176" customWidth="1"/>
    <col min="16" max="16" width="1" style="176" customWidth="1"/>
    <col min="17" max="17" width="5.5" style="176" customWidth="1"/>
    <col min="18" max="18" width="1.875" style="176" customWidth="1"/>
    <col min="19" max="19" width="5.625" style="176" customWidth="1"/>
    <col min="20" max="20" width="3.5" style="176" customWidth="1"/>
    <col min="21" max="21" width="3.375" style="176" customWidth="1"/>
    <col min="22" max="16384" width="8.875" style="176"/>
  </cols>
  <sheetData>
    <row r="1" spans="1:22" ht="23.25" customHeight="1" x14ac:dyDescent="0.15">
      <c r="A1" s="366"/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101"/>
    </row>
    <row r="2" spans="1:22" s="175" customFormat="1" ht="22.5" x14ac:dyDescent="0.15">
      <c r="A2" s="437" t="s">
        <v>112</v>
      </c>
      <c r="B2" s="437"/>
      <c r="C2" s="437"/>
      <c r="D2" s="437"/>
      <c r="E2" s="437"/>
      <c r="F2" s="437"/>
      <c r="G2" s="437"/>
      <c r="H2" s="437"/>
      <c r="I2" s="437"/>
      <c r="J2" s="437"/>
      <c r="K2" s="437"/>
      <c r="L2" s="437"/>
      <c r="M2" s="437"/>
      <c r="N2" s="437"/>
      <c r="O2" s="437"/>
      <c r="P2" s="437"/>
      <c r="Q2" s="437"/>
      <c r="R2" s="437"/>
      <c r="S2" s="437"/>
      <c r="T2" s="437"/>
      <c r="U2" s="437"/>
      <c r="V2" s="181"/>
    </row>
    <row r="3" spans="1:22" s="61" customFormat="1" ht="21" customHeight="1" x14ac:dyDescent="0.15">
      <c r="A3" s="516"/>
      <c r="B3" s="516"/>
      <c r="C3" s="516"/>
      <c r="D3" s="516"/>
      <c r="E3" s="516"/>
      <c r="F3" s="516"/>
      <c r="G3" s="516"/>
      <c r="H3" s="120"/>
      <c r="I3" s="158"/>
      <c r="J3" s="158"/>
      <c r="K3" s="158"/>
      <c r="L3" s="158"/>
      <c r="M3" s="158"/>
      <c r="N3" s="120"/>
      <c r="O3" s="120"/>
      <c r="P3" s="120"/>
      <c r="Q3" s="161"/>
      <c r="R3" s="62"/>
      <c r="S3" s="62"/>
      <c r="T3" s="62"/>
      <c r="U3" s="62"/>
    </row>
    <row r="4" spans="1:22" s="61" customFormat="1" ht="21" customHeight="1" x14ac:dyDescent="0.15">
      <c r="A4" s="516"/>
      <c r="B4" s="516"/>
      <c r="C4" s="516"/>
      <c r="D4" s="516"/>
      <c r="E4" s="516"/>
      <c r="F4" s="516"/>
      <c r="G4" s="516"/>
      <c r="H4" s="120"/>
      <c r="I4" s="158"/>
      <c r="J4" s="158"/>
      <c r="K4" s="158"/>
      <c r="L4" s="158"/>
      <c r="M4" s="158"/>
      <c r="N4" s="120"/>
      <c r="O4" s="120"/>
      <c r="P4" s="120"/>
      <c r="Q4" s="161"/>
      <c r="R4" s="62"/>
      <c r="S4" s="62"/>
      <c r="T4" s="62"/>
      <c r="U4" s="62"/>
    </row>
    <row r="5" spans="1:22" s="175" customFormat="1" ht="15" customHeight="1" x14ac:dyDescent="0.15"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686" t="s">
        <v>113</v>
      </c>
      <c r="R5" s="686"/>
      <c r="S5" s="686"/>
      <c r="T5" s="686"/>
      <c r="U5" s="686"/>
    </row>
    <row r="6" spans="1:22" ht="30" customHeight="1" x14ac:dyDescent="0.15">
      <c r="A6" s="369" t="s">
        <v>45</v>
      </c>
      <c r="B6" s="369"/>
      <c r="C6" s="369"/>
      <c r="D6" s="427"/>
      <c r="E6" s="427"/>
      <c r="F6" s="427"/>
      <c r="G6" s="427"/>
      <c r="H6" s="427"/>
      <c r="I6" s="427"/>
      <c r="J6" s="427"/>
      <c r="K6" s="427"/>
      <c r="L6" s="427"/>
      <c r="M6" s="427"/>
      <c r="N6" s="427"/>
      <c r="O6" s="427"/>
      <c r="P6" s="427"/>
      <c r="Q6" s="369" t="s">
        <v>114</v>
      </c>
      <c r="R6" s="369"/>
      <c r="S6" s="428"/>
      <c r="T6" s="429"/>
      <c r="U6" s="430"/>
    </row>
    <row r="7" spans="1:22" ht="30" customHeight="1" x14ac:dyDescent="0.15">
      <c r="A7" s="369" t="s">
        <v>115</v>
      </c>
      <c r="B7" s="369"/>
      <c r="C7" s="369"/>
      <c r="D7" s="427"/>
      <c r="E7" s="427"/>
      <c r="F7" s="427"/>
      <c r="G7" s="427"/>
      <c r="H7" s="427"/>
      <c r="I7" s="427"/>
      <c r="J7" s="427"/>
      <c r="K7" s="427"/>
      <c r="L7" s="427"/>
      <c r="M7" s="427"/>
      <c r="N7" s="427"/>
      <c r="O7" s="427"/>
      <c r="P7" s="427"/>
      <c r="Q7" s="369" t="s">
        <v>116</v>
      </c>
      <c r="R7" s="369"/>
      <c r="S7" s="428"/>
      <c r="T7" s="429"/>
      <c r="U7" s="430"/>
    </row>
    <row r="8" spans="1:22" ht="91.5" customHeight="1" x14ac:dyDescent="0.15">
      <c r="A8" s="431" t="s">
        <v>117</v>
      </c>
      <c r="B8" s="432"/>
      <c r="C8" s="376"/>
      <c r="D8" s="433" t="s">
        <v>118</v>
      </c>
      <c r="E8" s="434"/>
      <c r="F8" s="434"/>
      <c r="G8" s="434"/>
      <c r="H8" s="434"/>
      <c r="I8" s="434"/>
      <c r="J8" s="434"/>
      <c r="K8" s="434"/>
      <c r="L8" s="434"/>
      <c r="M8" s="434"/>
      <c r="N8" s="434"/>
      <c r="O8" s="434"/>
      <c r="P8" s="434"/>
      <c r="Q8" s="434"/>
      <c r="R8" s="434"/>
      <c r="S8" s="434"/>
      <c r="T8" s="434"/>
      <c r="U8" s="435"/>
    </row>
    <row r="9" spans="1:22" ht="30" customHeight="1" x14ac:dyDescent="0.15">
      <c r="A9" s="22" t="s">
        <v>119</v>
      </c>
      <c r="B9" s="12" t="s">
        <v>120</v>
      </c>
      <c r="C9" s="369" t="s">
        <v>121</v>
      </c>
      <c r="D9" s="369"/>
      <c r="E9" s="377" t="s">
        <v>122</v>
      </c>
      <c r="F9" s="377"/>
      <c r="G9" s="377"/>
      <c r="H9" s="377"/>
      <c r="I9" s="377"/>
      <c r="J9" s="377"/>
      <c r="K9" s="377"/>
      <c r="L9" s="377"/>
      <c r="M9" s="377"/>
      <c r="N9" s="377"/>
      <c r="O9" s="377"/>
      <c r="P9" s="377"/>
      <c r="Q9" s="377"/>
      <c r="R9" s="369" t="s">
        <v>123</v>
      </c>
      <c r="S9" s="369"/>
      <c r="T9" s="369"/>
      <c r="U9" s="369"/>
    </row>
    <row r="10" spans="1:22" ht="30" customHeight="1" x14ac:dyDescent="0.2">
      <c r="A10" s="383">
        <v>1</v>
      </c>
      <c r="B10" s="369" t="s">
        <v>124</v>
      </c>
      <c r="C10" s="404" t="s">
        <v>125</v>
      </c>
      <c r="D10" s="682"/>
      <c r="E10" s="178" t="s">
        <v>126</v>
      </c>
      <c r="F10" s="179">
        <v>36</v>
      </c>
      <c r="G10" s="683" t="s">
        <v>398</v>
      </c>
      <c r="H10" s="683"/>
      <c r="I10" s="179">
        <v>36</v>
      </c>
      <c r="J10" s="683" t="s">
        <v>399</v>
      </c>
      <c r="K10" s="683"/>
      <c r="L10" s="179">
        <v>35</v>
      </c>
      <c r="M10" s="683" t="s">
        <v>400</v>
      </c>
      <c r="N10" s="683"/>
      <c r="O10" s="684">
        <v>0.97199999999999998</v>
      </c>
      <c r="P10" s="684"/>
      <c r="Q10" s="685"/>
      <c r="R10" s="376" t="s">
        <v>401</v>
      </c>
      <c r="S10" s="369"/>
      <c r="T10" s="369"/>
      <c r="U10" s="369"/>
    </row>
    <row r="11" spans="1:22" ht="26.25" customHeight="1" x14ac:dyDescent="0.15">
      <c r="A11" s="383"/>
      <c r="B11" s="369"/>
      <c r="C11" s="403">
        <v>157</v>
      </c>
      <c r="D11" s="418"/>
      <c r="E11" s="419" t="s">
        <v>132</v>
      </c>
      <c r="F11" s="400"/>
      <c r="G11" s="400"/>
      <c r="H11" s="400"/>
      <c r="I11" s="400"/>
      <c r="J11" s="400"/>
      <c r="K11" s="400"/>
      <c r="L11" s="400"/>
      <c r="M11" s="400"/>
      <c r="N11" s="400"/>
      <c r="O11" s="400"/>
      <c r="P11" s="400"/>
      <c r="Q11" s="401"/>
      <c r="R11" s="376"/>
      <c r="S11" s="369"/>
      <c r="T11" s="369"/>
      <c r="U11" s="369"/>
    </row>
    <row r="12" spans="1:22" ht="30" customHeight="1" x14ac:dyDescent="0.15">
      <c r="A12" s="384">
        <v>2</v>
      </c>
      <c r="B12" s="369" t="s">
        <v>402</v>
      </c>
      <c r="C12" s="406" t="s">
        <v>134</v>
      </c>
      <c r="D12" s="420"/>
      <c r="E12" s="672"/>
      <c r="F12" s="500"/>
      <c r="G12" s="500"/>
      <c r="H12" s="500"/>
      <c r="I12" s="500"/>
      <c r="J12" s="500"/>
      <c r="K12" s="500"/>
      <c r="L12" s="500"/>
      <c r="M12" s="500"/>
      <c r="N12" s="500"/>
      <c r="O12" s="500"/>
      <c r="P12" s="500"/>
      <c r="Q12" s="501"/>
      <c r="R12" s="386" t="s">
        <v>135</v>
      </c>
      <c r="S12" s="387"/>
      <c r="T12" s="387"/>
      <c r="U12" s="388"/>
    </row>
    <row r="13" spans="1:22" ht="21.75" customHeight="1" x14ac:dyDescent="0.15">
      <c r="A13" s="385"/>
      <c r="B13" s="369"/>
      <c r="C13" s="389"/>
      <c r="D13" s="391"/>
      <c r="E13" s="497"/>
      <c r="F13" s="502"/>
      <c r="G13" s="502"/>
      <c r="H13" s="502"/>
      <c r="I13" s="502"/>
      <c r="J13" s="502"/>
      <c r="K13" s="502"/>
      <c r="L13" s="502"/>
      <c r="M13" s="502"/>
      <c r="N13" s="502"/>
      <c r="O13" s="502"/>
      <c r="P13" s="502"/>
      <c r="Q13" s="498"/>
      <c r="R13" s="389"/>
      <c r="S13" s="390"/>
      <c r="T13" s="390"/>
      <c r="U13" s="391"/>
    </row>
    <row r="14" spans="1:22" ht="27.75" customHeight="1" x14ac:dyDescent="0.2">
      <c r="A14" s="383">
        <v>3</v>
      </c>
      <c r="B14" s="369" t="s">
        <v>403</v>
      </c>
      <c r="C14" s="404" t="s">
        <v>125</v>
      </c>
      <c r="D14" s="404"/>
      <c r="E14" s="370"/>
      <c r="F14" s="371"/>
      <c r="G14" s="371"/>
      <c r="H14" s="371"/>
      <c r="I14" s="371"/>
      <c r="J14" s="371"/>
      <c r="K14" s="371"/>
      <c r="L14" s="371"/>
      <c r="M14" s="371"/>
      <c r="N14" s="371"/>
      <c r="O14" s="371"/>
      <c r="P14" s="371"/>
      <c r="Q14" s="372"/>
      <c r="R14" s="369" t="s">
        <v>131</v>
      </c>
      <c r="S14" s="369"/>
      <c r="T14" s="369"/>
      <c r="U14" s="369"/>
    </row>
    <row r="15" spans="1:22" ht="27.75" customHeight="1" x14ac:dyDescent="0.15">
      <c r="A15" s="383"/>
      <c r="B15" s="369"/>
      <c r="C15" s="414"/>
      <c r="D15" s="414"/>
      <c r="E15" s="373"/>
      <c r="F15" s="374"/>
      <c r="G15" s="374"/>
      <c r="H15" s="374"/>
      <c r="I15" s="374"/>
      <c r="J15" s="374"/>
      <c r="K15" s="374"/>
      <c r="L15" s="374"/>
      <c r="M15" s="374"/>
      <c r="N15" s="374"/>
      <c r="O15" s="374"/>
      <c r="P15" s="374"/>
      <c r="Q15" s="375"/>
      <c r="R15" s="369"/>
      <c r="S15" s="369"/>
      <c r="T15" s="369"/>
      <c r="U15" s="369"/>
    </row>
    <row r="16" spans="1:22" ht="24" customHeight="1" x14ac:dyDescent="0.2">
      <c r="A16" s="383">
        <v>4</v>
      </c>
      <c r="B16" s="369" t="s">
        <v>404</v>
      </c>
      <c r="C16" s="404" t="s">
        <v>138</v>
      </c>
      <c r="D16" s="404"/>
      <c r="E16" s="370"/>
      <c r="F16" s="371"/>
      <c r="G16" s="371"/>
      <c r="H16" s="371"/>
      <c r="I16" s="371"/>
      <c r="J16" s="371"/>
      <c r="K16" s="371"/>
      <c r="L16" s="371"/>
      <c r="M16" s="371"/>
      <c r="N16" s="371"/>
      <c r="O16" s="371"/>
      <c r="P16" s="371"/>
      <c r="Q16" s="372"/>
      <c r="R16" s="369" t="s">
        <v>139</v>
      </c>
      <c r="S16" s="369"/>
      <c r="T16" s="369"/>
      <c r="U16" s="369"/>
    </row>
    <row r="17" spans="1:21" ht="24" customHeight="1" x14ac:dyDescent="0.15">
      <c r="A17" s="383"/>
      <c r="B17" s="369"/>
      <c r="C17" s="403"/>
      <c r="D17" s="403"/>
      <c r="E17" s="373"/>
      <c r="F17" s="374"/>
      <c r="G17" s="374"/>
      <c r="H17" s="374"/>
      <c r="I17" s="374"/>
      <c r="J17" s="374"/>
      <c r="K17" s="374"/>
      <c r="L17" s="374"/>
      <c r="M17" s="374"/>
      <c r="N17" s="374"/>
      <c r="O17" s="374"/>
      <c r="P17" s="374"/>
      <c r="Q17" s="375"/>
      <c r="R17" s="369"/>
      <c r="S17" s="369"/>
      <c r="T17" s="369"/>
      <c r="U17" s="369"/>
    </row>
    <row r="18" spans="1:21" ht="24" customHeight="1" x14ac:dyDescent="0.2">
      <c r="A18" s="383">
        <v>5</v>
      </c>
      <c r="B18" s="369" t="s">
        <v>140</v>
      </c>
      <c r="C18" s="404" t="s">
        <v>141</v>
      </c>
      <c r="D18" s="404"/>
      <c r="E18" s="370"/>
      <c r="F18" s="371"/>
      <c r="G18" s="371"/>
      <c r="H18" s="371"/>
      <c r="I18" s="371"/>
      <c r="J18" s="371"/>
      <c r="K18" s="371"/>
      <c r="L18" s="371"/>
      <c r="M18" s="371"/>
      <c r="N18" s="371"/>
      <c r="O18" s="371"/>
      <c r="P18" s="371"/>
      <c r="Q18" s="372"/>
      <c r="R18" s="369" t="s">
        <v>142</v>
      </c>
      <c r="S18" s="369"/>
      <c r="T18" s="369"/>
      <c r="U18" s="369"/>
    </row>
    <row r="19" spans="1:21" ht="24" customHeight="1" x14ac:dyDescent="0.15">
      <c r="A19" s="383"/>
      <c r="B19" s="369"/>
      <c r="C19" s="405"/>
      <c r="D19" s="405"/>
      <c r="E19" s="669"/>
      <c r="F19" s="670"/>
      <c r="G19" s="670"/>
      <c r="H19" s="670"/>
      <c r="I19" s="670"/>
      <c r="J19" s="670"/>
      <c r="K19" s="670"/>
      <c r="L19" s="670"/>
      <c r="M19" s="670"/>
      <c r="N19" s="670"/>
      <c r="O19" s="670"/>
      <c r="P19" s="670"/>
      <c r="Q19" s="671"/>
      <c r="R19" s="369"/>
      <c r="S19" s="369"/>
      <c r="T19" s="369"/>
      <c r="U19" s="369"/>
    </row>
    <row r="20" spans="1:21" ht="22.5" customHeight="1" x14ac:dyDescent="0.2">
      <c r="A20" s="383" t="s">
        <v>143</v>
      </c>
      <c r="B20" s="369" t="s">
        <v>144</v>
      </c>
      <c r="C20" s="404" t="s">
        <v>145</v>
      </c>
      <c r="D20" s="406"/>
      <c r="E20" s="676"/>
      <c r="F20" s="677"/>
      <c r="G20" s="677"/>
      <c r="H20" s="677"/>
      <c r="I20" s="677"/>
      <c r="J20" s="677"/>
      <c r="K20" s="677"/>
      <c r="L20" s="677"/>
      <c r="M20" s="677"/>
      <c r="N20" s="677"/>
      <c r="O20" s="677"/>
      <c r="P20" s="677"/>
      <c r="Q20" s="678"/>
      <c r="R20" s="376" t="s">
        <v>146</v>
      </c>
      <c r="S20" s="369"/>
      <c r="T20" s="369"/>
      <c r="U20" s="369"/>
    </row>
    <row r="21" spans="1:21" ht="22.5" customHeight="1" x14ac:dyDescent="0.15">
      <c r="A21" s="383"/>
      <c r="B21" s="369"/>
      <c r="C21" s="398"/>
      <c r="D21" s="398"/>
      <c r="E21" s="679"/>
      <c r="F21" s="680"/>
      <c r="G21" s="680"/>
      <c r="H21" s="680"/>
      <c r="I21" s="680"/>
      <c r="J21" s="680"/>
      <c r="K21" s="680"/>
      <c r="L21" s="680"/>
      <c r="M21" s="680"/>
      <c r="N21" s="680"/>
      <c r="O21" s="680"/>
      <c r="P21" s="680"/>
      <c r="Q21" s="681"/>
      <c r="R21" s="376"/>
      <c r="S21" s="369"/>
      <c r="T21" s="369"/>
      <c r="U21" s="369"/>
    </row>
    <row r="22" spans="1:21" ht="25.5" customHeight="1" x14ac:dyDescent="0.15">
      <c r="A22" s="395" t="s">
        <v>405</v>
      </c>
      <c r="B22" s="396"/>
      <c r="C22" s="396"/>
      <c r="D22" s="396"/>
      <c r="E22" s="396"/>
      <c r="F22" s="396"/>
      <c r="G22" s="396"/>
      <c r="H22" s="396"/>
      <c r="I22" s="396"/>
      <c r="J22" s="396"/>
      <c r="K22" s="396"/>
      <c r="L22" s="396"/>
      <c r="M22" s="396"/>
      <c r="N22" s="396"/>
      <c r="O22" s="396"/>
      <c r="P22" s="396"/>
      <c r="Q22" s="396"/>
      <c r="R22" s="396"/>
      <c r="S22" s="396"/>
      <c r="T22" s="396"/>
      <c r="U22" s="397"/>
    </row>
    <row r="23" spans="1:21" ht="25.5" customHeight="1" x14ac:dyDescent="0.15">
      <c r="A23" s="392" t="s">
        <v>406</v>
      </c>
      <c r="B23" s="393"/>
      <c r="C23" s="393"/>
      <c r="D23" s="393"/>
      <c r="E23" s="393"/>
      <c r="F23" s="393"/>
      <c r="G23" s="393"/>
      <c r="H23" s="393"/>
      <c r="I23" s="393"/>
      <c r="J23" s="393"/>
      <c r="K23" s="393"/>
      <c r="L23" s="393"/>
      <c r="M23" s="393"/>
      <c r="N23" s="393"/>
      <c r="O23" s="393"/>
      <c r="P23" s="393"/>
      <c r="Q23" s="393"/>
      <c r="R23" s="393"/>
      <c r="S23" s="393"/>
      <c r="T23" s="393"/>
      <c r="U23" s="394"/>
    </row>
    <row r="24" spans="1:21" ht="25.5" customHeight="1" x14ac:dyDescent="0.15">
      <c r="A24" s="379" t="s">
        <v>151</v>
      </c>
      <c r="B24" s="380"/>
      <c r="C24" s="380"/>
      <c r="D24" s="380"/>
      <c r="E24" s="380"/>
      <c r="F24" s="380"/>
      <c r="G24" s="380"/>
      <c r="H24" s="380"/>
      <c r="I24" s="380"/>
      <c r="J24" s="380"/>
      <c r="K24" s="380"/>
      <c r="L24" s="380"/>
      <c r="M24" s="380"/>
      <c r="N24" s="380"/>
      <c r="O24" s="380"/>
      <c r="P24" s="381"/>
      <c r="Q24" s="381"/>
      <c r="R24" s="381"/>
      <c r="S24" s="381"/>
      <c r="T24" s="381"/>
      <c r="U24" s="382"/>
    </row>
    <row r="25" spans="1:21" ht="25.5" customHeight="1" x14ac:dyDescent="0.15">
      <c r="A25" s="673" t="s">
        <v>407</v>
      </c>
      <c r="B25" s="674"/>
      <c r="C25" s="674"/>
      <c r="D25" s="674"/>
      <c r="E25" s="674"/>
      <c r="F25" s="674"/>
      <c r="G25" s="674"/>
      <c r="H25" s="674"/>
      <c r="I25" s="674"/>
      <c r="J25" s="674"/>
      <c r="K25" s="674"/>
      <c r="L25" s="674"/>
      <c r="M25" s="674"/>
      <c r="N25" s="674"/>
      <c r="O25" s="674"/>
      <c r="P25" s="674"/>
      <c r="Q25" s="674"/>
      <c r="R25" s="674"/>
      <c r="S25" s="674"/>
      <c r="T25" s="674"/>
      <c r="U25" s="675"/>
    </row>
    <row r="26" spans="1:21" ht="25.5" customHeight="1" x14ac:dyDescent="0.15">
      <c r="A26" s="392" t="s">
        <v>406</v>
      </c>
      <c r="B26" s="393"/>
      <c r="C26" s="393"/>
      <c r="D26" s="393"/>
      <c r="E26" s="393"/>
      <c r="F26" s="393"/>
      <c r="G26" s="393"/>
      <c r="H26" s="393"/>
      <c r="I26" s="393"/>
      <c r="J26" s="393"/>
      <c r="K26" s="393"/>
      <c r="L26" s="393"/>
      <c r="M26" s="393"/>
      <c r="N26" s="393"/>
      <c r="O26" s="393"/>
      <c r="P26" s="393"/>
      <c r="Q26" s="393"/>
      <c r="R26" s="393"/>
      <c r="S26" s="393"/>
      <c r="T26" s="393"/>
      <c r="U26" s="394"/>
    </row>
    <row r="27" spans="1:21" ht="25.5" customHeight="1" x14ac:dyDescent="0.15">
      <c r="A27" s="379" t="s">
        <v>151</v>
      </c>
      <c r="B27" s="380"/>
      <c r="C27" s="380"/>
      <c r="D27" s="380"/>
      <c r="E27" s="380"/>
      <c r="F27" s="380"/>
      <c r="G27" s="380"/>
      <c r="H27" s="380"/>
      <c r="I27" s="380"/>
      <c r="J27" s="380"/>
      <c r="K27" s="380"/>
      <c r="L27" s="380"/>
      <c r="M27" s="380"/>
      <c r="N27" s="380"/>
      <c r="O27" s="380"/>
      <c r="P27" s="381"/>
      <c r="Q27" s="381"/>
      <c r="R27" s="381"/>
      <c r="S27" s="381"/>
      <c r="T27" s="381"/>
      <c r="U27" s="382"/>
    </row>
    <row r="28" spans="1:21" ht="30" customHeight="1" x14ac:dyDescent="0.15">
      <c r="P28" s="180"/>
    </row>
  </sheetData>
  <sheetProtection selectLockedCells="1"/>
  <mergeCells count="66">
    <mergeCell ref="A2:U2"/>
    <mergeCell ref="A3:G3"/>
    <mergeCell ref="A4:G4"/>
    <mergeCell ref="Q5:U5"/>
    <mergeCell ref="A6:C6"/>
    <mergeCell ref="D6:P6"/>
    <mergeCell ref="Q6:R6"/>
    <mergeCell ref="S6:U6"/>
    <mergeCell ref="A7:C7"/>
    <mergeCell ref="D7:P7"/>
    <mergeCell ref="Q7:R7"/>
    <mergeCell ref="S7:U7"/>
    <mergeCell ref="A8:C8"/>
    <mergeCell ref="D8:U8"/>
    <mergeCell ref="R9:U9"/>
    <mergeCell ref="C10:D10"/>
    <mergeCell ref="G10:H10"/>
    <mergeCell ref="J10:K10"/>
    <mergeCell ref="M10:N10"/>
    <mergeCell ref="O10:Q10"/>
    <mergeCell ref="R10:U11"/>
    <mergeCell ref="C12:D12"/>
    <mergeCell ref="C13:D13"/>
    <mergeCell ref="C14:D14"/>
    <mergeCell ref="C9:D9"/>
    <mergeCell ref="E9:Q9"/>
    <mergeCell ref="C20:D20"/>
    <mergeCell ref="C21:D21"/>
    <mergeCell ref="A22:U22"/>
    <mergeCell ref="A23:U23"/>
    <mergeCell ref="A24:O24"/>
    <mergeCell ref="P24:U24"/>
    <mergeCell ref="R20:U21"/>
    <mergeCell ref="E20:Q21"/>
    <mergeCell ref="A25:U25"/>
    <mergeCell ref="A26:U26"/>
    <mergeCell ref="A27:O27"/>
    <mergeCell ref="P27:U27"/>
    <mergeCell ref="A10:A11"/>
    <mergeCell ref="A12:A13"/>
    <mergeCell ref="A14:A15"/>
    <mergeCell ref="A16:A17"/>
    <mergeCell ref="A18:A19"/>
    <mergeCell ref="A20:A21"/>
    <mergeCell ref="B10:B11"/>
    <mergeCell ref="B12:B13"/>
    <mergeCell ref="B14:B15"/>
    <mergeCell ref="B16:B17"/>
    <mergeCell ref="B18:B19"/>
    <mergeCell ref="B20:B21"/>
    <mergeCell ref="A1:U1"/>
    <mergeCell ref="E16:Q17"/>
    <mergeCell ref="E18:Q19"/>
    <mergeCell ref="E14:Q15"/>
    <mergeCell ref="R12:U13"/>
    <mergeCell ref="R14:U15"/>
    <mergeCell ref="R16:U17"/>
    <mergeCell ref="R18:U19"/>
    <mergeCell ref="E12:Q13"/>
    <mergeCell ref="C15:D15"/>
    <mergeCell ref="C16:D16"/>
    <mergeCell ref="C17:D17"/>
    <mergeCell ref="C18:D18"/>
    <mergeCell ref="C19:D19"/>
    <mergeCell ref="C11:D11"/>
    <mergeCell ref="E11:Q11"/>
  </mergeCells>
  <phoneticPr fontId="9" type="noConversion"/>
  <pageMargins left="0.98425196850393704" right="0.59055118110236204" top="0.59055118110236204" bottom="0.59055118110236204" header="0.511811023622047" footer="0.511811023622047"/>
  <pageSetup paperSize="9" orientation="portrait" r:id="rId1"/>
  <headerFooter>
    <oddHeader>&amp;R&amp;G</oddHead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>
    <tabColor rgb="FFFF0000"/>
  </sheetPr>
  <dimension ref="A1:AF56"/>
  <sheetViews>
    <sheetView view="pageBreakPreview" topLeftCell="A19" zoomScaleNormal="100" workbookViewId="0">
      <selection activeCell="AB49" sqref="AB49"/>
    </sheetView>
  </sheetViews>
  <sheetFormatPr defaultColWidth="5.75" defaultRowHeight="13.5" x14ac:dyDescent="0.15"/>
  <cols>
    <col min="1" max="1" width="7" style="72" customWidth="1"/>
    <col min="2" max="2" width="8" style="72" customWidth="1"/>
    <col min="3" max="3" width="7.75" style="72" customWidth="1"/>
    <col min="4" max="23" width="3.25" style="72" customWidth="1"/>
    <col min="24" max="16384" width="5.75" style="72"/>
  </cols>
  <sheetData>
    <row r="1" spans="1:32" s="69" customFormat="1" ht="18.75" x14ac:dyDescent="0.15">
      <c r="A1" s="366"/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101"/>
      <c r="Y1" s="101"/>
      <c r="Z1" s="101"/>
      <c r="AA1" s="101"/>
      <c r="AB1" s="101"/>
      <c r="AC1" s="101"/>
      <c r="AD1" s="101"/>
      <c r="AE1" s="101"/>
      <c r="AF1" s="101"/>
    </row>
    <row r="2" spans="1:32" s="70" customFormat="1" ht="22.5" x14ac:dyDescent="0.15">
      <c r="A2" s="460" t="s">
        <v>155</v>
      </c>
      <c r="B2" s="460"/>
      <c r="C2" s="460"/>
      <c r="D2" s="460"/>
      <c r="E2" s="460"/>
      <c r="F2" s="460"/>
      <c r="G2" s="460"/>
      <c r="H2" s="460"/>
      <c r="I2" s="460"/>
      <c r="J2" s="460"/>
      <c r="K2" s="460"/>
      <c r="L2" s="460"/>
      <c r="M2" s="460"/>
      <c r="N2" s="460"/>
      <c r="O2" s="460"/>
      <c r="P2" s="460"/>
      <c r="Q2" s="460"/>
      <c r="R2" s="460"/>
      <c r="S2" s="460"/>
      <c r="T2" s="460"/>
      <c r="U2" s="460"/>
      <c r="V2" s="460"/>
      <c r="W2" s="460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71" customFormat="1" ht="19.5" customHeight="1" x14ac:dyDescent="0.15">
      <c r="A3" s="120"/>
      <c r="B3" s="120"/>
      <c r="C3" s="120"/>
      <c r="D3" s="120"/>
      <c r="E3" s="120"/>
      <c r="F3" s="120"/>
      <c r="G3" s="120"/>
      <c r="H3" s="120"/>
      <c r="I3" s="158"/>
      <c r="J3" s="158"/>
      <c r="K3" s="158"/>
      <c r="L3" s="158"/>
      <c r="M3" s="158"/>
      <c r="N3" s="120"/>
      <c r="O3" s="120"/>
      <c r="P3" s="120"/>
      <c r="Q3" s="120"/>
      <c r="R3" s="174"/>
      <c r="S3" s="74"/>
      <c r="T3" s="74"/>
      <c r="U3" s="74"/>
      <c r="V3" s="74"/>
    </row>
    <row r="4" spans="1:32" s="71" customFormat="1" ht="19.5" customHeight="1" x14ac:dyDescent="0.15">
      <c r="A4" s="120"/>
      <c r="B4" s="120"/>
      <c r="C4" s="120"/>
      <c r="D4" s="120"/>
      <c r="E4" s="120"/>
      <c r="F4" s="120"/>
      <c r="G4" s="120"/>
      <c r="H4" s="120"/>
      <c r="I4" s="158"/>
      <c r="J4" s="158"/>
      <c r="K4" s="158"/>
      <c r="L4" s="158"/>
      <c r="M4" s="158"/>
      <c r="N4" s="120"/>
      <c r="O4" s="120"/>
      <c r="P4" s="120"/>
      <c r="Q4" s="120"/>
      <c r="R4" s="174"/>
      <c r="S4" s="74"/>
      <c r="T4" s="74"/>
      <c r="U4" s="74"/>
      <c r="V4" s="74"/>
    </row>
    <row r="5" spans="1:32" s="61" customFormat="1" ht="14.25" x14ac:dyDescent="0.15">
      <c r="A5" s="75"/>
      <c r="B5" s="75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461" t="s">
        <v>156</v>
      </c>
      <c r="W5" s="461"/>
      <c r="X5" s="62"/>
      <c r="Y5" s="62"/>
      <c r="Z5" s="63"/>
      <c r="AA5" s="63"/>
      <c r="AB5" s="63"/>
      <c r="AC5" s="63"/>
      <c r="AD5" s="63"/>
      <c r="AE5" s="63"/>
    </row>
    <row r="6" spans="1:32" ht="21.75" customHeight="1" x14ac:dyDescent="0.15">
      <c r="A6" s="76" t="s">
        <v>45</v>
      </c>
      <c r="B6" s="454"/>
      <c r="C6" s="455"/>
      <c r="D6" s="455"/>
      <c r="E6" s="455"/>
      <c r="F6" s="455"/>
      <c r="G6" s="455"/>
      <c r="H6" s="455"/>
      <c r="I6" s="456"/>
      <c r="J6" s="449" t="s">
        <v>114</v>
      </c>
      <c r="K6" s="450"/>
      <c r="L6" s="450"/>
      <c r="M6" s="450"/>
      <c r="N6" s="451"/>
      <c r="O6" s="457"/>
      <c r="P6" s="458"/>
      <c r="Q6" s="458"/>
      <c r="R6" s="458"/>
      <c r="S6" s="458"/>
      <c r="T6" s="458"/>
      <c r="U6" s="458"/>
      <c r="V6" s="458"/>
      <c r="W6" s="459"/>
    </row>
    <row r="7" spans="1:32" ht="21.75" customHeight="1" x14ac:dyDescent="0.15">
      <c r="A7" s="76" t="s">
        <v>115</v>
      </c>
      <c r="B7" s="454"/>
      <c r="C7" s="455"/>
      <c r="D7" s="455"/>
      <c r="E7" s="455"/>
      <c r="F7" s="455"/>
      <c r="G7" s="455"/>
      <c r="H7" s="455"/>
      <c r="I7" s="456"/>
      <c r="J7" s="449" t="s">
        <v>116</v>
      </c>
      <c r="K7" s="450"/>
      <c r="L7" s="450"/>
      <c r="M7" s="450"/>
      <c r="N7" s="451"/>
      <c r="O7" s="457"/>
      <c r="P7" s="458"/>
      <c r="Q7" s="458"/>
      <c r="R7" s="458"/>
      <c r="S7" s="458"/>
      <c r="T7" s="458"/>
      <c r="U7" s="458"/>
      <c r="V7" s="458"/>
      <c r="W7" s="459"/>
    </row>
    <row r="8" spans="1:32" ht="24" customHeight="1" x14ac:dyDescent="0.15">
      <c r="A8" s="77" t="s">
        <v>120</v>
      </c>
      <c r="B8" s="77" t="s">
        <v>158</v>
      </c>
      <c r="C8" s="77" t="s">
        <v>123</v>
      </c>
      <c r="D8" s="449" t="s">
        <v>122</v>
      </c>
      <c r="E8" s="450"/>
      <c r="F8" s="450"/>
      <c r="G8" s="450"/>
      <c r="H8" s="450"/>
      <c r="I8" s="450"/>
      <c r="J8" s="450"/>
      <c r="K8" s="450"/>
      <c r="L8" s="450"/>
      <c r="M8" s="450"/>
      <c r="N8" s="450"/>
      <c r="O8" s="450"/>
      <c r="P8" s="450"/>
      <c r="Q8" s="450"/>
      <c r="R8" s="450"/>
      <c r="S8" s="450"/>
      <c r="T8" s="450"/>
      <c r="U8" s="450"/>
      <c r="V8" s="450"/>
      <c r="W8" s="451"/>
    </row>
    <row r="9" spans="1:32" x14ac:dyDescent="0.15">
      <c r="A9" s="438" t="s">
        <v>159</v>
      </c>
      <c r="B9" s="438" t="s">
        <v>160</v>
      </c>
      <c r="C9" s="438" t="s">
        <v>161</v>
      </c>
      <c r="D9" s="79">
        <f ca="1">RANDBETWEEN(-10,10)</f>
        <v>5</v>
      </c>
      <c r="E9" s="80">
        <f ca="1">IF(COUNTA(D9:$D$9)&lt;监抽钢筋检表!$F$10,IF(SUM(COUNTIF(D9:$D9,"&gt;10")+COUNTIF(D9:$D9,"&lt;-10"))&gt;=1,RANDBETWEEN(-10,10),RANDBETWEEN(-12,12)),"")</f>
        <v>-2</v>
      </c>
      <c r="F9" s="80">
        <f ca="1">IF(COUNTA($D9:E$9)&lt;监抽钢筋检表!$F$10,IF(SUM(COUNTIF($D9:E9,"&gt;10")+COUNTIF($D9:E9,"&lt;-10"))&gt;=1,RANDBETWEEN(-10,10),RANDBETWEEN(-12,12)),"")</f>
        <v>-12</v>
      </c>
      <c r="G9" s="80">
        <f ca="1">IF(COUNTA($D9:F$9)&lt;监抽钢筋检表!$F$10,IF(SUM(COUNTIF($D9:F9,"&gt;10")+COUNTIF($D9:F9,"&lt;-10"))&gt;=1,RANDBETWEEN(-10,10),RANDBETWEEN(-12,12)),"")</f>
        <v>9</v>
      </c>
      <c r="H9" s="80">
        <f ca="1">IF(COUNTA($D9:G$9)&lt;监抽钢筋检表!$F$10,IF(SUM(COUNTIF($D9:G9,"&gt;10")+COUNTIF($D9:G9,"&lt;-10"))&gt;=1,RANDBETWEEN(-10,10),RANDBETWEEN(-12,12)),"")</f>
        <v>-2</v>
      </c>
      <c r="I9" s="80">
        <f ca="1">IF(COUNTA($D9:H$9)&lt;监抽钢筋检表!$F$10,IF(SUM(COUNTIF($D9:H9,"&gt;10")+COUNTIF($D9:H9,"&lt;-10"))&gt;=1,RANDBETWEEN(-10,10),RANDBETWEEN(-12,12)),"")</f>
        <v>10</v>
      </c>
      <c r="J9" s="80">
        <f ca="1">IF(COUNTA($D9:I$9)&lt;监抽钢筋检表!$F$10,IF(SUM(COUNTIF($D9:I9,"&gt;10")+COUNTIF($D9:I9,"&lt;-10"))&gt;=1,RANDBETWEEN(-10,10),RANDBETWEEN(-12,12)),"")</f>
        <v>-1</v>
      </c>
      <c r="K9" s="80">
        <f ca="1">IF(COUNTA($D9:J$9)&lt;监抽钢筋检表!$F$10,IF(SUM(COUNTIF($D9:J9,"&gt;10")+COUNTIF($D9:J9,"&lt;-10"))&gt;=1,RANDBETWEEN(-10,10),RANDBETWEEN(-12,12)),"")</f>
        <v>-3</v>
      </c>
      <c r="L9" s="80">
        <f ca="1">IF(COUNTA($D9:K$9)&lt;监抽钢筋检表!$F$10,IF(SUM(COUNTIF($D9:K9,"&gt;10")+COUNTIF($D9:K9,"&lt;-10"))&gt;=1,RANDBETWEEN(-10,10),RANDBETWEEN(-12,12)),"")</f>
        <v>-1</v>
      </c>
      <c r="M9" s="80">
        <f ca="1">IF(COUNTA($D9:L$9)&lt;监抽钢筋检表!$F$10,IF(SUM(COUNTIF($D9:L9,"&gt;10")+COUNTIF($D9:L9,"&lt;-10"))&gt;=1,RANDBETWEEN(-10,10),RANDBETWEEN(-12,12)),"")</f>
        <v>7</v>
      </c>
      <c r="N9" s="80">
        <f ca="1">IF(COUNTA($D9:M$9)&lt;监抽钢筋检表!$F$10,IF(SUM(COUNTIF($D9:M9,"&gt;10")+COUNTIF($D9:M9,"&lt;-10"))&gt;=1,RANDBETWEEN(-10,10),RANDBETWEEN(-12,12)),"")</f>
        <v>-6</v>
      </c>
      <c r="O9" s="80">
        <f ca="1">IF(COUNTA($D9:N$9)&lt;监抽钢筋检表!$F$10,IF(SUM(COUNTIF($D9:N9,"&gt;10")+COUNTIF($D9:N9,"&lt;-10"))&gt;=1,RANDBETWEEN(-10,10),RANDBETWEEN(-12,12)),"")</f>
        <v>2</v>
      </c>
      <c r="P9" s="80">
        <f ca="1">IF(COUNTA($D9:O$9)&lt;监抽钢筋检表!$F$10,IF(SUM(COUNTIF($D9:O9,"&gt;10")+COUNTIF($D9:O9,"&lt;-10"))&gt;=1,RANDBETWEEN(-10,10),RANDBETWEEN(-12,12)),"")</f>
        <v>-8</v>
      </c>
      <c r="Q9" s="80">
        <f ca="1">IF(COUNTA($D9:P$9)&lt;监抽钢筋检表!$F$10,IF(SUM(COUNTIF($D9:P9,"&gt;10")+COUNTIF($D9:P9,"&lt;-10"))&gt;=1,RANDBETWEEN(-10,10),RANDBETWEEN(-12,12)),"")</f>
        <v>2</v>
      </c>
      <c r="R9" s="80">
        <f ca="1">IF(COUNTA($D9:Q$9)&lt;监抽钢筋检表!$F$10,IF(SUM(COUNTIF($D9:Q9,"&gt;10")+COUNTIF($D9:Q9,"&lt;-10"))&gt;=1,RANDBETWEEN(-10,10),RANDBETWEEN(-12,12)),"")</f>
        <v>7</v>
      </c>
      <c r="S9" s="80">
        <f ca="1">IF(COUNTA($D9:R$9)&lt;监抽钢筋检表!$F$10,IF(SUM(COUNTIF($D9:R9,"&gt;10")+COUNTIF($D9:R9,"&lt;-10"))&gt;=1,RANDBETWEEN(-10,10),RANDBETWEEN(-12,12)),"")</f>
        <v>2</v>
      </c>
      <c r="T9" s="80">
        <f ca="1">IF(COUNTA($D9:S$9)&lt;监抽钢筋检表!$F$10,IF(SUM(COUNTIF($D9:S9,"&gt;10")+COUNTIF($D9:S9,"&lt;-10"))&gt;=1,RANDBETWEEN(-10,10),RANDBETWEEN(-12,12)),"")</f>
        <v>2</v>
      </c>
      <c r="U9" s="80">
        <f ca="1">IF(COUNTA($D9:T$9)&lt;监抽钢筋检表!$F$10,IF(SUM(COUNTIF($D9:T9,"&gt;10")+COUNTIF($D9:T9,"&lt;-10"))&gt;=1,RANDBETWEEN(-10,10),RANDBETWEEN(-12,12)),"")</f>
        <v>-4</v>
      </c>
      <c r="V9" s="80">
        <f ca="1">IF(COUNTA($D9:U$9)&lt;监抽钢筋检表!$F$10,IF(SUM(COUNTIF($D9:U9,"&gt;10")+COUNTIF($D9:U9,"&lt;-10"))&gt;=1,RANDBETWEEN(-10,10),RANDBETWEEN(-12,12)),"")</f>
        <v>8</v>
      </c>
      <c r="W9" s="103">
        <f ca="1">IF(COUNTA($D9:V$9)&lt;监抽钢筋检表!$F$10,IF(SUM(COUNTIF($D9:V9,"&gt;10")+COUNTIF($D9:V9,"&lt;-10"))&gt;=1,RANDBETWEEN(-10,10),RANDBETWEEN(-12,12)),"")</f>
        <v>3</v>
      </c>
    </row>
    <row r="10" spans="1:32" ht="11.25" customHeight="1" x14ac:dyDescent="0.15">
      <c r="A10" s="439"/>
      <c r="B10" s="439"/>
      <c r="C10" s="439"/>
      <c r="D10" s="81">
        <f ca="1">IF(COUNTA(D$9:$W9)&lt;监抽钢筋检表!$F$10,IF(SUM(COUNTIF(D9:$W9,"&gt;10")+COUNTIF(D9:$W9,"&lt;-10"))&gt;=1,RANDBETWEEN(-10,10),RANDBETWEEN(-11,11)),"")</f>
        <v>-9</v>
      </c>
      <c r="E10" s="82">
        <f ca="1">IF(COUNTA($D$9:$W9)+COUNTA(D10:$D10)&lt;监抽钢筋检表!$F$10,IF(SUM(COUNTIF($D$9:$W9,"&gt;10")+COUNTIF($D$9:$W9,"&lt;-10"),COUNTIF(D10:$D10,"&gt;10")+COUNTIF(D10:$D10,"&lt;-10"))&gt;=1,RANDBETWEEN(-10,10),RANDBETWEEN(-12,12)),"")</f>
        <v>-1</v>
      </c>
      <c r="F10" s="82">
        <f ca="1">IF(COUNTA($D$9:$W9)+COUNTA($D10:E10)&lt;监抽钢筋检表!$F$10,IF(SUM(COUNTIF($D$9:$W9,"&gt;10")+COUNTIF($D$9:$W9,"&lt;-10"),COUNTIF($D10:E10,"&gt;10")+COUNTIF($D10:E10,"&lt;-10"))&gt;=1,RANDBETWEEN(-10,10),RANDBETWEEN(-12,12)),"")</f>
        <v>-5</v>
      </c>
      <c r="G10" s="82">
        <f ca="1">IF(COUNTA($D$9:$W9)+COUNTA($D10:F10)&lt;监抽钢筋检表!$F$10,IF(SUM(COUNTIF($D$9:$W9,"&gt;10")+COUNTIF($D$9:$W9,"&lt;-10"),COUNTIF($D10:F10,"&gt;10")+COUNTIF($D10:F10,"&lt;-10"))&gt;=1,RANDBETWEEN(-10,10),RANDBETWEEN(-12,12)),"")</f>
        <v>3</v>
      </c>
      <c r="H10" s="82">
        <f ca="1">IF(COUNTA($D$9:$W9)+COUNTA($D10:G10)&lt;监抽钢筋检表!$F$10,IF(SUM(COUNTIF($D$9:$W9,"&gt;10")+COUNTIF($D$9:$W9,"&lt;-10"),COUNTIF($D10:G10,"&gt;10")+COUNTIF($D10:G10,"&lt;-10"))&gt;=1,RANDBETWEEN(-10,10),RANDBETWEEN(-12,12)),"")</f>
        <v>-3</v>
      </c>
      <c r="I10" s="82">
        <f ca="1">IF(COUNTA($D$9:$W9)+COUNTA($D10:H10)&lt;监抽钢筋检表!$F$10,IF(SUM(COUNTIF($D$9:$W9,"&gt;10")+COUNTIF($D$9:$W9,"&lt;-10"),COUNTIF($D10:H10,"&gt;10")+COUNTIF($D10:H10,"&lt;-10"))&gt;=1,RANDBETWEEN(-10,10),RANDBETWEEN(-12,12)),"")</f>
        <v>6</v>
      </c>
      <c r="J10" s="82">
        <f ca="1">IF(COUNTA($D$9:$W9)+COUNTA($D10:I10)&lt;监抽钢筋检表!$F$10,IF(SUM(COUNTIF($D$9:$W9,"&gt;10")+COUNTIF($D$9:$W9,"&lt;-10"),COUNTIF($D10:I10,"&gt;10")+COUNTIF($D10:I10,"&lt;-10"))&gt;=1,RANDBETWEEN(-10,10),RANDBETWEEN(-12,12)),"")</f>
        <v>-5</v>
      </c>
      <c r="K10" s="82">
        <f ca="1">IF(COUNTA($D$9:$W9)+COUNTA($D10:J10)&lt;监抽钢筋检表!$F$10,IF(SUM(COUNTIF($D$9:$W9,"&gt;10")+COUNTIF($D$9:$W9,"&lt;-10"),COUNTIF($D10:J10,"&gt;10")+COUNTIF($D10:J10,"&lt;-10"))&gt;=1,RANDBETWEEN(-10,10),RANDBETWEEN(-12,12)),"")</f>
        <v>-4</v>
      </c>
      <c r="L10" s="82">
        <f ca="1">IF(COUNTA($D$9:$W9)+COUNTA($D10:K10)&lt;监抽钢筋检表!$F$10,IF(SUM(COUNTIF($D$9:$W9,"&gt;10")+COUNTIF($D$9:$W9,"&lt;-10"),COUNTIF($D10:K10,"&gt;10")+COUNTIF($D10:K10,"&lt;-10"))&gt;=1,RANDBETWEEN(-10,10),RANDBETWEEN(-12,12)),"")</f>
        <v>1</v>
      </c>
      <c r="M10" s="82">
        <f ca="1">IF(COUNTA($D$9:$W9)+COUNTA($D10:L10)&lt;监抽钢筋检表!$F$10,IF(SUM(COUNTIF($D$9:$W9,"&gt;10")+COUNTIF($D$9:$W9,"&lt;-10"),COUNTIF($D10:L10,"&gt;10")+COUNTIF($D10:L10,"&lt;-10"))&gt;=1,RANDBETWEEN(-10,10),RANDBETWEEN(-12,12)),"")</f>
        <v>5</v>
      </c>
      <c r="N10" s="82">
        <f ca="1">IF(COUNTA($D$9:$W9)+COUNTA($D10:M10)&lt;监抽钢筋检表!$F$10,IF(SUM(COUNTIF($D$9:$W9,"&gt;10")+COUNTIF($D$9:$W9,"&lt;-10"),COUNTIF($D10:M10,"&gt;10")+COUNTIF($D10:M10,"&lt;-10"))&gt;=1,RANDBETWEEN(-10,10),RANDBETWEEN(-12,12)),"")</f>
        <v>4</v>
      </c>
      <c r="O10" s="82">
        <f ca="1">IF(COUNTA($D$9:$W9)+COUNTA($D10:N10)&lt;监抽钢筋检表!$F$10,IF(SUM(COUNTIF($D$9:$W9,"&gt;10")+COUNTIF($D$9:$W9,"&lt;-10"),COUNTIF($D10:N10,"&gt;10")+COUNTIF($D10:N10,"&lt;-10"))&gt;=1,RANDBETWEEN(-10,10),RANDBETWEEN(-12,12)),"")</f>
        <v>-2</v>
      </c>
      <c r="P10" s="82">
        <f ca="1">IF(COUNTA($D$9:$W9)+COUNTA($D10:O10)&lt;监抽钢筋检表!$F$10,IF(SUM(COUNTIF($D$9:$W9,"&gt;10")+COUNTIF($D$9:$W9,"&lt;-10"),COUNTIF($D10:O10,"&gt;10")+COUNTIF($D10:O10,"&lt;-10"))&gt;=1,RANDBETWEEN(-10,10),RANDBETWEEN(-12,12)),"")</f>
        <v>-1</v>
      </c>
      <c r="Q10" s="82">
        <f ca="1">IF(COUNTA($D$9:$W9)+COUNTA($D10:P10)&lt;监抽钢筋检表!$F$10,IF(SUM(COUNTIF($D$9:$W9,"&gt;10")+COUNTIF($D$9:$W9,"&lt;-10"),COUNTIF($D10:P10,"&gt;10")+COUNTIF($D10:P10,"&lt;-10"))&gt;=1,RANDBETWEEN(-10,10),RANDBETWEEN(-12,12)),"")</f>
        <v>10</v>
      </c>
      <c r="R10" s="82">
        <f ca="1">IF(COUNTA($D$9:$W9)+COUNTA($D10:Q10)&lt;监抽钢筋检表!$F$10,IF(SUM(COUNTIF($D$9:$W9,"&gt;10")+COUNTIF($D$9:$W9,"&lt;-10"),COUNTIF($D10:Q10,"&gt;10")+COUNTIF($D10:Q10,"&lt;-10"))&gt;=1,RANDBETWEEN(-10,10),RANDBETWEEN(-12,12)),"")</f>
        <v>-9</v>
      </c>
      <c r="S10" s="82">
        <f ca="1">IF(COUNTA($D$9:$W9)+COUNTA($D10:R10)&lt;监抽钢筋检表!$F$10,IF(SUM(COUNTIF($D$9:$W9,"&gt;10")+COUNTIF($D$9:$W9,"&lt;-10"),COUNTIF($D10:R10,"&gt;10")+COUNTIF($D10:R10,"&lt;-10"))&gt;=1,RANDBETWEEN(-10,10),RANDBETWEEN(-12,12)),"")</f>
        <v>-10</v>
      </c>
      <c r="T10" s="82" t="str">
        <f ca="1">IF(COUNTA($D$9:$W9)+COUNTA($D10:S10)&lt;监抽钢筋检表!$F$10,IF(SUM(COUNTIF($D$9:$W9,"&gt;10")+COUNTIF($D$9:$W9,"&lt;-10"),COUNTIF($D10:S10,"&gt;10")+COUNTIF($D10:S10,"&lt;-10"))&gt;=1,RANDBETWEEN(-10,10),RANDBETWEEN(-12,12)),"")</f>
        <v/>
      </c>
      <c r="U10" s="82" t="str">
        <f ca="1">IF(COUNTA($D$9:$W9)+COUNTA($D10:T10)&lt;监抽钢筋检表!$F$10,IF(SUM(COUNTIF($D$9:$W9,"&gt;10")+COUNTIF($D$9:$W9,"&lt;-10"),COUNTIF($D10:T10,"&gt;10")+COUNTIF($D10:T10,"&lt;-10"))&gt;=1,RANDBETWEEN(-10,10),RANDBETWEEN(-12,12)),"")</f>
        <v/>
      </c>
      <c r="V10" s="82" t="str">
        <f ca="1">IF(COUNTA($D$9:$W9)+COUNTA($D10:U10)&lt;监抽钢筋检表!$F$10,IF(SUM(COUNTIF($D$9:$W9,"&gt;10")+COUNTIF($D$9:$W9,"&lt;-10"),COUNTIF($D10:U10,"&gt;10")+COUNTIF($D10:U10,"&lt;-10"))&gt;=1,RANDBETWEEN(-10,10),RANDBETWEEN(-12,12)),"")</f>
        <v/>
      </c>
      <c r="W10" s="104" t="str">
        <f ca="1">IF(COUNTA($D$9:$W9)+COUNTA($D10:V10)&lt;监抽钢筋检表!$F$10,IF(SUM(COUNTIF($D$9:$W9,"&gt;10")+COUNTIF($D$9:$W9,"&lt;-10"),COUNTIF($D10:V10,"&gt;10")+COUNTIF($D10:V10,"&lt;-10"))&gt;=1,RANDBETWEEN(-10,10),RANDBETWEEN(-12,12)),"")</f>
        <v/>
      </c>
    </row>
    <row r="11" spans="1:32" ht="11.25" customHeight="1" x14ac:dyDescent="0.15">
      <c r="A11" s="439"/>
      <c r="B11" s="439"/>
      <c r="C11" s="439"/>
      <c r="D11" s="81" t="str">
        <f ca="1">IF(COUNTA($D$9:W10)&lt;监抽钢筋检表!$F$10,RANDBETWEEN(-10,10),"")</f>
        <v/>
      </c>
      <c r="E11" s="82" t="str">
        <f ca="1">IF(COUNTA($D$9:$W10)+COUNTA(D11:$D11)&lt;监抽钢筋检表!$F$10,IF(SUM(COUNTIF($D$9:$W10,"&gt;10")+COUNTIF($D$9:$W10,"&lt;-10"),COUNTIF(D11:$D11,"&gt;10")+COUNTIF(D11:$D11,"&lt;-10"))&gt;=1,RANDBETWEEN(-10,10),RANDBETWEEN(-12,12)),"")</f>
        <v/>
      </c>
      <c r="F11" s="82" t="str">
        <f ca="1">IF(COUNTA($D$9:$W10)+COUNTA($D11:E11)&lt;监抽钢筋检表!$F$10,IF(SUM(COUNTIF($D$9:$W10,"&gt;10")+COUNTIF($D$9:$W10,"&lt;-10"),COUNTIF($D11:E11,"&gt;10")+COUNTIF($D11:E11,"&lt;-10"))&gt;=1,RANDBETWEEN(-10,10),RANDBETWEEN(-12,12)),"")</f>
        <v/>
      </c>
      <c r="G11" s="82" t="str">
        <f ca="1">IF(COUNTA($D$9:$W10)+COUNTA($D11:F11)&lt;监抽钢筋检表!$F$10,IF(SUM(COUNTIF($D$9:$W10,"&gt;10")+COUNTIF($D$9:$W10,"&lt;-10"),COUNTIF($D11:F11,"&gt;10")+COUNTIF($D11:F11,"&lt;-10"))&gt;=1,RANDBETWEEN(-10,10),RANDBETWEEN(-12,12)),"")</f>
        <v/>
      </c>
      <c r="H11" s="82" t="str">
        <f ca="1">IF(COUNTA($D$9:$W10)+COUNTA($D11:G11)&lt;监抽钢筋检表!$F$10,IF(SUM(COUNTIF($D$9:$W10,"&gt;10")+COUNTIF($D$9:$W10,"&lt;-10"),COUNTIF($D11:G11,"&gt;10")+COUNTIF($D11:G11,"&lt;-10"))&gt;=1,RANDBETWEEN(-10,10),RANDBETWEEN(-12,12)),"")</f>
        <v/>
      </c>
      <c r="I11" s="82" t="str">
        <f ca="1">IF(COUNTA($D$9:$W10)+COUNTA($D11:H11)&lt;监抽钢筋检表!$F$10,IF(SUM(COUNTIF($D$9:$W10,"&gt;10")+COUNTIF($D$9:$W10,"&lt;-10"),COUNTIF($D11:H11,"&gt;10")+COUNTIF($D11:H11,"&lt;-10"))&gt;=1,RANDBETWEEN(-10,10),RANDBETWEEN(-12,12)),"")</f>
        <v/>
      </c>
      <c r="J11" s="82" t="str">
        <f ca="1">IF(COUNTA($D$9:$W10)+COUNTA($D11:I11)&lt;监抽钢筋检表!$F$10,IF(SUM(COUNTIF($D$9:$W10,"&gt;10")+COUNTIF($D$9:$W10,"&lt;-10"),COUNTIF($D11:I11,"&gt;10")+COUNTIF($D11:I11,"&lt;-10"))&gt;=1,RANDBETWEEN(-10,10),RANDBETWEEN(-12,12)),"")</f>
        <v/>
      </c>
      <c r="K11" s="82" t="str">
        <f ca="1">IF(COUNTA($D$9:$W10)+COUNTA($D11:J11)&lt;监抽钢筋检表!$F$10,IF(SUM(COUNTIF($D$9:$W10,"&gt;10")+COUNTIF($D$9:$W10,"&lt;-10"),COUNTIF($D11:J11,"&gt;10")+COUNTIF($D11:J11,"&lt;-10"))&gt;=1,RANDBETWEEN(-10,10),RANDBETWEEN(-12,12)),"")</f>
        <v/>
      </c>
      <c r="L11" s="82" t="str">
        <f ca="1">IF(COUNTA($D$9:$W10)+COUNTA($D11:K11)&lt;监抽钢筋检表!$F$10,IF(SUM(COUNTIF($D$9:$W10,"&gt;10")+COUNTIF($D$9:$W10,"&lt;-10"),COUNTIF($D11:K11,"&gt;10")+COUNTIF($D11:K11,"&lt;-10"))&gt;=1,RANDBETWEEN(-10,10),RANDBETWEEN(-12,12)),"")</f>
        <v/>
      </c>
      <c r="M11" s="82" t="str">
        <f ca="1">IF(COUNTA($D$9:$W10)+COUNTA($D11:L11)&lt;监抽钢筋检表!$F$10,IF(SUM(COUNTIF($D$9:$W10,"&gt;10")+COUNTIF($D$9:$W10,"&lt;-10"),COUNTIF($D11:L11,"&gt;10")+COUNTIF($D11:L11,"&lt;-10"))&gt;=1,RANDBETWEEN(-10,10),RANDBETWEEN(-12,12)),"")</f>
        <v/>
      </c>
      <c r="N11" s="82" t="str">
        <f ca="1">IF(COUNTA($D$9:$W10)+COUNTA($D11:M11)&lt;监抽钢筋检表!$F$10,IF(SUM(COUNTIF($D$9:$W10,"&gt;10")+COUNTIF($D$9:$W10,"&lt;-10"),COUNTIF($D11:M11,"&gt;10")+COUNTIF($D11:M11,"&lt;-10"))&gt;=1,RANDBETWEEN(-10,10),RANDBETWEEN(-12,12)),"")</f>
        <v/>
      </c>
      <c r="O11" s="82" t="str">
        <f ca="1">IF(COUNTA($D$9:$W10)+COUNTA($D11:N11)&lt;监抽钢筋检表!$F$10,IF(SUM(COUNTIF($D$9:$W10,"&gt;10")+COUNTIF($D$9:$W10,"&lt;-10"),COUNTIF($D11:N11,"&gt;10")+COUNTIF($D11:N11,"&lt;-10"))&gt;=1,RANDBETWEEN(-10,10),RANDBETWEEN(-12,12)),"")</f>
        <v/>
      </c>
      <c r="P11" s="82" t="str">
        <f ca="1">IF(COUNTA($D$9:$W10)+COUNTA($D11:O11)&lt;监抽钢筋检表!$F$10,IF(SUM(COUNTIF($D$9:$W10,"&gt;10")+COUNTIF($D$9:$W10,"&lt;-10"),COUNTIF($D11:O11,"&gt;10")+COUNTIF($D11:O11,"&lt;-10"))&gt;=1,RANDBETWEEN(-10,10),RANDBETWEEN(-12,12)),"")</f>
        <v/>
      </c>
      <c r="Q11" s="82" t="str">
        <f ca="1">IF(COUNTA($D$9:$W10)+COUNTA($D11:P11)&lt;监抽钢筋检表!$F$10,IF(SUM(COUNTIF($D$9:$W10,"&gt;10")+COUNTIF($D$9:$W10,"&lt;-10"),COUNTIF($D11:P11,"&gt;10")+COUNTIF($D11:P11,"&lt;-10"))&gt;=1,RANDBETWEEN(-10,10),RANDBETWEEN(-12,12)),"")</f>
        <v/>
      </c>
      <c r="R11" s="82" t="str">
        <f ca="1">IF(COUNTA($D$9:$W10)+COUNTA($D11:Q11)&lt;监抽钢筋检表!$F$10,IF(SUM(COUNTIF($D$9:$W10,"&gt;10")+COUNTIF($D$9:$W10,"&lt;-10"),COUNTIF($D11:Q11,"&gt;10")+COUNTIF($D11:Q11,"&lt;-10"))&gt;=1,RANDBETWEEN(-10,10),RANDBETWEEN(-12,12)),"")</f>
        <v/>
      </c>
      <c r="S11" s="82" t="str">
        <f ca="1">IF(COUNTA($D$9:$W10)+COUNTA($D11:R11)&lt;监抽钢筋检表!$F$10,IF(SUM(COUNTIF($D$9:$W10,"&gt;10")+COUNTIF($D$9:$W10,"&lt;-10"),COUNTIF($D11:R11,"&gt;10")+COUNTIF($D11:R11,"&lt;-10"))&gt;=1,RANDBETWEEN(-10,10),RANDBETWEEN(-12,12)),"")</f>
        <v/>
      </c>
      <c r="T11" s="82" t="str">
        <f ca="1">IF(COUNTA($D$9:$W10)+COUNTA($D11:S11)&lt;监抽钢筋检表!$F$10,IF(SUM(COUNTIF($D$9:$W10,"&gt;10")+COUNTIF($D$9:$W10,"&lt;-10"),COUNTIF($D11:S11,"&gt;10")+COUNTIF($D11:S11,"&lt;-10"))&gt;=1,RANDBETWEEN(-10,10),RANDBETWEEN(-12,12)),"")</f>
        <v/>
      </c>
      <c r="U11" s="82" t="str">
        <f ca="1">IF(COUNTA($D$9:$W10)+COUNTA($D11:T11)&lt;监抽钢筋检表!$F$10,IF(SUM(COUNTIF($D$9:$W10,"&gt;10")+COUNTIF($D$9:$W10,"&lt;-10"),COUNTIF($D11:T11,"&gt;10")+COUNTIF($D11:T11,"&lt;-10"))&gt;=1,RANDBETWEEN(-10,10),RANDBETWEEN(-12,12)),"")</f>
        <v/>
      </c>
      <c r="V11" s="82" t="str">
        <f ca="1">IF(COUNTA($D$9:$W10)+COUNTA($D11:U11)&lt;监抽钢筋检表!$F$10,IF(SUM(COUNTIF($D$9:$W10,"&gt;10")+COUNTIF($D$9:$W10,"&lt;-10"),COUNTIF($D11:U11,"&gt;10")+COUNTIF($D11:U11,"&lt;-10"))&gt;=1,RANDBETWEEN(-10,10),RANDBETWEEN(-12,12)),"")</f>
        <v/>
      </c>
      <c r="W11" s="104" t="str">
        <f ca="1">IF(COUNTA($D$9:$W10)+COUNTA($D11:V11)&lt;监抽钢筋检表!$F$10,IF(SUM(COUNTIF($D$9:$W10,"&gt;10")+COUNTIF($D$9:$W10,"&lt;-10"),COUNTIF($D11:V11,"&gt;10")+COUNTIF($D11:V11,"&lt;-10"))&gt;=1,RANDBETWEEN(-10,10),RANDBETWEEN(-12,12)),"")</f>
        <v/>
      </c>
    </row>
    <row r="12" spans="1:32" ht="11.25" customHeight="1" x14ac:dyDescent="0.15">
      <c r="A12" s="439"/>
      <c r="B12" s="439"/>
      <c r="C12" s="439"/>
      <c r="D12" s="81" t="str">
        <f ca="1">IF(COUNTA(D$9:$W11)&lt;监抽钢筋检表!$F$10,IF(SUM(COUNTIF(D11:$W11,"&gt;10")+COUNTIF(D11:$W11,"&lt;-10"))&gt;=1,RANDBETWEEN(-10,10),RANDBETWEEN(-11,11)),"")</f>
        <v/>
      </c>
      <c r="E12" s="82" t="str">
        <f ca="1">IF(COUNTA($D$9:$W11)+COUNTA(D12:$D12)&lt;监抽钢筋检表!$F$10,IF(SUM(COUNTIF($D$9:$W11,"&gt;10")+COUNTIF($D$9:$W11,"&lt;-10"),COUNTIF(D12:$D12,"&gt;10")+COUNTIF(D12:$D12,"&lt;-10"))&gt;=1,RANDBETWEEN(-10,10),RANDBETWEEN(-12,12)),"")</f>
        <v/>
      </c>
      <c r="F12" s="82" t="str">
        <f ca="1">IF(COUNTA($D$9:$W11)+COUNTA($D12:E12)&lt;监抽钢筋检表!$F$10,IF(SUM(COUNTIF($D$9:$W11,"&gt;10")+COUNTIF($D$9:$W11,"&lt;-10"),COUNTIF($D12:E12,"&gt;10")+COUNTIF($D12:E12,"&lt;-10"))&gt;=1,RANDBETWEEN(-10,10),RANDBETWEEN(-12,12)),"")</f>
        <v/>
      </c>
      <c r="G12" s="82" t="str">
        <f ca="1">IF(COUNTA($D$9:$W11)+COUNTA($D12:F12)&lt;监抽钢筋检表!$F$10,IF(SUM(COUNTIF($D$9:$W11,"&gt;10")+COUNTIF($D$9:$W11,"&lt;-10"),COUNTIF($D12:F12,"&gt;10")+COUNTIF($D12:F12,"&lt;-10"))&gt;=1,RANDBETWEEN(-10,10),RANDBETWEEN(-12,12)),"")</f>
        <v/>
      </c>
      <c r="H12" s="82" t="str">
        <f ca="1">IF(COUNTA($D$9:$W11)+COUNTA($D12:G12)&lt;监抽钢筋检表!$F$10,IF(SUM(COUNTIF($D$9:$W11,"&gt;10")+COUNTIF($D$9:$W11,"&lt;-10"),COUNTIF($D12:G12,"&gt;10")+COUNTIF($D12:G12,"&lt;-10"))&gt;=1,RANDBETWEEN(-10,10),RANDBETWEEN(-12,12)),"")</f>
        <v/>
      </c>
      <c r="I12" s="82" t="str">
        <f ca="1">IF(COUNTA($D$9:$W11)+COUNTA($D12:H12)&lt;监抽钢筋检表!$F$10,IF(SUM(COUNTIF($D$9:$W11,"&gt;10")+COUNTIF($D$9:$W11,"&lt;-10"),COUNTIF($D12:H12,"&gt;10")+COUNTIF($D12:H12,"&lt;-10"))&gt;=1,RANDBETWEEN(-10,10),RANDBETWEEN(-12,12)),"")</f>
        <v/>
      </c>
      <c r="J12" s="82" t="str">
        <f ca="1">IF(COUNTA($D$9:$W11)+COUNTA($D12:I12)&lt;监抽钢筋检表!$F$10,IF(SUM(COUNTIF($D$9:$W11,"&gt;10")+COUNTIF($D$9:$W11,"&lt;-10"),COUNTIF($D12:I12,"&gt;10")+COUNTIF($D12:I12,"&lt;-10"))&gt;=1,RANDBETWEEN(-10,10),RANDBETWEEN(-12,12)),"")</f>
        <v/>
      </c>
      <c r="K12" s="82" t="str">
        <f ca="1">IF(COUNTA($D$9:$W11)+COUNTA($D12:J12)&lt;监抽钢筋检表!$F$10,IF(SUM(COUNTIF($D$9:$W11,"&gt;10")+COUNTIF($D$9:$W11,"&lt;-10"),COUNTIF($D12:J12,"&gt;10")+COUNTIF($D12:J12,"&lt;-10"))&gt;=1,RANDBETWEEN(-10,10),RANDBETWEEN(-12,12)),"")</f>
        <v/>
      </c>
      <c r="L12" s="82" t="str">
        <f ca="1">IF(COUNTA($D$9:$W11)+COUNTA($D12:K12)&lt;监抽钢筋检表!$F$10,IF(SUM(COUNTIF($D$9:$W11,"&gt;10")+COUNTIF($D$9:$W11,"&lt;-10"),COUNTIF($D12:K12,"&gt;10")+COUNTIF($D12:K12,"&lt;-10"))&gt;=1,RANDBETWEEN(-10,10),RANDBETWEEN(-12,12)),"")</f>
        <v/>
      </c>
      <c r="M12" s="82" t="str">
        <f ca="1">IF(COUNTA($D$9:$W11)+COUNTA($D12:L12)&lt;监抽钢筋检表!$F$10,IF(SUM(COUNTIF($D$9:$W11,"&gt;10")+COUNTIF($D$9:$W11,"&lt;-10"),COUNTIF($D12:L12,"&gt;10")+COUNTIF($D12:L12,"&lt;-10"))&gt;=1,RANDBETWEEN(-10,10),RANDBETWEEN(-12,12)),"")</f>
        <v/>
      </c>
      <c r="N12" s="82" t="str">
        <f ca="1">IF(COUNTA($D$9:$W11)+COUNTA($D12:M12)&lt;监抽钢筋检表!$F$10,IF(SUM(COUNTIF($D$9:$W11,"&gt;10")+COUNTIF($D$9:$W11,"&lt;-10"),COUNTIF($D12:M12,"&gt;10")+COUNTIF($D12:M12,"&lt;-10"))&gt;=1,RANDBETWEEN(-10,10),RANDBETWEEN(-12,12)),"")</f>
        <v/>
      </c>
      <c r="O12" s="82" t="str">
        <f ca="1">IF(COUNTA($D$9:$W11)+COUNTA($D12:N12)&lt;监抽钢筋检表!$F$10,IF(SUM(COUNTIF($D$9:$W11,"&gt;10")+COUNTIF($D$9:$W11,"&lt;-10"),COUNTIF($D12:N12,"&gt;10")+COUNTIF($D12:N12,"&lt;-10"))&gt;=1,RANDBETWEEN(-10,10),RANDBETWEEN(-12,12)),"")</f>
        <v/>
      </c>
      <c r="P12" s="82" t="str">
        <f ca="1">IF(COUNTA($D$9:$W11)+COUNTA($D12:O12)&lt;监抽钢筋检表!$F$10,IF(SUM(COUNTIF($D$9:$W11,"&gt;10")+COUNTIF($D$9:$W11,"&lt;-10"),COUNTIF($D12:O12,"&gt;10")+COUNTIF($D12:O12,"&lt;-10"))&gt;=1,RANDBETWEEN(-10,10),RANDBETWEEN(-12,12)),"")</f>
        <v/>
      </c>
      <c r="Q12" s="82" t="str">
        <f ca="1">IF(COUNTA($D$9:$W11)+COUNTA($D12:P12)&lt;监抽钢筋检表!$F$10,IF(SUM(COUNTIF($D$9:$W11,"&gt;10")+COUNTIF($D$9:$W11,"&lt;-10"),COUNTIF($D12:P12,"&gt;10")+COUNTIF($D12:P12,"&lt;-10"))&gt;=1,RANDBETWEEN(-10,10),RANDBETWEEN(-12,12)),"")</f>
        <v/>
      </c>
      <c r="R12" s="82" t="str">
        <f ca="1">IF(COUNTA($D$9:$W11)+COUNTA($D12:Q12)&lt;监抽钢筋检表!$F$10,IF(SUM(COUNTIF($D$9:$W11,"&gt;10")+COUNTIF($D$9:$W11,"&lt;-10"),COUNTIF($D12:Q12,"&gt;10")+COUNTIF($D12:Q12,"&lt;-10"))&gt;=1,RANDBETWEEN(-10,10),RANDBETWEEN(-12,12)),"")</f>
        <v/>
      </c>
      <c r="S12" s="82" t="str">
        <f ca="1">IF(COUNTA($D$9:$W11)+COUNTA($D12:R12)&lt;监抽钢筋检表!$F$10,IF(SUM(COUNTIF($D$9:$W11,"&gt;10")+COUNTIF($D$9:$W11,"&lt;-10"),COUNTIF($D12:R12,"&gt;10")+COUNTIF($D12:R12,"&lt;-10"))&gt;=1,RANDBETWEEN(-10,10),RANDBETWEEN(-12,12)),"")</f>
        <v/>
      </c>
      <c r="T12" s="82" t="str">
        <f ca="1">IF(COUNTA($D$9:$W11)+COUNTA($D12:S12)&lt;监抽钢筋检表!$F$10,IF(SUM(COUNTIF($D$9:$W11,"&gt;10")+COUNTIF($D$9:$W11,"&lt;-10"),COUNTIF($D12:S12,"&gt;10")+COUNTIF($D12:S12,"&lt;-10"))&gt;=1,RANDBETWEEN(-10,10),RANDBETWEEN(-12,12)),"")</f>
        <v/>
      </c>
      <c r="U12" s="82" t="str">
        <f ca="1">IF(COUNTA($D$9:$W11)+COUNTA($D12:T12)&lt;监抽钢筋检表!$F$10,IF(SUM(COUNTIF($D$9:$W11,"&gt;10")+COUNTIF($D$9:$W11,"&lt;-10"),COUNTIF($D12:T12,"&gt;10")+COUNTIF($D12:T12,"&lt;-10"))&gt;=1,RANDBETWEEN(-10,10),RANDBETWEEN(-12,12)),"")</f>
        <v/>
      </c>
      <c r="V12" s="82" t="str">
        <f ca="1">IF(COUNTA($D$9:$W11)+COUNTA($D12:U12)&lt;监抽钢筋检表!$F$10,IF(SUM(COUNTIF($D$9:$W11,"&gt;10")+COUNTIF($D$9:$W11,"&lt;-10"),COUNTIF($D12:U12,"&gt;10")+COUNTIF($D12:U12,"&lt;-10"))&gt;=1,RANDBETWEEN(-10,10),RANDBETWEEN(-12,12)),"")</f>
        <v/>
      </c>
      <c r="W12" s="104" t="str">
        <f ca="1">IF(COUNTA($D$9:$W11)+COUNTA($D12:V12)&lt;监抽钢筋检表!$F$10,IF(SUM(COUNTIF($D$9:$W11,"&gt;10")+COUNTIF($D$9:$W11,"&lt;-10"),COUNTIF($D12:V12,"&gt;10")+COUNTIF($D12:V12,"&lt;-10"))&gt;=1,RANDBETWEEN(-10,10),RANDBETWEEN(-12,12)),"")</f>
        <v/>
      </c>
    </row>
    <row r="13" spans="1:32" ht="11.25" customHeight="1" x14ac:dyDescent="0.15">
      <c r="A13" s="439"/>
      <c r="B13" s="439"/>
      <c r="C13" s="439"/>
      <c r="D13" s="81" t="str">
        <f ca="1">IF(COUNTA($D$9:W12)&lt;监抽钢筋检表!$F$10,RANDBETWEEN(-10,10),"")</f>
        <v/>
      </c>
      <c r="E13" s="82" t="str">
        <f ca="1">IF(COUNTA($D$9:$W12)+COUNTA(D13:$D13)&lt;监抽钢筋检表!$F$10,IF(SUM(COUNTIF($D$9:$W12,"&gt;10")+COUNTIF($D$9:$W12,"&lt;-10"),COUNTIF(D13:$D13,"&gt;10")+COUNTIF(D13:$D13,"&lt;-10"))&gt;=1,RANDBETWEEN(-10,10),RANDBETWEEN(-12,12)),"")</f>
        <v/>
      </c>
      <c r="F13" s="82" t="str">
        <f ca="1">IF(COUNTA($D$9:$W12)+COUNTA($D13:E13)&lt;监抽钢筋检表!$F$10,IF(SUM(COUNTIF($D$9:$W12,"&gt;10")+COUNTIF($D$9:$W12,"&lt;-10"),COUNTIF($D13:E13,"&gt;10")+COUNTIF($D13:E13,"&lt;-10"))&gt;=1,RANDBETWEEN(-10,10),RANDBETWEEN(-12,12)),"")</f>
        <v/>
      </c>
      <c r="G13" s="82" t="str">
        <f ca="1">IF(COUNTA($D$9:$W12)+COUNTA($D13:F13)&lt;监抽钢筋检表!$F$10,IF(SUM(COUNTIF($D$9:$W12,"&gt;10")+COUNTIF($D$9:$W12,"&lt;-10"),COUNTIF($D13:F13,"&gt;10")+COUNTIF($D13:F13,"&lt;-10"))&gt;=1,RANDBETWEEN(-10,10),RANDBETWEEN(-12,12)),"")</f>
        <v/>
      </c>
      <c r="H13" s="82" t="str">
        <f ca="1">IF(COUNTA($D$9:$W12)+COUNTA($D13:G13)&lt;监抽钢筋检表!$F$10,IF(SUM(COUNTIF($D$9:$W12,"&gt;10")+COUNTIF($D$9:$W12,"&lt;-10"),COUNTIF($D13:G13,"&gt;10")+COUNTIF($D13:G13,"&lt;-10"))&gt;=1,RANDBETWEEN(-10,10),RANDBETWEEN(-12,12)),"")</f>
        <v/>
      </c>
      <c r="I13" s="82" t="str">
        <f ca="1">IF(COUNTA($D$9:$W12)+COUNTA($D13:H13)&lt;监抽钢筋检表!$F$10,IF(SUM(COUNTIF($D$9:$W12,"&gt;10")+COUNTIF($D$9:$W12,"&lt;-10"),COUNTIF($D13:H13,"&gt;10")+COUNTIF($D13:H13,"&lt;-10"))&gt;=1,RANDBETWEEN(-10,10),RANDBETWEEN(-12,12)),"")</f>
        <v/>
      </c>
      <c r="J13" s="82" t="str">
        <f ca="1">IF(COUNTA($D$9:$W12)+COUNTA($D13:I13)&lt;监抽钢筋检表!$F$10,IF(SUM(COUNTIF($D$9:$W12,"&gt;10")+COUNTIF($D$9:$W12,"&lt;-10"),COUNTIF($D13:I13,"&gt;10")+COUNTIF($D13:I13,"&lt;-10"))&gt;=1,RANDBETWEEN(-10,10),RANDBETWEEN(-12,12)),"")</f>
        <v/>
      </c>
      <c r="K13" s="82" t="str">
        <f ca="1">IF(COUNTA($D$9:$W12)+COUNTA($D13:J13)&lt;监抽钢筋检表!$F$10,IF(SUM(COUNTIF($D$9:$W12,"&gt;10")+COUNTIF($D$9:$W12,"&lt;-10"),COUNTIF($D13:J13,"&gt;10")+COUNTIF($D13:J13,"&lt;-10"))&gt;=1,RANDBETWEEN(-10,10),RANDBETWEEN(-12,12)),"")</f>
        <v/>
      </c>
      <c r="L13" s="82" t="str">
        <f ca="1">IF(COUNTA($D$9:$W12)+COUNTA($D13:K13)&lt;监抽钢筋检表!$F$10,IF(SUM(COUNTIF($D$9:$W12,"&gt;10")+COUNTIF($D$9:$W12,"&lt;-10"),COUNTIF($D13:K13,"&gt;10")+COUNTIF($D13:K13,"&lt;-10"))&gt;=1,RANDBETWEEN(-10,10),RANDBETWEEN(-12,12)),"")</f>
        <v/>
      </c>
      <c r="M13" s="82" t="str">
        <f ca="1">IF(COUNTA($D$9:$W12)+COUNTA($D13:L13)&lt;监抽钢筋检表!$F$10,IF(SUM(COUNTIF($D$9:$W12,"&gt;10")+COUNTIF($D$9:$W12,"&lt;-10"),COUNTIF($D13:L13,"&gt;10")+COUNTIF($D13:L13,"&lt;-10"))&gt;=1,RANDBETWEEN(-10,10),RANDBETWEEN(-12,12)),"")</f>
        <v/>
      </c>
      <c r="N13" s="82" t="str">
        <f ca="1">IF(COUNTA($D$9:$W12)+COUNTA($D13:M13)&lt;监抽钢筋检表!$F$10,IF(SUM(COUNTIF($D$9:$W12,"&gt;10")+COUNTIF($D$9:$W12,"&lt;-10"),COUNTIF($D13:M13,"&gt;10")+COUNTIF($D13:M13,"&lt;-10"))&gt;=1,RANDBETWEEN(-10,10),RANDBETWEEN(-12,12)),"")</f>
        <v/>
      </c>
      <c r="O13" s="82" t="str">
        <f ca="1">IF(COUNTA($D$9:$W12)+COUNTA($D13:N13)&lt;监抽钢筋检表!$F$10,IF(SUM(COUNTIF($D$9:$W12,"&gt;10")+COUNTIF($D$9:$W12,"&lt;-10"),COUNTIF($D13:N13,"&gt;10")+COUNTIF($D13:N13,"&lt;-10"))&gt;=1,RANDBETWEEN(-10,10),RANDBETWEEN(-12,12)),"")</f>
        <v/>
      </c>
      <c r="P13" s="82" t="str">
        <f ca="1">IF(COUNTA($D$9:$W12)+COUNTA($D13:O13)&lt;监抽钢筋检表!$F$10,IF(SUM(COUNTIF($D$9:$W12,"&gt;10")+COUNTIF($D$9:$W12,"&lt;-10"),COUNTIF($D13:O13,"&gt;10")+COUNTIF($D13:O13,"&lt;-10"))&gt;=1,RANDBETWEEN(-10,10),RANDBETWEEN(-12,12)),"")</f>
        <v/>
      </c>
      <c r="Q13" s="82" t="str">
        <f ca="1">IF(COUNTA($D$9:$W12)+COUNTA($D13:P13)&lt;监抽钢筋检表!$F$10,IF(SUM(COUNTIF($D$9:$W12,"&gt;10")+COUNTIF($D$9:$W12,"&lt;-10"),COUNTIF($D13:P13,"&gt;10")+COUNTIF($D13:P13,"&lt;-10"))&gt;=1,RANDBETWEEN(-10,10),RANDBETWEEN(-12,12)),"")</f>
        <v/>
      </c>
      <c r="R13" s="82" t="str">
        <f ca="1">IF(COUNTA($D$9:$W12)+COUNTA($D13:Q13)&lt;监抽钢筋检表!$F$10,IF(SUM(COUNTIF($D$9:$W12,"&gt;10")+COUNTIF($D$9:$W12,"&lt;-10"),COUNTIF($D13:Q13,"&gt;10")+COUNTIF($D13:Q13,"&lt;-10"))&gt;=1,RANDBETWEEN(-10,10),RANDBETWEEN(-12,12)),"")</f>
        <v/>
      </c>
      <c r="S13" s="82" t="str">
        <f ca="1">IF(COUNTA($D$9:$W12)+COUNTA($D13:R13)&lt;监抽钢筋检表!$F$10,IF(SUM(COUNTIF($D$9:$W12,"&gt;10")+COUNTIF($D$9:$W12,"&lt;-10"),COUNTIF($D13:R13,"&gt;10")+COUNTIF($D13:R13,"&lt;-10"))&gt;=1,RANDBETWEEN(-10,10),RANDBETWEEN(-12,12)),"")</f>
        <v/>
      </c>
      <c r="T13" s="82" t="str">
        <f ca="1">IF(COUNTA($D$9:$W12)+COUNTA($D13:S13)&lt;监抽钢筋检表!$F$10,IF(SUM(COUNTIF($D$9:$W12,"&gt;10")+COUNTIF($D$9:$W12,"&lt;-10"),COUNTIF($D13:S13,"&gt;10")+COUNTIF($D13:S13,"&lt;-10"))&gt;=1,RANDBETWEEN(-10,10),RANDBETWEEN(-12,12)),"")</f>
        <v/>
      </c>
      <c r="U13" s="82" t="str">
        <f ca="1">IF(COUNTA($D$9:$W12)+COUNTA($D13:T13)&lt;监抽钢筋检表!$F$10,IF(SUM(COUNTIF($D$9:$W12,"&gt;10")+COUNTIF($D$9:$W12,"&lt;-10"),COUNTIF($D13:T13,"&gt;10")+COUNTIF($D13:T13,"&lt;-10"))&gt;=1,RANDBETWEEN(-10,10),RANDBETWEEN(-12,12)),"")</f>
        <v/>
      </c>
      <c r="V13" s="82" t="str">
        <f ca="1">IF(COUNTA($D$9:$W12)+COUNTA($D13:U13)&lt;监抽钢筋检表!$F$10,IF(SUM(COUNTIF($D$9:$W12,"&gt;10")+COUNTIF($D$9:$W12,"&lt;-10"),COUNTIF($D13:U13,"&gt;10")+COUNTIF($D13:U13,"&lt;-10"))&gt;=1,RANDBETWEEN(-10,10),RANDBETWEEN(-12,12)),"")</f>
        <v/>
      </c>
      <c r="W13" s="104" t="str">
        <f ca="1">IF(COUNTA($D$9:$W12)+COUNTA($D13:V13)&lt;监抽钢筋检表!$F$10,IF(SUM(COUNTIF($D$9:$W12,"&gt;10")+COUNTIF($D$9:$W12,"&lt;-10"),COUNTIF($D13:V13,"&gt;10")+COUNTIF($D13:V13,"&lt;-10"))&gt;=1,RANDBETWEEN(-10,10),RANDBETWEEN(-12,12)),"")</f>
        <v/>
      </c>
    </row>
    <row r="14" spans="1:32" ht="11.25" customHeight="1" x14ac:dyDescent="0.15">
      <c r="A14" s="439"/>
      <c r="B14" s="439"/>
      <c r="C14" s="439"/>
      <c r="D14" s="81" t="str">
        <f ca="1">IF(COUNTA(D$9:$W13)&lt;监抽钢筋检表!$F$10,IF(SUM(COUNTIF(D13:$W13,"&gt;10")+COUNTIF(D13:$W13,"&lt;-10"))&gt;=1,RANDBETWEEN(-10,10),RANDBETWEEN(-11,11)),"")</f>
        <v/>
      </c>
      <c r="E14" s="82" t="str">
        <f ca="1">IF(COUNTA($D$9:$W13)+COUNTA(D14:$D14)&lt;监抽钢筋检表!$F$10,IF(SUM(COUNTIF($D$9:$W13,"&gt;10")+COUNTIF($D$9:$W13,"&lt;-10"),COUNTIF(D14:$D14,"&gt;10")+COUNTIF(D14:$D14,"&lt;-10"))&gt;=2,RANDBETWEEN(-10,10),RANDBETWEEN(-12,12)),"")</f>
        <v/>
      </c>
      <c r="F14" s="82" t="str">
        <f ca="1">IF(COUNTA($D$9:$W13)+COUNTA($D14:E14)&lt;监抽钢筋检表!$F$10,IF(SUM(COUNTIF($D$9:$W13,"&gt;10")+COUNTIF($D$9:$W13,"&lt;-10"),COUNTIF($D14:E14,"&gt;10")+COUNTIF($D14:E14,"&lt;-10"))&gt;=2,RANDBETWEEN(-10,10),RANDBETWEEN(-12,12)),"")</f>
        <v/>
      </c>
      <c r="G14" s="82" t="str">
        <f ca="1">IF(COUNTA($D$9:$W13)+COUNTA($D14:F14)&lt;监抽钢筋检表!$F$10,IF(SUM(COUNTIF($D$9:$W13,"&gt;10")+COUNTIF($D$9:$W13,"&lt;-10"),COUNTIF($D14:F14,"&gt;10")+COUNTIF($D14:F14,"&lt;-10"))&gt;=2,RANDBETWEEN(-10,10),RANDBETWEEN(-12,12)),"")</f>
        <v/>
      </c>
      <c r="H14" s="82" t="str">
        <f ca="1">IF(COUNTA($D$9:$W13)+COUNTA($D14:G14)&lt;监抽钢筋检表!$F$10,IF(SUM(COUNTIF($D$9:$W13,"&gt;10")+COUNTIF($D$9:$W13,"&lt;-10"),COUNTIF($D14:G14,"&gt;10")+COUNTIF($D14:G14,"&lt;-10"))&gt;=2,RANDBETWEEN(-10,10),RANDBETWEEN(-12,12)),"")</f>
        <v/>
      </c>
      <c r="I14" s="82" t="str">
        <f ca="1">IF(COUNTA($D$9:$W13)+COUNTA($D14:H14)&lt;监抽钢筋检表!$F$10,IF(SUM(COUNTIF($D$9:$W13,"&gt;10")+COUNTIF($D$9:$W13,"&lt;-10"),COUNTIF($D14:H14,"&gt;10")+COUNTIF($D14:H14,"&lt;-10"))&gt;=2,RANDBETWEEN(-10,10),RANDBETWEEN(-12,12)),"")</f>
        <v/>
      </c>
      <c r="J14" s="82" t="str">
        <f ca="1">IF(COUNTA($D$9:$W13)+COUNTA($D14:I14)&lt;监抽钢筋检表!$F$10,IF(SUM(COUNTIF($D$9:$W13,"&gt;10")+COUNTIF($D$9:$W13,"&lt;-10"),COUNTIF($D14:I14,"&gt;10")+COUNTIF($D14:I14,"&lt;-10"))&gt;=2,RANDBETWEEN(-10,10),RANDBETWEEN(-12,12)),"")</f>
        <v/>
      </c>
      <c r="K14" s="82" t="str">
        <f ca="1">IF(COUNTA($D$9:$W13)+COUNTA($D14:J14)&lt;监抽钢筋检表!$F$10,IF(SUM(COUNTIF($D$9:$W13,"&gt;10")+COUNTIF($D$9:$W13,"&lt;-10"),COUNTIF($D14:J14,"&gt;10")+COUNTIF($D14:J14,"&lt;-10"))&gt;=2,RANDBETWEEN(-10,10),RANDBETWEEN(-12,12)),"")</f>
        <v/>
      </c>
      <c r="L14" s="82" t="str">
        <f ca="1">IF(COUNTA($D$9:$W13)+COUNTA($D14:K14)&lt;监抽钢筋检表!$F$10,IF(SUM(COUNTIF($D$9:$W13,"&gt;10")+COUNTIF($D$9:$W13,"&lt;-10"),COUNTIF($D14:K14,"&gt;10")+COUNTIF($D14:K14,"&lt;-10"))&gt;=2,RANDBETWEEN(-10,10),RANDBETWEEN(-12,12)),"")</f>
        <v/>
      </c>
      <c r="M14" s="82" t="str">
        <f ca="1">IF(COUNTA($D$9:$W13)+COUNTA($D14:L14)&lt;监抽钢筋检表!$F$10,IF(SUM(COUNTIF($D$9:$W13,"&gt;10")+COUNTIF($D$9:$W13,"&lt;-10"),COUNTIF($D14:L14,"&gt;10")+COUNTIF($D14:L14,"&lt;-10"))&gt;=2,RANDBETWEEN(-10,10),RANDBETWEEN(-12,12)),"")</f>
        <v/>
      </c>
      <c r="N14" s="82" t="str">
        <f ca="1">IF(COUNTA($D$9:$W13)+COUNTA($D14:M14)&lt;监抽钢筋检表!$F$10,IF(SUM(COUNTIF($D$9:$W13,"&gt;10")+COUNTIF($D$9:$W13,"&lt;-10"),COUNTIF($D14:M14,"&gt;10")+COUNTIF($D14:M14,"&lt;-10"))&gt;=2,RANDBETWEEN(-10,10),RANDBETWEEN(-12,12)),"")</f>
        <v/>
      </c>
      <c r="O14" s="82" t="str">
        <f ca="1">IF(COUNTA($D$9:$W13)+COUNTA($D14:N14)&lt;监抽钢筋检表!$F$10,IF(SUM(COUNTIF($D$9:$W13,"&gt;10")+COUNTIF($D$9:$W13,"&lt;-10"),COUNTIF($D14:N14,"&gt;10")+COUNTIF($D14:N14,"&lt;-10"))&gt;=2,RANDBETWEEN(-10,10),RANDBETWEEN(-12,12)),"")</f>
        <v/>
      </c>
      <c r="P14" s="82" t="str">
        <f ca="1">IF(COUNTA($D$9:$W13)+COUNTA($D14:O14)&lt;监抽钢筋检表!$F$10,IF(SUM(COUNTIF($D$9:$W13,"&gt;10")+COUNTIF($D$9:$W13,"&lt;-10"),COUNTIF($D14:O14,"&gt;10")+COUNTIF($D14:O14,"&lt;-10"))&gt;=2,RANDBETWEEN(-10,10),RANDBETWEEN(-12,12)),"")</f>
        <v/>
      </c>
      <c r="Q14" s="82" t="str">
        <f ca="1">IF(COUNTA($D$9:$W13)+COUNTA($D14:P14)&lt;监抽钢筋检表!$F$10,IF(SUM(COUNTIF($D$9:$W13,"&gt;10")+COUNTIF($D$9:$W13,"&lt;-10"),COUNTIF($D14:P14,"&gt;10")+COUNTIF($D14:P14,"&lt;-10"))&gt;=2,RANDBETWEEN(-10,10),RANDBETWEEN(-12,12)),"")</f>
        <v/>
      </c>
      <c r="R14" s="82" t="str">
        <f ca="1">IF(COUNTA($D$9:$W13)+COUNTA($D14:Q14)&lt;监抽钢筋检表!$F$10,IF(SUM(COUNTIF($D$9:$W13,"&gt;10")+COUNTIF($D$9:$W13,"&lt;-10"),COUNTIF($D14:Q14,"&gt;10")+COUNTIF($D14:Q14,"&lt;-10"))&gt;=2,RANDBETWEEN(-10,10),RANDBETWEEN(-12,12)),"")</f>
        <v/>
      </c>
      <c r="S14" s="82" t="str">
        <f ca="1">IF(COUNTA($D$9:$W13)+COUNTA($D14:R14)&lt;监抽钢筋检表!$F$10,IF(SUM(COUNTIF($D$9:$W13,"&gt;10")+COUNTIF($D$9:$W13,"&lt;-10"),COUNTIF($D14:R14,"&gt;10")+COUNTIF($D14:R14,"&lt;-10"))&gt;=2,RANDBETWEEN(-10,10),RANDBETWEEN(-12,12)),"")</f>
        <v/>
      </c>
      <c r="T14" s="82" t="str">
        <f ca="1">IF(COUNTA($D$9:$W13)+COUNTA($D14:S14)&lt;监抽钢筋检表!$F$10,IF(SUM(COUNTIF($D$9:$W13,"&gt;10")+COUNTIF($D$9:$W13,"&lt;-10"),COUNTIF($D14:S14,"&gt;10")+COUNTIF($D14:S14,"&lt;-10"))&gt;=2,RANDBETWEEN(-10,10),RANDBETWEEN(-12,12)),"")</f>
        <v/>
      </c>
      <c r="U14" s="82" t="str">
        <f ca="1">IF(COUNTA($D$9:$W13)+COUNTA($D14:T14)&lt;监抽钢筋检表!$F$10,IF(SUM(COUNTIF($D$9:$W13,"&gt;10")+COUNTIF($D$9:$W13,"&lt;-10"),COUNTIF($D14:T14,"&gt;10")+COUNTIF($D14:T14,"&lt;-10"))&gt;=2,RANDBETWEEN(-10,10),RANDBETWEEN(-12,12)),"")</f>
        <v/>
      </c>
      <c r="V14" s="82" t="str">
        <f ca="1">IF(COUNTA($D$9:$W13)+COUNTA($D14:U14)&lt;监抽钢筋检表!$F$10,IF(SUM(COUNTIF($D$9:$W13,"&gt;10")+COUNTIF($D$9:$W13,"&lt;-10"),COUNTIF($D14:U14,"&gt;10")+COUNTIF($D14:U14,"&lt;-10"))&gt;=2,RANDBETWEEN(-10,10),RANDBETWEEN(-12,12)),"")</f>
        <v/>
      </c>
      <c r="W14" s="104" t="str">
        <f ca="1">IF(COUNTA($D$9:$W13)+COUNTA($D14:V14)&lt;监抽钢筋检表!$F$10,IF(SUM(COUNTIF($D$9:$W13,"&gt;10")+COUNTIF($D$9:$W13,"&lt;-10"),COUNTIF($D14:V14,"&gt;10")+COUNTIF($D14:V14,"&lt;-10"))&gt;=2,RANDBETWEEN(-10,10),RANDBETWEEN(-12,12)),"")</f>
        <v/>
      </c>
    </row>
    <row r="15" spans="1:32" ht="11.25" customHeight="1" x14ac:dyDescent="0.15">
      <c r="A15" s="439"/>
      <c r="B15" s="439"/>
      <c r="C15" s="439"/>
      <c r="D15" s="81" t="str">
        <f ca="1">IF(COUNTA($D$9:W14)&lt;监抽钢筋检表!$F$10,RANDBETWEEN(-10,10),"")</f>
        <v/>
      </c>
      <c r="E15" s="82" t="str">
        <f ca="1">IF(COUNTA($D$9:$W14)+COUNTA(D15:$D15)&lt;监抽钢筋检表!$F$10,IF(SUM(COUNTIF($D$9:$W14,"&gt;10")+COUNTIF($D$9:$W14,"&lt;-10"),COUNTIF(D15:$D15,"&gt;10")+COUNTIF(D15:$D15,"&lt;-10"))&gt;=1,RANDBETWEEN(-10,10),RANDBETWEEN(-12,12)),"")</f>
        <v/>
      </c>
      <c r="F15" s="82" t="str">
        <f ca="1">IF(COUNTA($D$9:$W14)+COUNTA($D15:E15)&lt;监抽钢筋检表!$F$10,IF(SUM(COUNTIF($D$9:$W14,"&gt;10")+COUNTIF($D$9:$W14,"&lt;-10"),COUNTIF($D15:E15,"&gt;10")+COUNTIF($D15:E15,"&lt;-10"))&gt;=1,RANDBETWEEN(-10,10),RANDBETWEEN(-12,12)),"")</f>
        <v/>
      </c>
      <c r="G15" s="82" t="str">
        <f ca="1">IF(COUNTA($D$9:$W14)+COUNTA($D15:F15)&lt;监抽钢筋检表!$F$10,IF(SUM(COUNTIF($D$9:$W14,"&gt;10")+COUNTIF($D$9:$W14,"&lt;-10"),COUNTIF($D15:F15,"&gt;10")+COUNTIF($D15:F15,"&lt;-10"))&gt;=1,RANDBETWEEN(-10,10),RANDBETWEEN(-12,12)),"")</f>
        <v/>
      </c>
      <c r="H15" s="82" t="str">
        <f ca="1">IF(COUNTA($D$9:$W14)+COUNTA($D15:G15)&lt;监抽钢筋检表!$F$10,IF(SUM(COUNTIF($D$9:$W14,"&gt;10")+COUNTIF($D$9:$W14,"&lt;-10"),COUNTIF($D15:G15,"&gt;10")+COUNTIF($D15:G15,"&lt;-10"))&gt;=1,RANDBETWEEN(-10,10),RANDBETWEEN(-12,12)),"")</f>
        <v/>
      </c>
      <c r="I15" s="82" t="str">
        <f ca="1">IF(COUNTA($D$9:$W14)+COUNTA($D15:H15)&lt;监抽钢筋检表!$F$10,IF(SUM(COUNTIF($D$9:$W14,"&gt;10")+COUNTIF($D$9:$W14,"&lt;-10"),COUNTIF($D15:H15,"&gt;10")+COUNTIF($D15:H15,"&lt;-10"))&gt;=1,RANDBETWEEN(-10,10),RANDBETWEEN(-12,12)),"")</f>
        <v/>
      </c>
      <c r="J15" s="82" t="str">
        <f ca="1">IF(COUNTA($D$9:$W14)+COUNTA($D15:I15)&lt;监抽钢筋检表!$F$10,IF(SUM(COUNTIF($D$9:$W14,"&gt;10")+COUNTIF($D$9:$W14,"&lt;-10"),COUNTIF($D15:I15,"&gt;10")+COUNTIF($D15:I15,"&lt;-10"))&gt;=1,RANDBETWEEN(-10,10),RANDBETWEEN(-12,12)),"")</f>
        <v/>
      </c>
      <c r="K15" s="82" t="str">
        <f ca="1">IF(COUNTA($D$9:$W14)+COUNTA($D15:J15)&lt;监抽钢筋检表!$F$10,IF(SUM(COUNTIF($D$9:$W14,"&gt;10")+COUNTIF($D$9:$W14,"&lt;-10"),COUNTIF($D15:J15,"&gt;10")+COUNTIF($D15:J15,"&lt;-10"))&gt;=1,RANDBETWEEN(-10,10),RANDBETWEEN(-12,12)),"")</f>
        <v/>
      </c>
      <c r="L15" s="82" t="str">
        <f ca="1">IF(COUNTA($D$9:$W14)+COUNTA($D15:K15)&lt;监抽钢筋检表!$F$10,IF(SUM(COUNTIF($D$9:$W14,"&gt;10")+COUNTIF($D$9:$W14,"&lt;-10"),COUNTIF($D15:K15,"&gt;10")+COUNTIF($D15:K15,"&lt;-10"))&gt;=1,RANDBETWEEN(-10,10),RANDBETWEEN(-12,12)),"")</f>
        <v/>
      </c>
      <c r="M15" s="82" t="str">
        <f ca="1">IF(COUNTA($D$9:$W14)+COUNTA($D15:L15)&lt;监抽钢筋检表!$F$10,IF(SUM(COUNTIF($D$9:$W14,"&gt;10")+COUNTIF($D$9:$W14,"&lt;-10"),COUNTIF($D15:L15,"&gt;10")+COUNTIF($D15:L15,"&lt;-10"))&gt;=1,RANDBETWEEN(-10,10),RANDBETWEEN(-12,12)),"")</f>
        <v/>
      </c>
      <c r="N15" s="82" t="str">
        <f ca="1">IF(COUNTA($D$9:$W14)+COUNTA($D15:M15)&lt;监抽钢筋检表!$F$10,IF(SUM(COUNTIF($D$9:$W14,"&gt;10")+COUNTIF($D$9:$W14,"&lt;-10"),COUNTIF($D15:M15,"&gt;10")+COUNTIF($D15:M15,"&lt;-10"))&gt;=1,RANDBETWEEN(-10,10),RANDBETWEEN(-12,12)),"")</f>
        <v/>
      </c>
      <c r="O15" s="82" t="str">
        <f ca="1">IF(COUNTA($D$9:$W14)+COUNTA($D15:N15)&lt;监抽钢筋检表!$F$10,IF(SUM(COUNTIF($D$9:$W14,"&gt;10")+COUNTIF($D$9:$W14,"&lt;-10"),COUNTIF($D15:N15,"&gt;10")+COUNTIF($D15:N15,"&lt;-10"))&gt;=1,RANDBETWEEN(-10,10),RANDBETWEEN(-12,12)),"")</f>
        <v/>
      </c>
      <c r="P15" s="82" t="str">
        <f ca="1">IF(COUNTA($D$9:$W14)+COUNTA($D15:O15)&lt;监抽钢筋检表!$F$10,IF(SUM(COUNTIF($D$9:$W14,"&gt;10")+COUNTIF($D$9:$W14,"&lt;-10"),COUNTIF($D15:O15,"&gt;10")+COUNTIF($D15:O15,"&lt;-10"))&gt;=1,RANDBETWEEN(-10,10),RANDBETWEEN(-12,12)),"")</f>
        <v/>
      </c>
      <c r="Q15" s="82" t="str">
        <f ca="1">IF(COUNTA($D$9:$W14)+COUNTA($D15:P15)&lt;监抽钢筋检表!$F$10,IF(SUM(COUNTIF($D$9:$W14,"&gt;10")+COUNTIF($D$9:$W14,"&lt;-10"),COUNTIF($D15:P15,"&gt;10")+COUNTIF($D15:P15,"&lt;-10"))&gt;=1,RANDBETWEEN(-10,10),RANDBETWEEN(-12,12)),"")</f>
        <v/>
      </c>
      <c r="R15" s="82" t="str">
        <f ca="1">IF(COUNTA($D$9:$W14)+COUNTA($D15:Q15)&lt;监抽钢筋检表!$F$10,IF(SUM(COUNTIF($D$9:$W14,"&gt;10")+COUNTIF($D$9:$W14,"&lt;-10"),COUNTIF($D15:Q15,"&gt;10")+COUNTIF($D15:Q15,"&lt;-10"))&gt;=1,RANDBETWEEN(-10,10),RANDBETWEEN(-12,12)),"")</f>
        <v/>
      </c>
      <c r="S15" s="82" t="str">
        <f ca="1">IF(COUNTA($D$9:$W14)+COUNTA($D15:R15)&lt;监抽钢筋检表!$F$10,IF(SUM(COUNTIF($D$9:$W14,"&gt;10")+COUNTIF($D$9:$W14,"&lt;-10"),COUNTIF($D15:R15,"&gt;10")+COUNTIF($D15:R15,"&lt;-10"))&gt;=1,RANDBETWEEN(-10,10),RANDBETWEEN(-12,12)),"")</f>
        <v/>
      </c>
      <c r="T15" s="82" t="str">
        <f ca="1">IF(COUNTA($D$9:$W14)+COUNTA($D15:S15)&lt;监抽钢筋检表!$F$10,IF(SUM(COUNTIF($D$9:$W14,"&gt;10")+COUNTIF($D$9:$W14,"&lt;-10"),COUNTIF($D15:S15,"&gt;10")+COUNTIF($D15:S15,"&lt;-10"))&gt;=1,RANDBETWEEN(-10,10),RANDBETWEEN(-12,12)),"")</f>
        <v/>
      </c>
      <c r="U15" s="82" t="str">
        <f ca="1">IF(COUNTA($D$9:$W14)+COUNTA($D15:T15)&lt;监抽钢筋检表!$F$10,IF(SUM(COUNTIF($D$9:$W14,"&gt;10")+COUNTIF($D$9:$W14,"&lt;-10"),COUNTIF($D15:T15,"&gt;10")+COUNTIF($D15:T15,"&lt;-10"))&gt;=1,RANDBETWEEN(-10,10),RANDBETWEEN(-12,12)),"")</f>
        <v/>
      </c>
      <c r="V15" s="82" t="str">
        <f ca="1">IF(COUNTA($D$9:$W14)+COUNTA($D15:U15)&lt;监抽钢筋检表!$F$10,IF(SUM(COUNTIF($D$9:$W14,"&gt;10")+COUNTIF($D$9:$W14,"&lt;-10"),COUNTIF($D15:U15,"&gt;10")+COUNTIF($D15:U15,"&lt;-10"))&gt;=1,RANDBETWEEN(-10,10),RANDBETWEEN(-12,12)),"")</f>
        <v/>
      </c>
      <c r="W15" s="104" t="str">
        <f ca="1">IF(COUNTA($D$9:$W14)+COUNTA($D15:V15)&lt;监抽钢筋检表!$F$10,IF(SUM(COUNTIF($D$9:$W14,"&gt;10")+COUNTIF($D$9:$W14,"&lt;-10"),COUNTIF($D15:V15,"&gt;10")+COUNTIF($D15:V15,"&lt;-10"))&gt;=1,RANDBETWEEN(-10,10),RANDBETWEEN(-12,12)),"")</f>
        <v/>
      </c>
    </row>
    <row r="16" spans="1:32" ht="11.25" customHeight="1" x14ac:dyDescent="0.15">
      <c r="A16" s="439"/>
      <c r="B16" s="439"/>
      <c r="C16" s="439"/>
      <c r="D16" s="81" t="str">
        <f ca="1">IF(COUNTA(D$9:$W15)&lt;监抽钢筋检表!$F$10,IF(SUM(COUNTIF(D15:$W15,"&gt;10")+COUNTIF(D15:$W15,"&lt;-10"))&gt;=1,RANDBETWEEN(-10,10),RANDBETWEEN(-11,11)),"")</f>
        <v/>
      </c>
      <c r="E16" s="82" t="str">
        <f ca="1">IF(COUNTA($D$9:$W15)+COUNTA(D16:$D16)&lt;监抽钢筋检表!$F$10,IF(SUM(COUNTIF($D$9:$W15,"&gt;10")+COUNTIF($D$9:$W15,"&lt;-10"),COUNTIF(D16:$D16,"&gt;10")+COUNTIF(D16:$D16,"&lt;-10"))&gt;=1,RANDBETWEEN(-10,10),RANDBETWEEN(-12,12)),"")</f>
        <v/>
      </c>
      <c r="F16" s="82" t="str">
        <f ca="1">IF(COUNTA($D$9:$W15)+COUNTA($D16:E16)&lt;监抽钢筋检表!$F$10,IF(SUM(COUNTIF($D$9:$W15,"&gt;10")+COUNTIF($D$9:$W15,"&lt;-10"),COUNTIF($D16:E16,"&gt;10")+COUNTIF($D16:E16,"&lt;-10"))&gt;=1,RANDBETWEEN(-10,10),RANDBETWEEN(-12,12)),"")</f>
        <v/>
      </c>
      <c r="G16" s="82" t="str">
        <f ca="1">IF(COUNTA($D$9:$W15)+COUNTA($D16:F16)&lt;监抽钢筋检表!$F$10,IF(SUM(COUNTIF($D$9:$W15,"&gt;10")+COUNTIF($D$9:$W15,"&lt;-10"),COUNTIF($D16:F16,"&gt;10")+COUNTIF($D16:F16,"&lt;-10"))&gt;=1,RANDBETWEEN(-10,10),RANDBETWEEN(-12,12)),"")</f>
        <v/>
      </c>
      <c r="H16" s="82" t="str">
        <f ca="1">IF(COUNTA($D$9:$W15)+COUNTA($D16:G16)&lt;监抽钢筋检表!$F$10,IF(SUM(COUNTIF($D$9:$W15,"&gt;10")+COUNTIF($D$9:$W15,"&lt;-10"),COUNTIF($D16:G16,"&gt;10")+COUNTIF($D16:G16,"&lt;-10"))&gt;=1,RANDBETWEEN(-10,10),RANDBETWEEN(-12,12)),"")</f>
        <v/>
      </c>
      <c r="I16" s="82" t="str">
        <f ca="1">IF(COUNTA($D$9:$W15)+COUNTA($D16:H16)&lt;监抽钢筋检表!$F$10,IF(SUM(COUNTIF($D$9:$W15,"&gt;10")+COUNTIF($D$9:$W15,"&lt;-10"),COUNTIF($D16:H16,"&gt;10")+COUNTIF($D16:H16,"&lt;-10"))&gt;=1,RANDBETWEEN(-10,10),RANDBETWEEN(-12,12)),"")</f>
        <v/>
      </c>
      <c r="J16" s="82" t="str">
        <f ca="1">IF(COUNTA($D$9:$W15)+COUNTA($D16:I16)&lt;监抽钢筋检表!$F$10,IF(SUM(COUNTIF($D$9:$W15,"&gt;10")+COUNTIF($D$9:$W15,"&lt;-10"),COUNTIF($D16:I16,"&gt;10")+COUNTIF($D16:I16,"&lt;-10"))&gt;=1,RANDBETWEEN(-10,10),RANDBETWEEN(-12,12)),"")</f>
        <v/>
      </c>
      <c r="K16" s="82" t="str">
        <f ca="1">IF(COUNTA($D$9:$W15)+COUNTA($D16:J16)&lt;监抽钢筋检表!$F$10,IF(SUM(COUNTIF($D$9:$W15,"&gt;10")+COUNTIF($D$9:$W15,"&lt;-10"),COUNTIF($D16:J16,"&gt;10")+COUNTIF($D16:J16,"&lt;-10"))&gt;=1,RANDBETWEEN(-10,10),RANDBETWEEN(-12,12)),"")</f>
        <v/>
      </c>
      <c r="L16" s="82" t="str">
        <f ca="1">IF(COUNTA($D$9:$W15)+COUNTA($D16:K16)&lt;监抽钢筋检表!$F$10,IF(SUM(COUNTIF($D$9:$W15,"&gt;10")+COUNTIF($D$9:$W15,"&lt;-10"),COUNTIF($D16:K16,"&gt;10")+COUNTIF($D16:K16,"&lt;-10"))&gt;=1,RANDBETWEEN(-10,10),RANDBETWEEN(-12,12)),"")</f>
        <v/>
      </c>
      <c r="M16" s="82" t="str">
        <f ca="1">IF(COUNTA($D$9:$W15)+COUNTA($D16:L16)&lt;监抽钢筋检表!$F$10,IF(SUM(COUNTIF($D$9:$W15,"&gt;10")+COUNTIF($D$9:$W15,"&lt;-10"),COUNTIF($D16:L16,"&gt;10")+COUNTIF($D16:L16,"&lt;-10"))&gt;=1,RANDBETWEEN(-10,10),RANDBETWEEN(-12,12)),"")</f>
        <v/>
      </c>
      <c r="N16" s="82" t="str">
        <f ca="1">IF(COUNTA($D$9:$W15)+COUNTA($D16:M16)&lt;监抽钢筋检表!$F$10,IF(SUM(COUNTIF($D$9:$W15,"&gt;10")+COUNTIF($D$9:$W15,"&lt;-10"),COUNTIF($D16:M16,"&gt;10")+COUNTIF($D16:M16,"&lt;-10"))&gt;=1,RANDBETWEEN(-10,10),RANDBETWEEN(-12,12)),"")</f>
        <v/>
      </c>
      <c r="O16" s="82" t="str">
        <f ca="1">IF(COUNTA($D$9:$W15)+COUNTA($D16:N16)&lt;监抽钢筋检表!$F$10,IF(SUM(COUNTIF($D$9:$W15,"&gt;10")+COUNTIF($D$9:$W15,"&lt;-10"),COUNTIF($D16:N16,"&gt;10")+COUNTIF($D16:N16,"&lt;-10"))&gt;=1,RANDBETWEEN(-10,10),RANDBETWEEN(-12,12)),"")</f>
        <v/>
      </c>
      <c r="P16" s="82" t="str">
        <f ca="1">IF(COUNTA($D$9:$W15)+COUNTA($D16:O16)&lt;监抽钢筋检表!$F$10,IF(SUM(COUNTIF($D$9:$W15,"&gt;10")+COUNTIF($D$9:$W15,"&lt;-10"),COUNTIF($D16:O16,"&gt;10")+COUNTIF($D16:O16,"&lt;-10"))&gt;=1,RANDBETWEEN(-10,10),RANDBETWEEN(-12,12)),"")</f>
        <v/>
      </c>
      <c r="Q16" s="82" t="str">
        <f ca="1">IF(COUNTA($D$9:$W15)+COUNTA($D16:P16)&lt;监抽钢筋检表!$F$10,IF(SUM(COUNTIF($D$9:$W15,"&gt;10")+COUNTIF($D$9:$W15,"&lt;-10"),COUNTIF($D16:P16,"&gt;10")+COUNTIF($D16:P16,"&lt;-10"))&gt;=1,RANDBETWEEN(-10,10),RANDBETWEEN(-12,12)),"")</f>
        <v/>
      </c>
      <c r="R16" s="82" t="str">
        <f ca="1">IF(COUNTA($D$9:$W15)+COUNTA($D16:Q16)&lt;监抽钢筋检表!$F$10,IF(SUM(COUNTIF($D$9:$W15,"&gt;10")+COUNTIF($D$9:$W15,"&lt;-10"),COUNTIF($D16:Q16,"&gt;10")+COUNTIF($D16:Q16,"&lt;-10"))&gt;=1,RANDBETWEEN(-10,10),RANDBETWEEN(-12,12)),"")</f>
        <v/>
      </c>
      <c r="S16" s="82" t="str">
        <f ca="1">IF(COUNTA($D$9:$W15)+COUNTA($D16:R16)&lt;监抽钢筋检表!$F$10,IF(SUM(COUNTIF($D$9:$W15,"&gt;10")+COUNTIF($D$9:$W15,"&lt;-10"),COUNTIF($D16:R16,"&gt;10")+COUNTIF($D16:R16,"&lt;-10"))&gt;=1,RANDBETWEEN(-10,10),RANDBETWEEN(-12,12)),"")</f>
        <v/>
      </c>
      <c r="T16" s="82" t="str">
        <f ca="1">IF(COUNTA($D$9:$W15)+COUNTA($D16:S16)&lt;监抽钢筋检表!$F$10,IF(SUM(COUNTIF($D$9:$W15,"&gt;10")+COUNTIF($D$9:$W15,"&lt;-10"),COUNTIF($D16:S16,"&gt;10")+COUNTIF($D16:S16,"&lt;-10"))&gt;=1,RANDBETWEEN(-10,10),RANDBETWEEN(-12,12)),"")</f>
        <v/>
      </c>
      <c r="U16" s="82" t="str">
        <f ca="1">IF(COUNTA($D$9:$W15)+COUNTA($D16:T16)&lt;监抽钢筋检表!$F$10,IF(SUM(COUNTIF($D$9:$W15,"&gt;10")+COUNTIF($D$9:$W15,"&lt;-10"),COUNTIF($D16:T16,"&gt;10")+COUNTIF($D16:T16,"&lt;-10"))&gt;=1,RANDBETWEEN(-10,10),RANDBETWEEN(-12,12)),"")</f>
        <v/>
      </c>
      <c r="V16" s="82" t="str">
        <f ca="1">IF(COUNTA($D$9:$W15)+COUNTA($D16:U16)&lt;监抽钢筋检表!$F$10,IF(SUM(COUNTIF($D$9:$W15,"&gt;10")+COUNTIF($D$9:$W15,"&lt;-10"),COUNTIF($D16:U16,"&gt;10")+COUNTIF($D16:U16,"&lt;-10"))&gt;=1,RANDBETWEEN(-10,10),RANDBETWEEN(-12,12)),"")</f>
        <v/>
      </c>
      <c r="W16" s="104" t="str">
        <f ca="1">IF(COUNTA($D$9:$W15)+COUNTA($D16:V16)&lt;监抽钢筋检表!$F$10,IF(SUM(COUNTIF($D$9:$W15,"&gt;10")+COUNTIF($D$9:$W15,"&lt;-10"),COUNTIF($D16:V16,"&gt;10")+COUNTIF($D16:V16,"&lt;-10"))&gt;=1,RANDBETWEEN(-10,10),RANDBETWEEN(-12,12)),"")</f>
        <v/>
      </c>
    </row>
    <row r="17" spans="1:23" ht="11.25" customHeight="1" x14ac:dyDescent="0.15">
      <c r="A17" s="439"/>
      <c r="B17" s="439"/>
      <c r="C17" s="439"/>
      <c r="D17" s="81" t="str">
        <f ca="1">IF(COUNTA($D$9:W16)&lt;监抽钢筋检表!$F$10,RANDBETWEEN(-10,10),"")</f>
        <v/>
      </c>
      <c r="E17" s="82" t="str">
        <f ca="1">IF(COUNTA($D$9:$W16)+COUNTA(D17:$D17)&lt;监抽钢筋检表!$F$10,IF(SUM(COUNTIF($D$9:$W16,"&gt;10")+COUNTIF($D$9:$W16,"&lt;-10"),COUNTIF(D17:$D17,"&gt;10")+COUNTIF(D17:$D17,"&lt;-10"))&gt;=1,RANDBETWEEN(-10,10),RANDBETWEEN(-12,12)),"")</f>
        <v/>
      </c>
      <c r="F17" s="82" t="str">
        <f ca="1">IF(COUNTA($D$9:$W16)+COUNTA($D17:E17)&lt;监抽钢筋检表!$F$10,IF(SUM(COUNTIF($D$9:$W16,"&gt;10")+COUNTIF($D$9:$W16,"&lt;-10"),COUNTIF($D17:E17,"&gt;10")+COUNTIF($D17:E17,"&lt;-10"))&gt;=1,RANDBETWEEN(-10,10),RANDBETWEEN(-12,12)),"")</f>
        <v/>
      </c>
      <c r="G17" s="82" t="str">
        <f ca="1">IF(COUNTA($D$9:$W16)+COUNTA($D17:F17)&lt;监抽钢筋检表!$F$10,IF(SUM(COUNTIF($D$9:$W16,"&gt;10")+COUNTIF($D$9:$W16,"&lt;-10"),COUNTIF($D17:F17,"&gt;10")+COUNTIF($D17:F17,"&lt;-10"))&gt;=1,RANDBETWEEN(-10,10),RANDBETWEEN(-12,12)),"")</f>
        <v/>
      </c>
      <c r="H17" s="82" t="str">
        <f ca="1">IF(COUNTA($D$9:$W16)+COUNTA($D17:G17)&lt;监抽钢筋检表!$F$10,IF(SUM(COUNTIF($D$9:$W16,"&gt;10")+COUNTIF($D$9:$W16,"&lt;-10"),COUNTIF($D17:G17,"&gt;10")+COUNTIF($D17:G17,"&lt;-10"))&gt;=1,RANDBETWEEN(-10,10),RANDBETWEEN(-12,12)),"")</f>
        <v/>
      </c>
      <c r="I17" s="82" t="str">
        <f ca="1">IF(COUNTA($D$9:$W16)+COUNTA($D17:H17)&lt;监抽钢筋检表!$F$10,IF(SUM(COUNTIF($D$9:$W16,"&gt;10")+COUNTIF($D$9:$W16,"&lt;-10"),COUNTIF($D17:H17,"&gt;10")+COUNTIF($D17:H17,"&lt;-10"))&gt;=1,RANDBETWEEN(-10,10),RANDBETWEEN(-12,12)),"")</f>
        <v/>
      </c>
      <c r="J17" s="82" t="str">
        <f ca="1">IF(COUNTA($D$9:$W16)+COUNTA($D17:I17)&lt;监抽钢筋检表!$F$10,IF(SUM(COUNTIF($D$9:$W16,"&gt;10")+COUNTIF($D$9:$W16,"&lt;-10"),COUNTIF($D17:I17,"&gt;10")+COUNTIF($D17:I17,"&lt;-10"))&gt;=1,RANDBETWEEN(-10,10),RANDBETWEEN(-12,12)),"")</f>
        <v/>
      </c>
      <c r="K17" s="82" t="str">
        <f ca="1">IF(COUNTA($D$9:$W16)+COUNTA($D17:J17)&lt;监抽钢筋检表!$F$10,IF(SUM(COUNTIF($D$9:$W16,"&gt;10")+COUNTIF($D$9:$W16,"&lt;-10"),COUNTIF($D17:J17,"&gt;10")+COUNTIF($D17:J17,"&lt;-10"))&gt;=1,RANDBETWEEN(-10,10),RANDBETWEEN(-12,12)),"")</f>
        <v/>
      </c>
      <c r="L17" s="82" t="str">
        <f ca="1">IF(COUNTA($D$9:$W16)+COUNTA($D17:K17)&lt;监抽钢筋检表!$F$10,IF(SUM(COUNTIF($D$9:$W16,"&gt;10")+COUNTIF($D$9:$W16,"&lt;-10"),COUNTIF($D17:K17,"&gt;10")+COUNTIF($D17:K17,"&lt;-10"))&gt;=1,RANDBETWEEN(-10,10),RANDBETWEEN(-12,12)),"")</f>
        <v/>
      </c>
      <c r="M17" s="82" t="str">
        <f ca="1">IF(COUNTA($D$9:$W16)+COUNTA($D17:L17)&lt;监抽钢筋检表!$F$10,IF(SUM(COUNTIF($D$9:$W16,"&gt;10")+COUNTIF($D$9:$W16,"&lt;-10"),COUNTIF($D17:L17,"&gt;10")+COUNTIF($D17:L17,"&lt;-10"))&gt;=1,RANDBETWEEN(-10,10),RANDBETWEEN(-12,12)),"")</f>
        <v/>
      </c>
      <c r="N17" s="82" t="str">
        <f ca="1">IF(COUNTA($D$9:$W16)+COUNTA($D17:M17)&lt;监抽钢筋检表!$F$10,IF(SUM(COUNTIF($D$9:$W16,"&gt;10")+COUNTIF($D$9:$W16,"&lt;-10"),COUNTIF($D17:M17,"&gt;10")+COUNTIF($D17:M17,"&lt;-10"))&gt;=1,RANDBETWEEN(-10,10),RANDBETWEEN(-12,12)),"")</f>
        <v/>
      </c>
      <c r="O17" s="82" t="str">
        <f ca="1">IF(COUNTA($D$9:$W16)+COUNTA($D17:N17)&lt;监抽钢筋检表!$F$10,IF(SUM(COUNTIF($D$9:$W16,"&gt;10")+COUNTIF($D$9:$W16,"&lt;-10"),COUNTIF($D17:N17,"&gt;10")+COUNTIF($D17:N17,"&lt;-10"))&gt;=1,RANDBETWEEN(-10,10),RANDBETWEEN(-12,12)),"")</f>
        <v/>
      </c>
      <c r="P17" s="82" t="str">
        <f ca="1">IF(COUNTA($D$9:$W16)+COUNTA($D17:O17)&lt;监抽钢筋检表!$F$10,IF(SUM(COUNTIF($D$9:$W16,"&gt;10")+COUNTIF($D$9:$W16,"&lt;-10"),COUNTIF($D17:O17,"&gt;10")+COUNTIF($D17:O17,"&lt;-10"))&gt;=1,RANDBETWEEN(-10,10),RANDBETWEEN(-12,12)),"")</f>
        <v/>
      </c>
      <c r="Q17" s="82" t="str">
        <f ca="1">IF(COUNTA($D$9:$W16)+COUNTA($D17:P17)&lt;监抽钢筋检表!$F$10,IF(SUM(COUNTIF($D$9:$W16,"&gt;10")+COUNTIF($D$9:$W16,"&lt;-10"),COUNTIF($D17:P17,"&gt;10")+COUNTIF($D17:P17,"&lt;-10"))&gt;=1,RANDBETWEEN(-10,10),RANDBETWEEN(-12,12)),"")</f>
        <v/>
      </c>
      <c r="R17" s="82" t="str">
        <f ca="1">IF(COUNTA($D$9:$W16)+COUNTA($D17:Q17)&lt;监抽钢筋检表!$F$10,IF(SUM(COUNTIF($D$9:$W16,"&gt;10")+COUNTIF($D$9:$W16,"&lt;-10"),COUNTIF($D17:Q17,"&gt;10")+COUNTIF($D17:Q17,"&lt;-10"))&gt;=1,RANDBETWEEN(-10,10),RANDBETWEEN(-12,12)),"")</f>
        <v/>
      </c>
      <c r="S17" s="82" t="str">
        <f ca="1">IF(COUNTA($D$9:$W16)+COUNTA($D17:R17)&lt;监抽钢筋检表!$F$10,IF(SUM(COUNTIF($D$9:$W16,"&gt;10")+COUNTIF($D$9:$W16,"&lt;-10"),COUNTIF($D17:R17,"&gt;10")+COUNTIF($D17:R17,"&lt;-10"))&gt;=1,RANDBETWEEN(-10,10),RANDBETWEEN(-12,12)),"")</f>
        <v/>
      </c>
      <c r="T17" s="82" t="str">
        <f ca="1">IF(COUNTA($D$9:$W16)+COUNTA($D17:S17)&lt;监抽钢筋检表!$F$10,IF(SUM(COUNTIF($D$9:$W16,"&gt;10")+COUNTIF($D$9:$W16,"&lt;-10"),COUNTIF($D17:S17,"&gt;10")+COUNTIF($D17:S17,"&lt;-10"))&gt;=1,RANDBETWEEN(-10,10),RANDBETWEEN(-12,12)),"")</f>
        <v/>
      </c>
      <c r="U17" s="82" t="str">
        <f ca="1">IF(COUNTA($D$9:$W16)+COUNTA($D17:T17)&lt;监抽钢筋检表!$F$10,IF(SUM(COUNTIF($D$9:$W16,"&gt;10")+COUNTIF($D$9:$W16,"&lt;-10"),COUNTIF($D17:T17,"&gt;10")+COUNTIF($D17:T17,"&lt;-10"))&gt;=1,RANDBETWEEN(-10,10),RANDBETWEEN(-12,12)),"")</f>
        <v/>
      </c>
      <c r="V17" s="82" t="str">
        <f ca="1">IF(COUNTA($D$9:$W16)+COUNTA($D17:U17)&lt;监抽钢筋检表!$F$10,IF(SUM(COUNTIF($D$9:$W16,"&gt;10")+COUNTIF($D$9:$W16,"&lt;-10"),COUNTIF($D17:U17,"&gt;10")+COUNTIF($D17:U17,"&lt;-10"))&gt;=1,RANDBETWEEN(-10,10),RANDBETWEEN(-12,12)),"")</f>
        <v/>
      </c>
      <c r="W17" s="104" t="str">
        <f ca="1">IF(COUNTA($D$9:$W16)+COUNTA($D17:V17)&lt;监抽钢筋检表!$F$10,IF(SUM(COUNTIF($D$9:$W16,"&gt;10")+COUNTIF($D$9:$W16,"&lt;-10"),COUNTIF($D17:V17,"&gt;10")+COUNTIF($D17:V17,"&lt;-10"))&gt;=1,RANDBETWEEN(-10,10),RANDBETWEEN(-12,12)),"")</f>
        <v/>
      </c>
    </row>
    <row r="18" spans="1:23" ht="11.25" customHeight="1" x14ac:dyDescent="0.15">
      <c r="A18" s="439"/>
      <c r="B18" s="439"/>
      <c r="C18" s="439"/>
      <c r="D18" s="83" t="str">
        <f ca="1">IF(COUNTA(D$9:$W17)&lt;监抽钢筋检表!$F$10,IF(SUM(COUNTIF(D17:$W17,"&gt;10")+COUNTIF(D17:$W17,"&lt;-10"))&gt;=1,RANDBETWEEN(-10,10),RANDBETWEEN(-11,11)),"")</f>
        <v/>
      </c>
      <c r="E18" s="82" t="str">
        <f ca="1">IF(COUNTA($D$9:$W17)+COUNTA(D18:$D18)&lt;监抽钢筋检表!$F$10,IF(SUM(COUNTIF($D$9:$W17,"&gt;10")+COUNTIF($D$9:$W17,"&lt;-10"),COUNTIF(D18:$D18,"&gt;10")+COUNTIF(D18:$D18,"&lt;-10"))&gt;=1,RANDBETWEEN(-10,10),RANDBETWEEN(-12,12)),"")</f>
        <v/>
      </c>
      <c r="F18" s="82" t="str">
        <f ca="1">IF(COUNTA($D$9:$W17)+COUNTA($D18:E18)&lt;监抽钢筋检表!$F$10,IF(SUM(COUNTIF($D$9:$W17,"&gt;10")+COUNTIF($D$9:$W17,"&lt;-10"),COUNTIF($D18:E18,"&gt;10")+COUNTIF($D18:E18,"&lt;-10"))&gt;=1,RANDBETWEEN(-10,10),RANDBETWEEN(-12,12)),"")</f>
        <v/>
      </c>
      <c r="G18" s="82" t="str">
        <f ca="1">IF(COUNTA($D$9:$W17)+COUNTA($D18:F18)&lt;监抽钢筋检表!$F$10,IF(SUM(COUNTIF($D$9:$W17,"&gt;10")+COUNTIF($D$9:$W17,"&lt;-10"),COUNTIF($D18:F18,"&gt;10")+COUNTIF($D18:F18,"&lt;-10"))&gt;=1,RANDBETWEEN(-10,10),RANDBETWEEN(-12,12)),"")</f>
        <v/>
      </c>
      <c r="H18" s="82" t="str">
        <f ca="1">IF(COUNTA($D$9:$W17)+COUNTA($D18:G18)&lt;监抽钢筋检表!$F$10,IF(SUM(COUNTIF($D$9:$W17,"&gt;10")+COUNTIF($D$9:$W17,"&lt;-10"),COUNTIF($D18:G18,"&gt;10")+COUNTIF($D18:G18,"&lt;-10"))&gt;=1,RANDBETWEEN(-10,10),RANDBETWEEN(-12,12)),"")</f>
        <v/>
      </c>
      <c r="I18" s="82" t="str">
        <f ca="1">IF(COUNTA($D$9:$W17)+COUNTA($D18:H18)&lt;监抽钢筋检表!$F$10,IF(SUM(COUNTIF($D$9:$W17,"&gt;10")+COUNTIF($D$9:$W17,"&lt;-10"),COUNTIF($D18:H18,"&gt;10")+COUNTIF($D18:H18,"&lt;-10"))&gt;=1,RANDBETWEEN(-10,10),RANDBETWEEN(-12,12)),"")</f>
        <v/>
      </c>
      <c r="J18" s="82" t="str">
        <f ca="1">IF(COUNTA($D$9:$W17)+COUNTA($D18:I18)&lt;监抽钢筋检表!$F$10,IF(SUM(COUNTIF($D$9:$W17,"&gt;10")+COUNTIF($D$9:$W17,"&lt;-10"),COUNTIF($D18:I18,"&gt;10")+COUNTIF($D18:I18,"&lt;-10"))&gt;=1,RANDBETWEEN(-10,10),RANDBETWEEN(-12,12)),"")</f>
        <v/>
      </c>
      <c r="K18" s="82" t="str">
        <f ca="1">IF(COUNTA($D$9:$W17)+COUNTA($D18:J18)&lt;监抽钢筋检表!$F$10,IF(SUM(COUNTIF($D$9:$W17,"&gt;10")+COUNTIF($D$9:$W17,"&lt;-10"),COUNTIF($D18:J18,"&gt;10")+COUNTIF($D18:J18,"&lt;-10"))&gt;=1,RANDBETWEEN(-10,10),RANDBETWEEN(-12,12)),"")</f>
        <v/>
      </c>
      <c r="L18" s="82" t="str">
        <f ca="1">IF(COUNTA($D$9:$W17)+COUNTA($D18:K18)&lt;监抽钢筋检表!$F$10,IF(SUM(COUNTIF($D$9:$W17,"&gt;10")+COUNTIF($D$9:$W17,"&lt;-10"),COUNTIF($D18:K18,"&gt;10")+COUNTIF($D18:K18,"&lt;-10"))&gt;=1,RANDBETWEEN(-10,10),RANDBETWEEN(-12,12)),"")</f>
        <v/>
      </c>
      <c r="M18" s="82" t="str">
        <f ca="1">IF(COUNTA($D$9:$W17)+COUNTA($D18:L18)&lt;监抽钢筋检表!$F$10,IF(SUM(COUNTIF($D$9:$W17,"&gt;10")+COUNTIF($D$9:$W17,"&lt;-10"),COUNTIF($D18:L18,"&gt;10")+COUNTIF($D18:L18,"&lt;-10"))&gt;=1,RANDBETWEEN(-10,10),RANDBETWEEN(-12,12)),"")</f>
        <v/>
      </c>
      <c r="N18" s="82" t="str">
        <f ca="1">IF(COUNTA($D$9:$W17)+COUNTA($D18:M18)&lt;监抽钢筋检表!$F$10,IF(SUM(COUNTIF($D$9:$W17,"&gt;10")+COUNTIF($D$9:$W17,"&lt;-10"),COUNTIF($D18:M18,"&gt;10")+COUNTIF($D18:M18,"&lt;-10"))&gt;=1,RANDBETWEEN(-10,10),RANDBETWEEN(-12,12)),"")</f>
        <v/>
      </c>
      <c r="O18" s="82" t="str">
        <f ca="1">IF(COUNTA($D$9:$W17)+COUNTA($D18:N18)&lt;监抽钢筋检表!$F$10,IF(SUM(COUNTIF($D$9:$W17,"&gt;10")+COUNTIF($D$9:$W17,"&lt;-10"),COUNTIF($D18:N18,"&gt;10")+COUNTIF($D18:N18,"&lt;-10"))&gt;=1,RANDBETWEEN(-10,10),RANDBETWEEN(-12,12)),"")</f>
        <v/>
      </c>
      <c r="P18" s="82" t="str">
        <f ca="1">IF(COUNTA($D$9:$W17)+COUNTA($D18:O18)&lt;监抽钢筋检表!$F$10,IF(SUM(COUNTIF($D$9:$W17,"&gt;10")+COUNTIF($D$9:$W17,"&lt;-10"),COUNTIF($D18:O18,"&gt;10")+COUNTIF($D18:O18,"&lt;-10"))&gt;=1,RANDBETWEEN(-10,10),RANDBETWEEN(-12,12)),"")</f>
        <v/>
      </c>
      <c r="Q18" s="82" t="str">
        <f ca="1">IF(COUNTA($D$9:$W17)+COUNTA($D18:P18)&lt;监抽钢筋检表!$F$10,IF(SUM(COUNTIF($D$9:$W17,"&gt;10")+COUNTIF($D$9:$W17,"&lt;-10"),COUNTIF($D18:P18,"&gt;10")+COUNTIF($D18:P18,"&lt;-10"))&gt;=1,RANDBETWEEN(-10,10),RANDBETWEEN(-12,12)),"")</f>
        <v/>
      </c>
      <c r="R18" s="82" t="str">
        <f ca="1">IF(COUNTA($D$9:$W17)+COUNTA($D18:Q18)&lt;监抽钢筋检表!$F$10,IF(SUM(COUNTIF($D$9:$W17,"&gt;10")+COUNTIF($D$9:$W17,"&lt;-10"),COUNTIF($D18:Q18,"&gt;10")+COUNTIF($D18:Q18,"&lt;-10"))&gt;=1,RANDBETWEEN(-10,10),RANDBETWEEN(-12,12)),"")</f>
        <v/>
      </c>
      <c r="S18" s="82" t="str">
        <f ca="1">IF(COUNTA($D$9:$W17)+COUNTA($D18:R18)&lt;监抽钢筋检表!$F$10,IF(SUM(COUNTIF($D$9:$W17,"&gt;10")+COUNTIF($D$9:$W17,"&lt;-10"),COUNTIF($D18:R18,"&gt;10")+COUNTIF($D18:R18,"&lt;-10"))&gt;=1,RANDBETWEEN(-10,10),RANDBETWEEN(-12,12)),"")</f>
        <v/>
      </c>
      <c r="T18" s="82" t="str">
        <f ca="1">IF(COUNTA($D$9:$W17)+COUNTA($D18:S18)&lt;监抽钢筋检表!$F$10,IF(SUM(COUNTIF($D$9:$W17,"&gt;10")+COUNTIF($D$9:$W17,"&lt;-10"),COUNTIF($D18:S18,"&gt;10")+COUNTIF($D18:S18,"&lt;-10"))&gt;=1,RANDBETWEEN(-10,10),RANDBETWEEN(-12,12)),"")</f>
        <v/>
      </c>
      <c r="U18" s="82" t="str">
        <f ca="1">IF(COUNTA($D$9:$W17)+COUNTA($D18:T18)&lt;监抽钢筋检表!$F$10,IF(SUM(COUNTIF($D$9:$W17,"&gt;10")+COUNTIF($D$9:$W17,"&lt;-10"),COUNTIF($D18:T18,"&gt;10")+COUNTIF($D18:T18,"&lt;-10"))&gt;=1,RANDBETWEEN(-10,10),RANDBETWEEN(-12,12)),"")</f>
        <v/>
      </c>
      <c r="V18" s="82" t="str">
        <f ca="1">IF(COUNTA($D$9:$W17)+COUNTA($D18:U18)&lt;监抽钢筋检表!$F$10,IF(SUM(COUNTIF($D$9:$W17,"&gt;10")+COUNTIF($D$9:$W17,"&lt;-10"),COUNTIF($D18:U18,"&gt;10")+COUNTIF($D18:U18,"&lt;-10"))&gt;=1,RANDBETWEEN(-10,10),RANDBETWEEN(-12,12)),"")</f>
        <v/>
      </c>
      <c r="W18" s="104" t="str">
        <f ca="1">IF(COUNTA($D$9:$W17)+COUNTA($D18:V18)&lt;监抽钢筋检表!$F$10,IF(SUM(COUNTIF($D$9:$W17,"&gt;10")+COUNTIF($D$9:$W17,"&lt;-10"),COUNTIF($D18:V18,"&gt;10")+COUNTIF($D18:V18,"&lt;-10"))&gt;=1,RANDBETWEEN(-10,10),RANDBETWEEN(-12,12)),"")</f>
        <v/>
      </c>
    </row>
    <row r="19" spans="1:23" ht="8.25" customHeight="1" x14ac:dyDescent="0.15">
      <c r="A19" s="438" t="s">
        <v>162</v>
      </c>
      <c r="B19" s="441" t="s">
        <v>163</v>
      </c>
      <c r="C19" s="441" t="s">
        <v>164</v>
      </c>
      <c r="D19" s="85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105"/>
    </row>
    <row r="20" spans="1:23" ht="8.25" customHeight="1" x14ac:dyDescent="0.15">
      <c r="A20" s="439"/>
      <c r="B20" s="442"/>
      <c r="C20" s="442"/>
      <c r="D20" s="87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106"/>
    </row>
    <row r="21" spans="1:23" ht="8.25" customHeight="1" x14ac:dyDescent="0.15">
      <c r="A21" s="439"/>
      <c r="B21" s="442"/>
      <c r="C21" s="442"/>
      <c r="D21" s="87"/>
      <c r="E21" s="88"/>
      <c r="F21" s="88"/>
      <c r="G21" s="88"/>
      <c r="H21" s="88"/>
      <c r="I21" s="88"/>
      <c r="J21" s="88"/>
      <c r="K21" s="88"/>
      <c r="L21" s="88"/>
      <c r="M21" s="88"/>
      <c r="N21" s="88" t="s">
        <v>165</v>
      </c>
      <c r="O21" s="88"/>
      <c r="P21" s="88"/>
      <c r="Q21" s="88"/>
      <c r="R21" s="88"/>
      <c r="S21" s="88"/>
      <c r="T21" s="88"/>
      <c r="U21" s="88"/>
      <c r="V21" s="88"/>
      <c r="W21" s="106"/>
    </row>
    <row r="22" spans="1:23" ht="8.25" customHeight="1" x14ac:dyDescent="0.15">
      <c r="A22" s="439"/>
      <c r="B22" s="442"/>
      <c r="C22" s="442"/>
      <c r="D22" s="87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106"/>
    </row>
    <row r="23" spans="1:23" ht="8.25" customHeight="1" x14ac:dyDescent="0.15">
      <c r="A23" s="439"/>
      <c r="B23" s="442"/>
      <c r="C23" s="442"/>
      <c r="D23" s="89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107"/>
    </row>
    <row r="24" spans="1:23" ht="8.25" customHeight="1" x14ac:dyDescent="0.15">
      <c r="A24" s="439"/>
      <c r="B24" s="442"/>
      <c r="C24" s="442"/>
      <c r="D24" s="87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106"/>
    </row>
    <row r="25" spans="1:23" ht="8.25" customHeight="1" x14ac:dyDescent="0.15">
      <c r="A25" s="439"/>
      <c r="B25" s="442"/>
      <c r="C25" s="442"/>
      <c r="D25" s="87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106"/>
    </row>
    <row r="26" spans="1:23" ht="8.25" customHeight="1" x14ac:dyDescent="0.15">
      <c r="A26" s="439"/>
      <c r="B26" s="442"/>
      <c r="C26" s="442"/>
      <c r="D26" s="87"/>
      <c r="E26" s="88"/>
      <c r="F26" s="88"/>
      <c r="G26" s="88"/>
      <c r="H26" s="88"/>
      <c r="I26" s="88"/>
      <c r="J26" s="88"/>
      <c r="K26" s="88"/>
      <c r="L26" s="88"/>
      <c r="M26" s="88"/>
      <c r="N26" s="88" t="s">
        <v>165</v>
      </c>
      <c r="O26" s="88"/>
      <c r="P26" s="88"/>
      <c r="Q26" s="88"/>
      <c r="R26" s="88"/>
      <c r="S26" s="88"/>
      <c r="T26" s="88"/>
      <c r="U26" s="88"/>
      <c r="V26" s="88"/>
      <c r="W26" s="106"/>
    </row>
    <row r="27" spans="1:23" ht="8.25" customHeight="1" x14ac:dyDescent="0.15">
      <c r="A27" s="439"/>
      <c r="B27" s="442"/>
      <c r="C27" s="442"/>
      <c r="D27" s="87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106"/>
    </row>
    <row r="28" spans="1:23" ht="8.25" customHeight="1" x14ac:dyDescent="0.15">
      <c r="A28" s="439"/>
      <c r="B28" s="442"/>
      <c r="C28" s="442"/>
      <c r="D28" s="87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106"/>
    </row>
    <row r="29" spans="1:23" ht="12.75" customHeight="1" x14ac:dyDescent="0.15">
      <c r="A29" s="452" t="s">
        <v>166</v>
      </c>
      <c r="B29" s="438" t="s">
        <v>160</v>
      </c>
      <c r="C29" s="438" t="s">
        <v>167</v>
      </c>
      <c r="D29" s="692" t="s">
        <v>165</v>
      </c>
      <c r="E29" s="693"/>
      <c r="F29" s="693"/>
      <c r="G29" s="693"/>
      <c r="H29" s="693"/>
      <c r="I29" s="693"/>
      <c r="J29" s="693"/>
      <c r="K29" s="693"/>
      <c r="L29" s="693"/>
      <c r="M29" s="693"/>
      <c r="N29" s="693"/>
      <c r="O29" s="693"/>
      <c r="P29" s="693"/>
      <c r="Q29" s="693"/>
      <c r="R29" s="693"/>
      <c r="S29" s="693"/>
      <c r="T29" s="693"/>
      <c r="U29" s="693"/>
      <c r="V29" s="693"/>
      <c r="W29" s="694"/>
    </row>
    <row r="30" spans="1:23" ht="12.75" customHeight="1" x14ac:dyDescent="0.15">
      <c r="A30" s="453"/>
      <c r="B30" s="439"/>
      <c r="C30" s="439"/>
      <c r="D30" s="695"/>
      <c r="E30" s="696"/>
      <c r="F30" s="696"/>
      <c r="G30" s="696"/>
      <c r="H30" s="696"/>
      <c r="I30" s="696"/>
      <c r="J30" s="696"/>
      <c r="K30" s="696"/>
      <c r="L30" s="696"/>
      <c r="M30" s="696"/>
      <c r="N30" s="696"/>
      <c r="O30" s="696"/>
      <c r="P30" s="696"/>
      <c r="Q30" s="696"/>
      <c r="R30" s="696"/>
      <c r="S30" s="696"/>
      <c r="T30" s="696"/>
      <c r="U30" s="696"/>
      <c r="V30" s="696"/>
      <c r="W30" s="697"/>
    </row>
    <row r="31" spans="1:23" ht="12.75" customHeight="1" x14ac:dyDescent="0.15">
      <c r="A31" s="453"/>
      <c r="B31" s="439"/>
      <c r="C31" s="439"/>
      <c r="D31" s="698"/>
      <c r="E31" s="699"/>
      <c r="F31" s="699"/>
      <c r="G31" s="699"/>
      <c r="H31" s="699"/>
      <c r="I31" s="699"/>
      <c r="J31" s="699"/>
      <c r="K31" s="699"/>
      <c r="L31" s="699"/>
      <c r="M31" s="699"/>
      <c r="N31" s="699"/>
      <c r="O31" s="699"/>
      <c r="P31" s="699"/>
      <c r="Q31" s="699"/>
      <c r="R31" s="699"/>
      <c r="S31" s="699"/>
      <c r="T31" s="699"/>
      <c r="U31" s="699"/>
      <c r="V31" s="699"/>
      <c r="W31" s="700"/>
    </row>
    <row r="32" spans="1:23" ht="13.5" customHeight="1" x14ac:dyDescent="0.15">
      <c r="A32" s="441" t="s">
        <v>168</v>
      </c>
      <c r="B32" s="438" t="s">
        <v>134</v>
      </c>
      <c r="C32" s="438" t="s">
        <v>135</v>
      </c>
      <c r="D32" s="692" t="s">
        <v>165</v>
      </c>
      <c r="E32" s="693"/>
      <c r="F32" s="693"/>
      <c r="G32" s="693"/>
      <c r="H32" s="693"/>
      <c r="I32" s="693"/>
      <c r="J32" s="693"/>
      <c r="K32" s="693"/>
      <c r="L32" s="693"/>
      <c r="M32" s="693"/>
      <c r="N32" s="693"/>
      <c r="O32" s="693"/>
      <c r="P32" s="693"/>
      <c r="Q32" s="693"/>
      <c r="R32" s="693"/>
      <c r="S32" s="693"/>
      <c r="T32" s="693"/>
      <c r="U32" s="693"/>
      <c r="V32" s="693"/>
      <c r="W32" s="694"/>
    </row>
    <row r="33" spans="1:23" ht="13.5" customHeight="1" x14ac:dyDescent="0.15">
      <c r="A33" s="442"/>
      <c r="B33" s="439"/>
      <c r="C33" s="439"/>
      <c r="D33" s="695"/>
      <c r="E33" s="696"/>
      <c r="F33" s="696"/>
      <c r="G33" s="696"/>
      <c r="H33" s="696"/>
      <c r="I33" s="696"/>
      <c r="J33" s="696"/>
      <c r="K33" s="696"/>
      <c r="L33" s="696"/>
      <c r="M33" s="696"/>
      <c r="N33" s="696"/>
      <c r="O33" s="696"/>
      <c r="P33" s="696"/>
      <c r="Q33" s="696"/>
      <c r="R33" s="696"/>
      <c r="S33" s="696"/>
      <c r="T33" s="696"/>
      <c r="U33" s="696"/>
      <c r="V33" s="696"/>
      <c r="W33" s="697"/>
    </row>
    <row r="34" spans="1:23" ht="13.5" customHeight="1" x14ac:dyDescent="0.15">
      <c r="A34" s="442"/>
      <c r="B34" s="439"/>
      <c r="C34" s="439"/>
      <c r="D34" s="695"/>
      <c r="E34" s="696"/>
      <c r="F34" s="696"/>
      <c r="G34" s="696"/>
      <c r="H34" s="696"/>
      <c r="I34" s="696"/>
      <c r="J34" s="696"/>
      <c r="K34" s="696"/>
      <c r="L34" s="696"/>
      <c r="M34" s="696"/>
      <c r="N34" s="696"/>
      <c r="O34" s="696"/>
      <c r="P34" s="696"/>
      <c r="Q34" s="696"/>
      <c r="R34" s="696"/>
      <c r="S34" s="696"/>
      <c r="T34" s="696"/>
      <c r="U34" s="696"/>
      <c r="V34" s="696"/>
      <c r="W34" s="697"/>
    </row>
    <row r="35" spans="1:23" ht="13.5" customHeight="1" x14ac:dyDescent="0.15">
      <c r="A35" s="442"/>
      <c r="B35" s="439"/>
      <c r="C35" s="439"/>
      <c r="D35" s="695"/>
      <c r="E35" s="696"/>
      <c r="F35" s="696"/>
      <c r="G35" s="696"/>
      <c r="H35" s="696"/>
      <c r="I35" s="696"/>
      <c r="J35" s="696"/>
      <c r="K35" s="696"/>
      <c r="L35" s="696"/>
      <c r="M35" s="696"/>
      <c r="N35" s="696"/>
      <c r="O35" s="696"/>
      <c r="P35" s="696"/>
      <c r="Q35" s="696"/>
      <c r="R35" s="696"/>
      <c r="S35" s="696"/>
      <c r="T35" s="696"/>
      <c r="U35" s="696"/>
      <c r="V35" s="696"/>
      <c r="W35" s="697"/>
    </row>
    <row r="36" spans="1:23" ht="13.5" customHeight="1" x14ac:dyDescent="0.15">
      <c r="A36" s="442"/>
      <c r="B36" s="439"/>
      <c r="C36" s="439"/>
      <c r="D36" s="695"/>
      <c r="E36" s="696"/>
      <c r="F36" s="696"/>
      <c r="G36" s="696"/>
      <c r="H36" s="696"/>
      <c r="I36" s="696"/>
      <c r="J36" s="696"/>
      <c r="K36" s="696"/>
      <c r="L36" s="696"/>
      <c r="M36" s="696"/>
      <c r="N36" s="696"/>
      <c r="O36" s="696"/>
      <c r="P36" s="696"/>
      <c r="Q36" s="696"/>
      <c r="R36" s="696"/>
      <c r="S36" s="696"/>
      <c r="T36" s="696"/>
      <c r="U36" s="696"/>
      <c r="V36" s="696"/>
      <c r="W36" s="697"/>
    </row>
    <row r="37" spans="1:23" ht="13.5" customHeight="1" x14ac:dyDescent="0.15">
      <c r="A37" s="442"/>
      <c r="B37" s="439"/>
      <c r="C37" s="439"/>
      <c r="D37" s="698"/>
      <c r="E37" s="699"/>
      <c r="F37" s="699"/>
      <c r="G37" s="699"/>
      <c r="H37" s="699"/>
      <c r="I37" s="699"/>
      <c r="J37" s="699"/>
      <c r="K37" s="699"/>
      <c r="L37" s="699"/>
      <c r="M37" s="699"/>
      <c r="N37" s="699"/>
      <c r="O37" s="699"/>
      <c r="P37" s="699"/>
      <c r="Q37" s="699"/>
      <c r="R37" s="699"/>
      <c r="S37" s="699"/>
      <c r="T37" s="699"/>
      <c r="U37" s="699"/>
      <c r="V37" s="699"/>
      <c r="W37" s="700"/>
    </row>
    <row r="38" spans="1:23" ht="11.25" customHeight="1" x14ac:dyDescent="0.15">
      <c r="A38" s="441" t="s">
        <v>408</v>
      </c>
      <c r="B38" s="438" t="s">
        <v>160</v>
      </c>
      <c r="C38" s="438" t="s">
        <v>170</v>
      </c>
      <c r="D38" s="86"/>
      <c r="E38" s="86"/>
      <c r="F38" s="86"/>
      <c r="G38" s="86"/>
      <c r="H38" s="86"/>
      <c r="I38" s="86"/>
      <c r="J38" s="86"/>
      <c r="K38" s="86"/>
      <c r="L38" s="100"/>
      <c r="M38" s="100"/>
      <c r="N38" s="100" t="s">
        <v>165</v>
      </c>
      <c r="O38" s="86"/>
      <c r="P38" s="86"/>
      <c r="Q38" s="86"/>
      <c r="R38" s="86"/>
      <c r="S38" s="86"/>
      <c r="T38" s="86"/>
      <c r="U38" s="86"/>
      <c r="V38" s="86"/>
      <c r="W38" s="105"/>
    </row>
    <row r="39" spans="1:23" ht="11.25" customHeight="1" x14ac:dyDescent="0.15">
      <c r="A39" s="443"/>
      <c r="B39" s="444"/>
      <c r="C39" s="439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106"/>
    </row>
    <row r="40" spans="1:23" ht="11.25" customHeight="1" x14ac:dyDescent="0.15">
      <c r="A40" s="441" t="s">
        <v>171</v>
      </c>
      <c r="B40" s="438" t="s">
        <v>172</v>
      </c>
      <c r="C40" s="440"/>
      <c r="D40" s="91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108"/>
    </row>
    <row r="41" spans="1:23" ht="11.25" customHeight="1" x14ac:dyDescent="0.15">
      <c r="A41" s="442"/>
      <c r="B41" s="439"/>
      <c r="C41" s="440"/>
      <c r="D41" s="93"/>
      <c r="E41" s="94"/>
      <c r="F41" s="94"/>
      <c r="G41" s="94"/>
      <c r="H41" s="94"/>
      <c r="I41" s="94"/>
      <c r="J41" s="94"/>
      <c r="K41" s="94"/>
      <c r="L41" s="94"/>
      <c r="M41" s="94"/>
      <c r="N41" s="88" t="s">
        <v>165</v>
      </c>
      <c r="O41" s="94"/>
      <c r="P41" s="94"/>
      <c r="Q41" s="94"/>
      <c r="R41" s="94"/>
      <c r="S41" s="94"/>
      <c r="T41" s="94"/>
      <c r="U41" s="94"/>
      <c r="V41" s="94"/>
      <c r="W41" s="109"/>
    </row>
    <row r="42" spans="1:23" ht="11.25" customHeight="1" x14ac:dyDescent="0.15">
      <c r="A42" s="442"/>
      <c r="B42" s="439"/>
      <c r="C42" s="440"/>
      <c r="D42" s="95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110"/>
    </row>
    <row r="43" spans="1:23" ht="24" customHeight="1" x14ac:dyDescent="0.15">
      <c r="A43" s="84" t="s">
        <v>409</v>
      </c>
      <c r="B43" s="78" t="s">
        <v>174</v>
      </c>
      <c r="C43" s="84" t="s">
        <v>175</v>
      </c>
      <c r="D43" s="462"/>
      <c r="E43" s="463"/>
      <c r="F43" s="463"/>
      <c r="G43" s="463"/>
      <c r="H43" s="463"/>
      <c r="I43" s="463"/>
      <c r="J43" s="463"/>
      <c r="K43" s="463"/>
      <c r="L43" s="463"/>
      <c r="M43" s="463"/>
      <c r="N43" s="463"/>
      <c r="O43" s="463"/>
      <c r="P43" s="463"/>
      <c r="Q43" s="463"/>
      <c r="R43" s="463"/>
      <c r="S43" s="463"/>
      <c r="T43" s="463"/>
      <c r="U43" s="463"/>
      <c r="V43" s="463"/>
      <c r="W43" s="464"/>
    </row>
    <row r="44" spans="1:23" ht="29.25" customHeight="1" x14ac:dyDescent="0.15">
      <c r="A44" s="84" t="s">
        <v>176</v>
      </c>
      <c r="B44" s="78" t="s">
        <v>160</v>
      </c>
      <c r="C44" s="173" t="s">
        <v>131</v>
      </c>
      <c r="D44" s="462" t="s">
        <v>165</v>
      </c>
      <c r="E44" s="463"/>
      <c r="F44" s="463"/>
      <c r="G44" s="463"/>
      <c r="H44" s="463"/>
      <c r="I44" s="463"/>
      <c r="J44" s="463"/>
      <c r="K44" s="463"/>
      <c r="L44" s="463"/>
      <c r="M44" s="463"/>
      <c r="N44" s="463"/>
      <c r="O44" s="463"/>
      <c r="P44" s="463"/>
      <c r="Q44" s="463"/>
      <c r="R44" s="463"/>
      <c r="S44" s="463"/>
      <c r="T44" s="463"/>
      <c r="U44" s="463"/>
      <c r="V44" s="463"/>
      <c r="W44" s="464"/>
    </row>
    <row r="45" spans="1:23" ht="11.25" customHeight="1" x14ac:dyDescent="0.15">
      <c r="A45" s="441" t="s">
        <v>410</v>
      </c>
      <c r="B45" s="438" t="s">
        <v>134</v>
      </c>
      <c r="C45" s="687" t="s">
        <v>178</v>
      </c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105"/>
    </row>
    <row r="46" spans="1:23" ht="11.25" customHeight="1" x14ac:dyDescent="0.15">
      <c r="A46" s="442"/>
      <c r="B46" s="439"/>
      <c r="C46" s="6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 t="s">
        <v>165</v>
      </c>
      <c r="O46" s="88"/>
      <c r="P46" s="88"/>
      <c r="Q46" s="88"/>
      <c r="R46" s="88"/>
      <c r="S46" s="88"/>
      <c r="T46" s="88"/>
      <c r="U46" s="88"/>
      <c r="V46" s="88"/>
      <c r="W46" s="106"/>
    </row>
    <row r="47" spans="1:23" ht="11.25" customHeight="1" x14ac:dyDescent="0.15">
      <c r="A47" s="442"/>
      <c r="B47" s="439"/>
      <c r="C47" s="6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106"/>
    </row>
    <row r="48" spans="1:23" ht="13.5" customHeight="1" x14ac:dyDescent="0.15">
      <c r="A48" s="438" t="s">
        <v>179</v>
      </c>
      <c r="B48" s="438" t="s">
        <v>180</v>
      </c>
      <c r="C48" s="689" t="s">
        <v>181</v>
      </c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105"/>
    </row>
    <row r="49" spans="1:23" ht="13.5" customHeight="1" x14ac:dyDescent="0.15">
      <c r="A49" s="439"/>
      <c r="B49" s="439"/>
      <c r="C49" s="690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 t="s">
        <v>165</v>
      </c>
      <c r="O49" s="88"/>
      <c r="P49" s="88"/>
      <c r="Q49" s="88"/>
      <c r="R49" s="88"/>
      <c r="S49" s="88"/>
      <c r="T49" s="88"/>
      <c r="U49" s="88"/>
      <c r="V49" s="88"/>
      <c r="W49" s="106"/>
    </row>
    <row r="50" spans="1:23" ht="13.5" customHeight="1" x14ac:dyDescent="0.15">
      <c r="A50" s="439"/>
      <c r="B50" s="439"/>
      <c r="C50" s="691"/>
      <c r="D50" s="89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107"/>
    </row>
    <row r="51" spans="1:23" ht="12" customHeight="1" x14ac:dyDescent="0.15">
      <c r="A51" s="439"/>
      <c r="B51" s="439"/>
      <c r="C51" s="689" t="s">
        <v>182</v>
      </c>
      <c r="D51" s="692" t="s">
        <v>165</v>
      </c>
      <c r="E51" s="693"/>
      <c r="F51" s="693"/>
      <c r="G51" s="693"/>
      <c r="H51" s="693"/>
      <c r="I51" s="693"/>
      <c r="J51" s="693"/>
      <c r="K51" s="693"/>
      <c r="L51" s="693"/>
      <c r="M51" s="693"/>
      <c r="N51" s="693"/>
      <c r="O51" s="693"/>
      <c r="P51" s="693"/>
      <c r="Q51" s="693"/>
      <c r="R51" s="693"/>
      <c r="S51" s="693"/>
      <c r="T51" s="693"/>
      <c r="U51" s="693"/>
      <c r="V51" s="693"/>
      <c r="W51" s="694"/>
    </row>
    <row r="52" spans="1:23" ht="12" customHeight="1" x14ac:dyDescent="0.15">
      <c r="A52" s="439"/>
      <c r="B52" s="439"/>
      <c r="C52" s="690"/>
      <c r="D52" s="695"/>
      <c r="E52" s="696"/>
      <c r="F52" s="696"/>
      <c r="G52" s="696"/>
      <c r="H52" s="696"/>
      <c r="I52" s="696"/>
      <c r="J52" s="696"/>
      <c r="K52" s="696"/>
      <c r="L52" s="696"/>
      <c r="M52" s="696"/>
      <c r="N52" s="696"/>
      <c r="O52" s="696"/>
      <c r="P52" s="696"/>
      <c r="Q52" s="696"/>
      <c r="R52" s="696"/>
      <c r="S52" s="696"/>
      <c r="T52" s="696"/>
      <c r="U52" s="696"/>
      <c r="V52" s="696"/>
      <c r="W52" s="697"/>
    </row>
    <row r="53" spans="1:23" ht="12" customHeight="1" x14ac:dyDescent="0.15">
      <c r="A53" s="439"/>
      <c r="B53" s="439"/>
      <c r="C53" s="690"/>
      <c r="D53" s="695"/>
      <c r="E53" s="696"/>
      <c r="F53" s="696"/>
      <c r="G53" s="696"/>
      <c r="H53" s="696"/>
      <c r="I53" s="696"/>
      <c r="J53" s="696"/>
      <c r="K53" s="696"/>
      <c r="L53" s="696"/>
      <c r="M53" s="696"/>
      <c r="N53" s="696"/>
      <c r="O53" s="696"/>
      <c r="P53" s="696"/>
      <c r="Q53" s="696"/>
      <c r="R53" s="696"/>
      <c r="S53" s="696"/>
      <c r="T53" s="696"/>
      <c r="U53" s="696"/>
      <c r="V53" s="696"/>
      <c r="W53" s="697"/>
    </row>
    <row r="54" spans="1:23" ht="12" customHeight="1" x14ac:dyDescent="0.15">
      <c r="A54" s="439"/>
      <c r="B54" s="439"/>
      <c r="C54" s="690"/>
      <c r="D54" s="695"/>
      <c r="E54" s="696"/>
      <c r="F54" s="696"/>
      <c r="G54" s="696"/>
      <c r="H54" s="696"/>
      <c r="I54" s="696"/>
      <c r="J54" s="696"/>
      <c r="K54" s="696"/>
      <c r="L54" s="696"/>
      <c r="M54" s="696"/>
      <c r="N54" s="696"/>
      <c r="O54" s="696"/>
      <c r="P54" s="696"/>
      <c r="Q54" s="696"/>
      <c r="R54" s="696"/>
      <c r="S54" s="696"/>
      <c r="T54" s="696"/>
      <c r="U54" s="696"/>
      <c r="V54" s="696"/>
      <c r="W54" s="697"/>
    </row>
    <row r="55" spans="1:23" ht="12" customHeight="1" x14ac:dyDescent="0.15">
      <c r="A55" s="444"/>
      <c r="B55" s="444"/>
      <c r="C55" s="691"/>
      <c r="D55" s="698"/>
      <c r="E55" s="699"/>
      <c r="F55" s="699"/>
      <c r="G55" s="699"/>
      <c r="H55" s="699"/>
      <c r="I55" s="699"/>
      <c r="J55" s="699"/>
      <c r="K55" s="699"/>
      <c r="L55" s="699"/>
      <c r="M55" s="699"/>
      <c r="N55" s="699"/>
      <c r="O55" s="699"/>
      <c r="P55" s="699"/>
      <c r="Q55" s="699"/>
      <c r="R55" s="699"/>
      <c r="S55" s="699"/>
      <c r="T55" s="699"/>
      <c r="U55" s="699"/>
      <c r="V55" s="699"/>
      <c r="W55" s="700"/>
    </row>
    <row r="56" spans="1:23" x14ac:dyDescent="0.15">
      <c r="A56" s="99" t="s">
        <v>183</v>
      </c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 t="s">
        <v>184</v>
      </c>
      <c r="Q56" s="99"/>
      <c r="R56" s="99"/>
      <c r="S56" s="99"/>
      <c r="T56" s="99"/>
      <c r="U56" s="99"/>
      <c r="V56" s="99"/>
      <c r="W56" s="99"/>
    </row>
  </sheetData>
  <mergeCells count="39">
    <mergeCell ref="A2:W2"/>
    <mergeCell ref="V5:W5"/>
    <mergeCell ref="B6:I6"/>
    <mergeCell ref="J6:N6"/>
    <mergeCell ref="O6:W6"/>
    <mergeCell ref="B7:I7"/>
    <mergeCell ref="J7:N7"/>
    <mergeCell ref="O7:W7"/>
    <mergeCell ref="D8:W8"/>
    <mergeCell ref="D43:W43"/>
    <mergeCell ref="B48:B55"/>
    <mergeCell ref="D44:W44"/>
    <mergeCell ref="A9:A18"/>
    <mergeCell ref="A19:A28"/>
    <mergeCell ref="A29:A31"/>
    <mergeCell ref="A32:A37"/>
    <mergeCell ref="A38:A39"/>
    <mergeCell ref="A40:A42"/>
    <mergeCell ref="C9:C18"/>
    <mergeCell ref="C19:C28"/>
    <mergeCell ref="C29:C31"/>
    <mergeCell ref="C32:C37"/>
    <mergeCell ref="C38:C42"/>
    <mergeCell ref="A1:W1"/>
    <mergeCell ref="C45:C47"/>
    <mergeCell ref="C48:C50"/>
    <mergeCell ref="C51:C55"/>
    <mergeCell ref="D32:W37"/>
    <mergeCell ref="D29:W31"/>
    <mergeCell ref="D51:W55"/>
    <mergeCell ref="A45:A47"/>
    <mergeCell ref="A48:A55"/>
    <mergeCell ref="B9:B18"/>
    <mergeCell ref="B19:B28"/>
    <mergeCell ref="B29:B31"/>
    <mergeCell ref="B32:B37"/>
    <mergeCell ref="B38:B39"/>
    <mergeCell ref="B40:B42"/>
    <mergeCell ref="B45:B47"/>
  </mergeCells>
  <phoneticPr fontId="9" type="noConversion"/>
  <conditionalFormatting sqref="D32">
    <cfRule type="cellIs" dxfId="8" priority="1" operator="notBetween">
      <formula>-20</formula>
      <formula>20</formula>
    </cfRule>
  </conditionalFormatting>
  <conditionalFormatting sqref="D51">
    <cfRule type="cellIs" dxfId="7" priority="2" operator="notBetween">
      <formula>-20</formula>
      <formula>20</formula>
    </cfRule>
  </conditionalFormatting>
  <conditionalFormatting sqref="D9:W18">
    <cfRule type="cellIs" dxfId="6" priority="4" operator="notBetween">
      <formula>-10</formula>
      <formula>10</formula>
    </cfRule>
  </conditionalFormatting>
  <printOptions horizontalCentered="1"/>
  <pageMargins left="0.98425196850393704" right="0.511811023622047" top="0.78740157480314998" bottom="0.59055118110236204" header="0.511811023622047" footer="0.511811023622047"/>
  <pageSetup paperSize="9" orientation="portrait" r:id="rId1"/>
  <headerFooter>
    <oddHeader>&amp;R&amp;G</oddHeader>
  </headerFooter>
  <ignoredErrors>
    <ignoredError sqref="D11:W18" formula="1"/>
  </ignoredErrors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5">
    <tabColor rgb="FFFF0000"/>
  </sheetPr>
  <dimension ref="A1:U29"/>
  <sheetViews>
    <sheetView view="pageBreakPreview" zoomScaleNormal="100" workbookViewId="0">
      <selection activeCell="J3" sqref="J3"/>
    </sheetView>
  </sheetViews>
  <sheetFormatPr defaultColWidth="9" defaultRowHeight="13.5" x14ac:dyDescent="0.15"/>
  <cols>
    <col min="1" max="1" width="4.5" style="2" customWidth="1"/>
    <col min="2" max="2" width="5.75" style="2" customWidth="1"/>
    <col min="3" max="3" width="3.375" style="2" customWidth="1"/>
    <col min="4" max="4" width="3.125" style="2" customWidth="1"/>
    <col min="5" max="5" width="6.375" style="2" customWidth="1"/>
    <col min="6" max="6" width="9" style="2"/>
    <col min="7" max="7" width="6.25" style="2" customWidth="1"/>
    <col min="8" max="8" width="14" style="2" customWidth="1"/>
    <col min="9" max="9" width="14.75" style="2" customWidth="1"/>
    <col min="10" max="10" width="8" style="2" customWidth="1"/>
    <col min="11" max="11" width="5" style="2" customWidth="1"/>
    <col min="12" max="12" width="6.25" style="2" customWidth="1"/>
    <col min="13" max="16384" width="9" style="2"/>
  </cols>
  <sheetData>
    <row r="1" spans="1:17" ht="18.75" x14ac:dyDescent="0.15">
      <c r="A1" s="514"/>
      <c r="B1" s="514"/>
      <c r="C1" s="514"/>
      <c r="D1" s="514"/>
      <c r="E1" s="514"/>
      <c r="F1" s="514"/>
      <c r="G1" s="514"/>
      <c r="H1" s="514"/>
      <c r="I1" s="514"/>
      <c r="J1" s="514"/>
      <c r="K1" s="514"/>
      <c r="L1" s="514"/>
    </row>
    <row r="2" spans="1:17" ht="22.5" x14ac:dyDescent="0.15">
      <c r="A2" s="515" t="s">
        <v>187</v>
      </c>
      <c r="B2" s="515"/>
      <c r="C2" s="515"/>
      <c r="D2" s="515"/>
      <c r="E2" s="515"/>
      <c r="F2" s="515"/>
      <c r="G2" s="515"/>
      <c r="H2" s="515"/>
      <c r="I2" s="515"/>
      <c r="J2" s="515"/>
      <c r="K2" s="515"/>
      <c r="L2" s="515"/>
    </row>
    <row r="3" spans="1:17" s="158" customFormat="1" ht="18.75" customHeight="1" x14ac:dyDescent="0.15">
      <c r="A3" s="516"/>
      <c r="B3" s="516"/>
      <c r="C3" s="516"/>
      <c r="D3" s="516"/>
      <c r="E3" s="516"/>
      <c r="F3" s="516"/>
      <c r="G3" s="516"/>
      <c r="H3" s="120"/>
      <c r="I3" s="168"/>
      <c r="J3" s="169"/>
      <c r="N3" s="120"/>
      <c r="O3" s="120"/>
      <c r="P3" s="120"/>
      <c r="Q3" s="120"/>
    </row>
    <row r="4" spans="1:17" s="158" customFormat="1" ht="18.75" customHeight="1" x14ac:dyDescent="0.15">
      <c r="A4" s="516"/>
      <c r="B4" s="516"/>
      <c r="C4" s="516"/>
      <c r="D4" s="516"/>
      <c r="E4" s="516"/>
      <c r="F4" s="516"/>
      <c r="G4" s="516"/>
      <c r="H4" s="120"/>
      <c r="I4" s="168"/>
      <c r="J4" s="169"/>
      <c r="N4" s="120"/>
      <c r="O4" s="120"/>
      <c r="P4" s="120"/>
      <c r="Q4" s="120"/>
    </row>
    <row r="5" spans="1:17" ht="15" customHeight="1" x14ac:dyDescent="0.15">
      <c r="B5" s="160"/>
      <c r="C5" s="160"/>
      <c r="D5" s="160"/>
      <c r="E5" s="160"/>
      <c r="F5" s="160"/>
      <c r="G5" s="160"/>
      <c r="H5" s="160"/>
      <c r="I5" s="160"/>
      <c r="J5" s="509" t="s">
        <v>188</v>
      </c>
      <c r="K5" s="509"/>
      <c r="L5" s="509"/>
    </row>
    <row r="6" spans="1:17" ht="25.15" customHeight="1" x14ac:dyDescent="0.15">
      <c r="A6" s="475" t="s">
        <v>45</v>
      </c>
      <c r="B6" s="475"/>
      <c r="C6" s="475"/>
      <c r="D6" s="510"/>
      <c r="E6" s="511"/>
      <c r="F6" s="511"/>
      <c r="G6" s="511"/>
      <c r="H6" s="512"/>
      <c r="I6" s="162" t="s">
        <v>114</v>
      </c>
      <c r="J6" s="513"/>
      <c r="K6" s="513"/>
      <c r="L6" s="513"/>
    </row>
    <row r="7" spans="1:17" ht="25.15" customHeight="1" x14ac:dyDescent="0.15">
      <c r="A7" s="475" t="s">
        <v>115</v>
      </c>
      <c r="B7" s="475"/>
      <c r="C7" s="475"/>
      <c r="D7" s="510"/>
      <c r="E7" s="511"/>
      <c r="F7" s="511"/>
      <c r="G7" s="511"/>
      <c r="H7" s="512"/>
      <c r="I7" s="162" t="s">
        <v>116</v>
      </c>
      <c r="J7" s="496"/>
      <c r="K7" s="496"/>
      <c r="L7" s="496"/>
    </row>
    <row r="8" spans="1:17" ht="54.75" customHeight="1" x14ac:dyDescent="0.15">
      <c r="A8" s="475" t="s">
        <v>117</v>
      </c>
      <c r="B8" s="475"/>
      <c r="C8" s="475"/>
      <c r="D8" s="475"/>
      <c r="E8" s="508" t="s">
        <v>189</v>
      </c>
      <c r="F8" s="508"/>
      <c r="G8" s="508"/>
      <c r="H8" s="508"/>
      <c r="I8" s="508"/>
      <c r="J8" s="508"/>
      <c r="K8" s="508"/>
      <c r="L8" s="508"/>
    </row>
    <row r="9" spans="1:17" ht="19.899999999999999" customHeight="1" x14ac:dyDescent="0.15">
      <c r="A9" s="383" t="s">
        <v>119</v>
      </c>
      <c r="B9" s="475" t="s">
        <v>190</v>
      </c>
      <c r="C9" s="475"/>
      <c r="D9" s="487"/>
      <c r="E9" s="487"/>
      <c r="F9" s="475" t="s">
        <v>191</v>
      </c>
      <c r="G9" s="475"/>
      <c r="H9" s="475" t="s">
        <v>122</v>
      </c>
      <c r="I9" s="475"/>
      <c r="J9" s="475" t="s">
        <v>192</v>
      </c>
      <c r="K9" s="475"/>
      <c r="L9" s="475"/>
    </row>
    <row r="10" spans="1:17" ht="19.899999999999999" customHeight="1" x14ac:dyDescent="0.15">
      <c r="A10" s="383"/>
      <c r="B10" s="475"/>
      <c r="C10" s="475"/>
      <c r="D10" s="487"/>
      <c r="E10" s="487"/>
      <c r="F10" s="503" t="s">
        <v>193</v>
      </c>
      <c r="G10" s="503"/>
      <c r="H10" s="475"/>
      <c r="I10" s="475"/>
      <c r="J10" s="475"/>
      <c r="K10" s="475"/>
      <c r="L10" s="475"/>
    </row>
    <row r="11" spans="1:17" ht="19.899999999999999" customHeight="1" x14ac:dyDescent="0.15">
      <c r="A11" s="384" t="s">
        <v>194</v>
      </c>
      <c r="B11" s="476" t="s">
        <v>195</v>
      </c>
      <c r="C11" s="480"/>
      <c r="D11" s="480"/>
      <c r="E11" s="480"/>
      <c r="F11" s="476" t="s">
        <v>196</v>
      </c>
      <c r="G11" s="504"/>
      <c r="H11" s="480"/>
      <c r="I11" s="504"/>
      <c r="J11" s="475" t="s">
        <v>197</v>
      </c>
      <c r="K11" s="475"/>
      <c r="L11" s="475"/>
    </row>
    <row r="12" spans="1:17" ht="19.899999999999999" customHeight="1" x14ac:dyDescent="0.15">
      <c r="A12" s="385"/>
      <c r="B12" s="481"/>
      <c r="C12" s="482"/>
      <c r="D12" s="482"/>
      <c r="E12" s="482"/>
      <c r="F12" s="497"/>
      <c r="G12" s="498"/>
      <c r="H12" s="482"/>
      <c r="I12" s="507"/>
      <c r="J12" s="475"/>
      <c r="K12" s="475"/>
      <c r="L12" s="475"/>
    </row>
    <row r="13" spans="1:17" ht="21.75" customHeight="1" x14ac:dyDescent="0.15">
      <c r="A13" s="384">
        <v>2</v>
      </c>
      <c r="B13" s="475" t="s">
        <v>198</v>
      </c>
      <c r="C13" s="475" t="s">
        <v>199</v>
      </c>
      <c r="D13" s="475"/>
      <c r="E13" s="475"/>
      <c r="F13" s="499" t="s">
        <v>200</v>
      </c>
      <c r="G13" s="499"/>
      <c r="H13" s="503" t="s">
        <v>165</v>
      </c>
      <c r="I13" s="503"/>
      <c r="J13" s="475" t="s">
        <v>201</v>
      </c>
      <c r="K13" s="475"/>
      <c r="L13" s="475"/>
    </row>
    <row r="14" spans="1:17" ht="21.75" customHeight="1" x14ac:dyDescent="0.15">
      <c r="A14" s="474"/>
      <c r="B14" s="475"/>
      <c r="C14" s="475" t="s">
        <v>37</v>
      </c>
      <c r="D14" s="475"/>
      <c r="E14" s="162" t="s">
        <v>202</v>
      </c>
      <c r="F14" s="475" t="s">
        <v>203</v>
      </c>
      <c r="G14" s="475"/>
      <c r="H14" s="496"/>
      <c r="I14" s="496"/>
      <c r="J14" s="475"/>
      <c r="K14" s="475"/>
      <c r="L14" s="475"/>
    </row>
    <row r="15" spans="1:17" ht="21.75" customHeight="1" x14ac:dyDescent="0.15">
      <c r="A15" s="385"/>
      <c r="B15" s="475"/>
      <c r="C15" s="475"/>
      <c r="D15" s="475"/>
      <c r="E15" s="162" t="s">
        <v>204</v>
      </c>
      <c r="F15" s="503" t="s">
        <v>200</v>
      </c>
      <c r="G15" s="503"/>
      <c r="H15" s="475"/>
      <c r="I15" s="475"/>
      <c r="J15" s="475"/>
      <c r="K15" s="475"/>
      <c r="L15" s="475"/>
    </row>
    <row r="16" spans="1:17" ht="19.899999999999999" customHeight="1" x14ac:dyDescent="0.15">
      <c r="A16" s="384" t="s">
        <v>205</v>
      </c>
      <c r="B16" s="476" t="s">
        <v>206</v>
      </c>
      <c r="C16" s="477"/>
      <c r="D16" s="477"/>
      <c r="E16" s="477"/>
      <c r="F16" s="476" t="s">
        <v>207</v>
      </c>
      <c r="G16" s="504"/>
      <c r="H16" s="483"/>
      <c r="I16" s="484"/>
      <c r="J16" s="475" t="s">
        <v>208</v>
      </c>
      <c r="K16" s="475"/>
      <c r="L16" s="475"/>
    </row>
    <row r="17" spans="1:21" ht="19.899999999999999" customHeight="1" x14ac:dyDescent="0.15">
      <c r="A17" s="385"/>
      <c r="B17" s="478"/>
      <c r="C17" s="479"/>
      <c r="D17" s="479"/>
      <c r="E17" s="479"/>
      <c r="F17" s="505"/>
      <c r="G17" s="506"/>
      <c r="H17" s="485"/>
      <c r="I17" s="486"/>
      <c r="J17" s="475"/>
      <c r="K17" s="475"/>
      <c r="L17" s="475"/>
    </row>
    <row r="18" spans="1:21" ht="19.899999999999999" customHeight="1" x14ac:dyDescent="0.15">
      <c r="A18" s="384">
        <v>4</v>
      </c>
      <c r="B18" s="476" t="s">
        <v>209</v>
      </c>
      <c r="C18" s="480"/>
      <c r="D18" s="480"/>
      <c r="E18" s="480"/>
      <c r="F18" s="476" t="s">
        <v>207</v>
      </c>
      <c r="G18" s="504"/>
      <c r="H18" s="500"/>
      <c r="I18" s="501"/>
      <c r="J18" s="475" t="s">
        <v>210</v>
      </c>
      <c r="K18" s="475"/>
      <c r="L18" s="475"/>
    </row>
    <row r="19" spans="1:21" ht="19.899999999999999" customHeight="1" x14ac:dyDescent="0.15">
      <c r="A19" s="385"/>
      <c r="B19" s="481"/>
      <c r="C19" s="482"/>
      <c r="D19" s="482"/>
      <c r="E19" s="482"/>
      <c r="F19" s="497"/>
      <c r="G19" s="498"/>
      <c r="H19" s="502"/>
      <c r="I19" s="498"/>
      <c r="J19" s="475"/>
      <c r="K19" s="475"/>
      <c r="L19" s="475"/>
    </row>
    <row r="20" spans="1:21" ht="24.6" customHeight="1" x14ac:dyDescent="0.15">
      <c r="A20" s="22">
        <v>5</v>
      </c>
      <c r="B20" s="475" t="s">
        <v>211</v>
      </c>
      <c r="C20" s="475"/>
      <c r="D20" s="475"/>
      <c r="E20" s="475"/>
      <c r="F20" s="499" t="s">
        <v>212</v>
      </c>
      <c r="G20" s="499"/>
      <c r="H20" s="496"/>
      <c r="I20" s="496"/>
      <c r="J20" s="475" t="s">
        <v>213</v>
      </c>
      <c r="K20" s="475"/>
      <c r="L20" s="475"/>
    </row>
    <row r="21" spans="1:21" ht="27" customHeight="1" x14ac:dyDescent="0.15">
      <c r="A21" s="22">
        <v>6</v>
      </c>
      <c r="B21" s="493" t="s">
        <v>214</v>
      </c>
      <c r="C21" s="494"/>
      <c r="D21" s="494"/>
      <c r="E21" s="495"/>
      <c r="F21" s="475" t="s">
        <v>215</v>
      </c>
      <c r="G21" s="475"/>
      <c r="H21" s="496"/>
      <c r="I21" s="496"/>
      <c r="J21" s="475" t="s">
        <v>216</v>
      </c>
      <c r="K21" s="475"/>
      <c r="L21" s="475"/>
    </row>
    <row r="22" spans="1:21" ht="45.75" customHeight="1" x14ac:dyDescent="0.15">
      <c r="A22" s="22">
        <v>7</v>
      </c>
      <c r="B22" s="475" t="s">
        <v>217</v>
      </c>
      <c r="C22" s="475"/>
      <c r="D22" s="475"/>
      <c r="E22" s="475"/>
      <c r="F22" s="475" t="s">
        <v>218</v>
      </c>
      <c r="G22" s="475"/>
      <c r="H22" s="496"/>
      <c r="I22" s="496"/>
      <c r="J22" s="475" t="s">
        <v>219</v>
      </c>
      <c r="K22" s="475"/>
      <c r="L22" s="475"/>
    </row>
    <row r="23" spans="1:21" ht="114" customHeight="1" x14ac:dyDescent="0.15">
      <c r="A23" s="335" t="s">
        <v>147</v>
      </c>
      <c r="B23" s="336"/>
      <c r="C23" s="336"/>
      <c r="D23" s="336"/>
      <c r="E23" s="336"/>
      <c r="F23" s="488" t="s">
        <v>220</v>
      </c>
      <c r="G23" s="488"/>
      <c r="H23" s="488"/>
      <c r="I23" s="488"/>
      <c r="J23" s="488"/>
      <c r="K23" s="488"/>
      <c r="L23" s="489"/>
    </row>
    <row r="24" spans="1:21" ht="19.899999999999999" customHeight="1" x14ac:dyDescent="0.15">
      <c r="A24" s="466" t="s">
        <v>405</v>
      </c>
      <c r="B24" s="467"/>
      <c r="C24" s="467"/>
      <c r="D24" s="467"/>
      <c r="E24" s="467"/>
      <c r="F24" s="467"/>
      <c r="G24" s="467"/>
      <c r="H24" s="467"/>
      <c r="I24" s="467"/>
      <c r="J24" s="467"/>
      <c r="K24" s="467"/>
      <c r="L24" s="468"/>
      <c r="M24" s="170"/>
      <c r="N24" s="170"/>
      <c r="O24" s="170"/>
      <c r="P24" s="170"/>
      <c r="Q24" s="170"/>
      <c r="R24" s="170"/>
      <c r="S24" s="170"/>
      <c r="T24" s="170"/>
      <c r="U24" s="170"/>
    </row>
    <row r="25" spans="1:21" s="159" customFormat="1" ht="14.25" x14ac:dyDescent="0.15">
      <c r="A25" s="469" t="s">
        <v>411</v>
      </c>
      <c r="B25" s="470"/>
      <c r="C25" s="470"/>
      <c r="D25" s="470"/>
      <c r="E25" s="470"/>
      <c r="F25" s="470"/>
      <c r="G25" s="470"/>
      <c r="H25" s="470"/>
      <c r="I25" s="470"/>
      <c r="J25" s="470"/>
      <c r="K25" s="470"/>
      <c r="L25" s="471"/>
      <c r="M25" s="171"/>
      <c r="N25" s="171"/>
      <c r="O25" s="171"/>
      <c r="P25" s="171"/>
      <c r="Q25" s="171"/>
      <c r="R25" s="171"/>
      <c r="S25" s="171"/>
      <c r="T25" s="171"/>
      <c r="U25" s="171"/>
    </row>
    <row r="26" spans="1:21" x14ac:dyDescent="0.15">
      <c r="A26" s="166"/>
      <c r="B26" s="167"/>
      <c r="C26" s="167"/>
      <c r="D26" s="167"/>
      <c r="E26" s="167"/>
      <c r="F26" s="167"/>
      <c r="G26" s="167"/>
      <c r="H26" s="167"/>
      <c r="I26" s="172" t="s">
        <v>222</v>
      </c>
      <c r="J26" s="472"/>
      <c r="K26" s="472"/>
      <c r="L26" s="473"/>
      <c r="M26" s="170"/>
      <c r="N26" s="170"/>
      <c r="O26" s="170"/>
      <c r="P26" s="170"/>
      <c r="Q26" s="170"/>
      <c r="R26" s="170"/>
      <c r="S26" s="170"/>
      <c r="T26" s="170"/>
      <c r="U26" s="170"/>
    </row>
    <row r="27" spans="1:21" ht="19.899999999999999" customHeight="1" x14ac:dyDescent="0.15">
      <c r="A27" s="466" t="s">
        <v>407</v>
      </c>
      <c r="B27" s="467"/>
      <c r="C27" s="467"/>
      <c r="D27" s="467"/>
      <c r="E27" s="467"/>
      <c r="F27" s="467"/>
      <c r="G27" s="467"/>
      <c r="H27" s="467"/>
      <c r="I27" s="467"/>
      <c r="J27" s="467"/>
      <c r="K27" s="467"/>
      <c r="L27" s="468"/>
      <c r="M27" s="170"/>
      <c r="N27" s="170"/>
      <c r="O27" s="170"/>
      <c r="P27" s="170"/>
      <c r="Q27" s="170"/>
      <c r="R27" s="170"/>
      <c r="S27" s="170"/>
      <c r="T27" s="170"/>
      <c r="U27" s="170"/>
    </row>
    <row r="28" spans="1:21" s="159" customFormat="1" ht="14.25" x14ac:dyDescent="0.15">
      <c r="A28" s="469" t="s">
        <v>411</v>
      </c>
      <c r="B28" s="470"/>
      <c r="C28" s="470"/>
      <c r="D28" s="470"/>
      <c r="E28" s="470"/>
      <c r="F28" s="470"/>
      <c r="G28" s="470"/>
      <c r="H28" s="470"/>
      <c r="I28" s="470"/>
      <c r="J28" s="470"/>
      <c r="K28" s="470"/>
      <c r="L28" s="471"/>
      <c r="M28" s="171"/>
      <c r="N28" s="171"/>
      <c r="O28" s="171"/>
      <c r="P28" s="171"/>
      <c r="Q28" s="171"/>
      <c r="R28" s="171"/>
      <c r="S28" s="171"/>
      <c r="T28" s="171"/>
      <c r="U28" s="171"/>
    </row>
    <row r="29" spans="1:21" x14ac:dyDescent="0.15">
      <c r="A29" s="166"/>
      <c r="B29" s="167"/>
      <c r="C29" s="167"/>
      <c r="D29" s="167"/>
      <c r="E29" s="167"/>
      <c r="F29" s="167"/>
      <c r="G29" s="167"/>
      <c r="H29" s="167"/>
      <c r="I29" s="172" t="s">
        <v>222</v>
      </c>
      <c r="J29" s="472"/>
      <c r="K29" s="472"/>
      <c r="L29" s="473"/>
      <c r="M29" s="170"/>
      <c r="N29" s="170"/>
      <c r="O29" s="170"/>
      <c r="P29" s="170"/>
      <c r="Q29" s="170"/>
      <c r="R29" s="170"/>
      <c r="S29" s="170"/>
      <c r="T29" s="170"/>
      <c r="U29" s="170"/>
    </row>
  </sheetData>
  <sheetProtection selectLockedCells="1"/>
  <mergeCells count="68">
    <mergeCell ref="A1:L1"/>
    <mergeCell ref="A2:L2"/>
    <mergeCell ref="A3:G3"/>
    <mergeCell ref="A4:G4"/>
    <mergeCell ref="J5:L5"/>
    <mergeCell ref="A6:C6"/>
    <mergeCell ref="D6:H6"/>
    <mergeCell ref="J6:L6"/>
    <mergeCell ref="A7:C7"/>
    <mergeCell ref="D7:H7"/>
    <mergeCell ref="J7:L7"/>
    <mergeCell ref="A8:D8"/>
    <mergeCell ref="E8:L8"/>
    <mergeCell ref="F9:G9"/>
    <mergeCell ref="F10:G10"/>
    <mergeCell ref="F11:G11"/>
    <mergeCell ref="J11:L12"/>
    <mergeCell ref="F12:G12"/>
    <mergeCell ref="C13:E13"/>
    <mergeCell ref="F13:G13"/>
    <mergeCell ref="H13:I13"/>
    <mergeCell ref="F14:G14"/>
    <mergeCell ref="H14:I14"/>
    <mergeCell ref="B20:E20"/>
    <mergeCell ref="F20:G20"/>
    <mergeCell ref="H20:I20"/>
    <mergeCell ref="J20:L20"/>
    <mergeCell ref="F15:G15"/>
    <mergeCell ref="H15:I15"/>
    <mergeCell ref="F16:G16"/>
    <mergeCell ref="F17:G17"/>
    <mergeCell ref="F18:G18"/>
    <mergeCell ref="B21:E21"/>
    <mergeCell ref="F21:G21"/>
    <mergeCell ref="H21:I21"/>
    <mergeCell ref="J21:L21"/>
    <mergeCell ref="B22:E22"/>
    <mergeCell ref="F22:G22"/>
    <mergeCell ref="H22:I22"/>
    <mergeCell ref="J22:L22"/>
    <mergeCell ref="A23:E23"/>
    <mergeCell ref="F23:L23"/>
    <mergeCell ref="A24:L24"/>
    <mergeCell ref="A25:L25"/>
    <mergeCell ref="J26:L26"/>
    <mergeCell ref="A27:L27"/>
    <mergeCell ref="A28:L28"/>
    <mergeCell ref="J29:L29"/>
    <mergeCell ref="A9:A10"/>
    <mergeCell ref="A11:A12"/>
    <mergeCell ref="A13:A15"/>
    <mergeCell ref="A16:A17"/>
    <mergeCell ref="A18:A19"/>
    <mergeCell ref="B13:B15"/>
    <mergeCell ref="J13:L15"/>
    <mergeCell ref="C14:D15"/>
    <mergeCell ref="B9:E10"/>
    <mergeCell ref="H9:I10"/>
    <mergeCell ref="B11:E12"/>
    <mergeCell ref="H11:I12"/>
    <mergeCell ref="J9:L10"/>
    <mergeCell ref="B16:E17"/>
    <mergeCell ref="H16:I17"/>
    <mergeCell ref="B18:E19"/>
    <mergeCell ref="H18:I19"/>
    <mergeCell ref="J18:L19"/>
    <mergeCell ref="J16:L17"/>
    <mergeCell ref="F19:G19"/>
  </mergeCells>
  <phoneticPr fontId="9" type="noConversion"/>
  <pageMargins left="0.98425196850393704" right="0.59055118110236204" top="0.59055118110236204" bottom="0.59055118110236204" header="0.511811023622047" footer="0.511811023622047"/>
  <pageSetup paperSize="9" orientation="portrait" r:id="rId1"/>
  <headerFooter>
    <oddHeader>&amp;R&amp;G</oddHead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>
    <tabColor theme="9" tint="0.79989013336588644"/>
  </sheetPr>
  <dimension ref="A1:J32"/>
  <sheetViews>
    <sheetView showGridLines="0" view="pageBreakPreview" zoomScaleNormal="85" workbookViewId="0">
      <selection activeCell="H3" sqref="H3:I3"/>
    </sheetView>
  </sheetViews>
  <sheetFormatPr defaultColWidth="9" defaultRowHeight="13.5" x14ac:dyDescent="0.15"/>
  <cols>
    <col min="1" max="1" width="14.125" style="148" customWidth="1"/>
    <col min="2" max="2" width="8.625" style="149" customWidth="1"/>
    <col min="3" max="3" width="8.625" style="150" customWidth="1"/>
    <col min="4" max="7" width="8.625" style="149" customWidth="1"/>
    <col min="8" max="8" width="8.625" style="148" customWidth="1"/>
    <col min="9" max="9" width="11.75" style="148" customWidth="1"/>
    <col min="10" max="16384" width="9" style="151"/>
  </cols>
  <sheetData>
    <row r="1" spans="1:10" s="144" customFormat="1" ht="18.75" x14ac:dyDescent="0.15">
      <c r="A1" s="701"/>
      <c r="B1" s="701"/>
      <c r="C1" s="701"/>
      <c r="D1" s="701"/>
      <c r="E1" s="701"/>
      <c r="F1" s="701"/>
      <c r="G1" s="701"/>
      <c r="H1" s="701"/>
      <c r="I1" s="701"/>
      <c r="J1" s="145"/>
    </row>
    <row r="2" spans="1:10" s="144" customFormat="1" ht="22.5" x14ac:dyDescent="0.15">
      <c r="A2" s="702" t="s">
        <v>412</v>
      </c>
      <c r="B2" s="702"/>
      <c r="C2" s="702"/>
      <c r="D2" s="702"/>
      <c r="E2" s="702"/>
      <c r="F2" s="702"/>
      <c r="G2" s="702"/>
      <c r="H2" s="702"/>
      <c r="I2" s="702"/>
    </row>
    <row r="3" spans="1:10" s="145" customFormat="1" ht="20.100000000000001" customHeight="1" x14ac:dyDescent="0.15">
      <c r="A3" s="120"/>
      <c r="B3" s="120"/>
      <c r="C3" s="120"/>
      <c r="D3" s="120"/>
      <c r="E3" s="120"/>
      <c r="F3" s="120"/>
      <c r="G3" s="120"/>
      <c r="H3" s="703"/>
      <c r="I3" s="703"/>
    </row>
    <row r="4" spans="1:10" s="145" customFormat="1" ht="20.100000000000001" customHeight="1" x14ac:dyDescent="0.15">
      <c r="A4" s="120"/>
      <c r="B4" s="120"/>
      <c r="C4" s="120"/>
      <c r="D4" s="120"/>
      <c r="E4" s="120"/>
      <c r="F4" s="120"/>
      <c r="G4" s="120"/>
      <c r="H4" s="703"/>
      <c r="I4" s="703"/>
    </row>
    <row r="5" spans="1:10" s="145" customFormat="1" ht="21" customHeight="1" x14ac:dyDescent="0.15">
      <c r="A5" s="703" t="str">
        <f>"工程名称："&amp;参数表!$B$5</f>
        <v>工程名称：</v>
      </c>
      <c r="B5" s="703"/>
      <c r="C5" s="703"/>
      <c r="D5" s="153" t="s">
        <v>413</v>
      </c>
      <c r="E5" s="704"/>
      <c r="F5" s="704"/>
      <c r="G5" s="704"/>
      <c r="H5" s="152" t="s">
        <v>414</v>
      </c>
      <c r="I5" s="301"/>
    </row>
    <row r="6" spans="1:10" s="145" customFormat="1" ht="15" customHeight="1" x14ac:dyDescent="0.15">
      <c r="A6" s="705" t="s">
        <v>415</v>
      </c>
      <c r="B6" s="705"/>
      <c r="C6" s="705"/>
      <c r="D6" s="705"/>
      <c r="E6" s="705"/>
      <c r="F6" s="705"/>
      <c r="G6" s="705"/>
      <c r="H6" s="705"/>
      <c r="I6" s="705"/>
    </row>
    <row r="7" spans="1:10" s="145" customFormat="1" ht="21.95" customHeight="1" x14ac:dyDescent="0.15">
      <c r="A7" s="707" t="s">
        <v>416</v>
      </c>
      <c r="B7" s="706" t="s">
        <v>417</v>
      </c>
      <c r="C7" s="706"/>
      <c r="D7" s="706"/>
      <c r="E7" s="706" t="s">
        <v>418</v>
      </c>
      <c r="F7" s="154" t="s">
        <v>419</v>
      </c>
      <c r="G7" s="154" t="s">
        <v>44</v>
      </c>
      <c r="H7" s="707" t="s">
        <v>420</v>
      </c>
      <c r="I7" s="707" t="s">
        <v>371</v>
      </c>
      <c r="J7" s="157"/>
    </row>
    <row r="8" spans="1:10" s="145" customFormat="1" ht="17.25" customHeight="1" x14ac:dyDescent="0.15">
      <c r="A8" s="707"/>
      <c r="B8" s="154" t="s">
        <v>421</v>
      </c>
      <c r="C8" s="155" t="s">
        <v>422</v>
      </c>
      <c r="D8" s="154" t="s">
        <v>423</v>
      </c>
      <c r="E8" s="706"/>
      <c r="F8" s="154" t="s">
        <v>424</v>
      </c>
      <c r="G8" s="154" t="s">
        <v>425</v>
      </c>
      <c r="H8" s="707"/>
      <c r="I8" s="707"/>
      <c r="J8" s="157"/>
    </row>
    <row r="9" spans="1:10" s="146" customFormat="1" ht="24" customHeight="1" x14ac:dyDescent="0.15">
      <c r="A9" s="138"/>
      <c r="B9" s="130"/>
      <c r="C9" s="156"/>
      <c r="D9" s="130"/>
      <c r="E9" s="130"/>
      <c r="F9" s="130"/>
      <c r="G9" s="130"/>
      <c r="H9" s="138"/>
      <c r="I9" s="138"/>
      <c r="J9" s="157"/>
    </row>
    <row r="10" spans="1:10" s="146" customFormat="1" ht="24" customHeight="1" x14ac:dyDescent="0.15">
      <c r="A10" s="138"/>
      <c r="B10" s="130"/>
      <c r="C10" s="156"/>
      <c r="D10" s="130"/>
      <c r="E10" s="130"/>
      <c r="F10" s="130"/>
      <c r="G10" s="130"/>
      <c r="H10" s="138"/>
      <c r="I10" s="138"/>
      <c r="J10" s="157"/>
    </row>
    <row r="11" spans="1:10" s="146" customFormat="1" ht="24" customHeight="1" x14ac:dyDescent="0.15">
      <c r="A11" s="138"/>
      <c r="B11" s="130"/>
      <c r="C11" s="156"/>
      <c r="D11" s="130"/>
      <c r="E11" s="130"/>
      <c r="F11" s="130"/>
      <c r="G11" s="130"/>
      <c r="H11" s="138"/>
      <c r="I11" s="138"/>
      <c r="J11" s="157"/>
    </row>
    <row r="12" spans="1:10" s="146" customFormat="1" ht="24" customHeight="1" x14ac:dyDescent="0.15">
      <c r="A12" s="138"/>
      <c r="B12" s="130"/>
      <c r="C12" s="156"/>
      <c r="D12" s="130"/>
      <c r="E12" s="130"/>
      <c r="F12" s="130"/>
      <c r="G12" s="130"/>
      <c r="H12" s="138"/>
      <c r="I12" s="138"/>
      <c r="J12" s="157"/>
    </row>
    <row r="13" spans="1:10" s="146" customFormat="1" ht="24" customHeight="1" x14ac:dyDescent="0.15">
      <c r="A13" s="138"/>
      <c r="B13" s="130"/>
      <c r="C13" s="156"/>
      <c r="D13" s="130"/>
      <c r="E13" s="130"/>
      <c r="F13" s="130"/>
      <c r="G13" s="130"/>
      <c r="H13" s="138"/>
      <c r="I13" s="138"/>
      <c r="J13" s="157"/>
    </row>
    <row r="14" spans="1:10" s="146" customFormat="1" ht="24" customHeight="1" x14ac:dyDescent="0.15">
      <c r="A14" s="138"/>
      <c r="B14" s="130"/>
      <c r="C14" s="156"/>
      <c r="D14" s="130"/>
      <c r="E14" s="130"/>
      <c r="F14" s="130"/>
      <c r="G14" s="130"/>
      <c r="H14" s="138"/>
      <c r="I14" s="138"/>
      <c r="J14" s="157"/>
    </row>
    <row r="15" spans="1:10" s="146" customFormat="1" ht="24" customHeight="1" x14ac:dyDescent="0.15">
      <c r="A15" s="138"/>
      <c r="B15" s="130"/>
      <c r="C15" s="156"/>
      <c r="D15" s="130"/>
      <c r="E15" s="130"/>
      <c r="F15" s="130"/>
      <c r="G15" s="130"/>
      <c r="H15" s="138"/>
      <c r="I15" s="138"/>
      <c r="J15" s="157"/>
    </row>
    <row r="16" spans="1:10" s="146" customFormat="1" ht="24" customHeight="1" x14ac:dyDescent="0.15">
      <c r="A16" s="138"/>
      <c r="B16" s="130"/>
      <c r="C16" s="156"/>
      <c r="D16" s="130"/>
      <c r="E16" s="130"/>
      <c r="F16" s="130"/>
      <c r="G16" s="130"/>
      <c r="H16" s="138"/>
      <c r="I16" s="138"/>
      <c r="J16" s="157"/>
    </row>
    <row r="17" spans="1:10" s="146" customFormat="1" ht="24" customHeight="1" x14ac:dyDescent="0.15">
      <c r="A17" s="138"/>
      <c r="B17" s="130"/>
      <c r="C17" s="156"/>
      <c r="D17" s="130"/>
      <c r="E17" s="130"/>
      <c r="F17" s="130"/>
      <c r="G17" s="130"/>
      <c r="H17" s="138"/>
      <c r="I17" s="138"/>
      <c r="J17" s="157"/>
    </row>
    <row r="18" spans="1:10" s="146" customFormat="1" ht="24" customHeight="1" x14ac:dyDescent="0.15">
      <c r="A18" s="138"/>
      <c r="B18" s="130"/>
      <c r="C18" s="156"/>
      <c r="D18" s="130"/>
      <c r="E18" s="130"/>
      <c r="F18" s="130"/>
      <c r="G18" s="130"/>
      <c r="H18" s="138"/>
      <c r="I18" s="138"/>
      <c r="J18" s="157"/>
    </row>
    <row r="19" spans="1:10" s="146" customFormat="1" ht="24" customHeight="1" x14ac:dyDescent="0.15">
      <c r="A19" s="138"/>
      <c r="B19" s="130"/>
      <c r="C19" s="156"/>
      <c r="D19" s="130"/>
      <c r="E19" s="130"/>
      <c r="F19" s="130"/>
      <c r="G19" s="130"/>
      <c r="H19" s="138"/>
      <c r="I19" s="138"/>
      <c r="J19" s="157"/>
    </row>
    <row r="20" spans="1:10" s="146" customFormat="1" ht="24" customHeight="1" x14ac:dyDescent="0.15">
      <c r="A20" s="138"/>
      <c r="B20" s="130"/>
      <c r="C20" s="156"/>
      <c r="D20" s="130"/>
      <c r="E20" s="130"/>
      <c r="F20" s="130"/>
      <c r="G20" s="130"/>
      <c r="H20" s="138"/>
      <c r="I20" s="138"/>
      <c r="J20" s="157"/>
    </row>
    <row r="21" spans="1:10" s="146" customFormat="1" ht="24" customHeight="1" x14ac:dyDescent="0.15">
      <c r="A21" s="138"/>
      <c r="B21" s="130"/>
      <c r="C21" s="156"/>
      <c r="D21" s="130"/>
      <c r="E21" s="130"/>
      <c r="F21" s="130"/>
      <c r="G21" s="130"/>
      <c r="H21" s="138"/>
      <c r="I21" s="138"/>
      <c r="J21" s="157"/>
    </row>
    <row r="22" spans="1:10" s="146" customFormat="1" ht="24" customHeight="1" x14ac:dyDescent="0.15">
      <c r="A22" s="138"/>
      <c r="B22" s="130"/>
      <c r="C22" s="156"/>
      <c r="D22" s="130"/>
      <c r="E22" s="130"/>
      <c r="F22" s="130"/>
      <c r="G22" s="130"/>
      <c r="H22" s="138"/>
      <c r="I22" s="138"/>
      <c r="J22" s="157"/>
    </row>
    <row r="23" spans="1:10" s="146" customFormat="1" ht="24" customHeight="1" x14ac:dyDescent="0.15">
      <c r="A23" s="138"/>
      <c r="B23" s="130"/>
      <c r="C23" s="156"/>
      <c r="D23" s="130"/>
      <c r="E23" s="130"/>
      <c r="F23" s="130"/>
      <c r="G23" s="130"/>
      <c r="H23" s="138"/>
      <c r="I23" s="138"/>
      <c r="J23" s="157"/>
    </row>
    <row r="24" spans="1:10" s="146" customFormat="1" ht="24" customHeight="1" x14ac:dyDescent="0.15">
      <c r="A24" s="138"/>
      <c r="B24" s="130"/>
      <c r="C24" s="156"/>
      <c r="D24" s="130"/>
      <c r="E24" s="130"/>
      <c r="F24" s="130"/>
      <c r="G24" s="130"/>
      <c r="H24" s="138"/>
      <c r="I24" s="138"/>
      <c r="J24" s="157"/>
    </row>
    <row r="25" spans="1:10" s="146" customFormat="1" ht="24" customHeight="1" x14ac:dyDescent="0.15">
      <c r="A25" s="138"/>
      <c r="B25" s="130"/>
      <c r="C25" s="156"/>
      <c r="D25" s="130"/>
      <c r="E25" s="130"/>
      <c r="F25" s="130"/>
      <c r="G25" s="130"/>
      <c r="H25" s="138"/>
      <c r="I25" s="138"/>
      <c r="J25" s="157"/>
    </row>
    <row r="26" spans="1:10" s="146" customFormat="1" ht="24" customHeight="1" x14ac:dyDescent="0.15">
      <c r="A26" s="138"/>
      <c r="B26" s="130"/>
      <c r="C26" s="156"/>
      <c r="D26" s="130"/>
      <c r="E26" s="130"/>
      <c r="F26" s="130"/>
      <c r="G26" s="130"/>
      <c r="H26" s="138"/>
      <c r="I26" s="138"/>
      <c r="J26" s="157"/>
    </row>
    <row r="27" spans="1:10" s="146" customFormat="1" ht="24" customHeight="1" x14ac:dyDescent="0.15">
      <c r="A27" s="138"/>
      <c r="B27" s="130"/>
      <c r="C27" s="156"/>
      <c r="D27" s="130"/>
      <c r="E27" s="130"/>
      <c r="F27" s="130"/>
      <c r="G27" s="130"/>
      <c r="H27" s="138"/>
      <c r="I27" s="138"/>
      <c r="J27" s="157"/>
    </row>
    <row r="28" spans="1:10" s="146" customFormat="1" ht="24" customHeight="1" x14ac:dyDescent="0.15">
      <c r="A28" s="138"/>
      <c r="B28" s="130"/>
      <c r="C28" s="156"/>
      <c r="D28" s="130"/>
      <c r="E28" s="130"/>
      <c r="F28" s="130"/>
      <c r="G28" s="130"/>
      <c r="H28" s="138"/>
      <c r="I28" s="138"/>
      <c r="J28" s="157"/>
    </row>
    <row r="29" spans="1:10" s="146" customFormat="1" ht="24" customHeight="1" x14ac:dyDescent="0.15">
      <c r="A29" s="138"/>
      <c r="B29" s="130"/>
      <c r="C29" s="156"/>
      <c r="D29" s="130"/>
      <c r="E29" s="130"/>
      <c r="F29" s="130"/>
      <c r="G29" s="130"/>
      <c r="H29" s="138"/>
      <c r="I29" s="138"/>
      <c r="J29" s="157"/>
    </row>
    <row r="30" spans="1:10" s="146" customFormat="1" ht="24" customHeight="1" x14ac:dyDescent="0.15">
      <c r="A30" s="138"/>
      <c r="B30" s="130"/>
      <c r="C30" s="156"/>
      <c r="D30" s="130"/>
      <c r="E30" s="130"/>
      <c r="F30" s="130"/>
      <c r="G30" s="130"/>
      <c r="H30" s="138"/>
      <c r="I30" s="138"/>
      <c r="J30" s="157"/>
    </row>
    <row r="31" spans="1:10" s="146" customFormat="1" ht="24" customHeight="1" x14ac:dyDescent="0.15">
      <c r="A31" s="138"/>
      <c r="B31" s="130"/>
      <c r="C31" s="156"/>
      <c r="D31" s="130"/>
      <c r="E31" s="130"/>
      <c r="F31" s="130"/>
      <c r="G31" s="130"/>
      <c r="H31" s="138"/>
      <c r="I31" s="138"/>
      <c r="J31" s="157"/>
    </row>
    <row r="32" spans="1:10" s="147" customFormat="1" x14ac:dyDescent="0.15">
      <c r="A32" s="147" t="s">
        <v>426</v>
      </c>
      <c r="D32" s="147" t="s">
        <v>427</v>
      </c>
      <c r="G32" s="147" t="s">
        <v>428</v>
      </c>
    </row>
  </sheetData>
  <mergeCells count="12">
    <mergeCell ref="B7:D7"/>
    <mergeCell ref="A7:A8"/>
    <mergeCell ref="E7:E8"/>
    <mergeCell ref="H7:H8"/>
    <mergeCell ref="I7:I8"/>
    <mergeCell ref="A1:I1"/>
    <mergeCell ref="A2:I2"/>
    <mergeCell ref="A5:C5"/>
    <mergeCell ref="E5:G5"/>
    <mergeCell ref="A6:I6"/>
    <mergeCell ref="H3:I3"/>
    <mergeCell ref="H4:I4"/>
  </mergeCells>
  <phoneticPr fontId="9" type="noConversion"/>
  <printOptions horizontalCentered="1"/>
  <pageMargins left="0.98425196850393704" right="0.59055118110236204" top="0.78740157480314998" bottom="0.78740157480314998" header="0.31496062992126" footer="0.31496062992126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7">
    <tabColor theme="9" tint="0.79989013336588644"/>
  </sheetPr>
  <dimension ref="A1:J32"/>
  <sheetViews>
    <sheetView showGridLines="0" view="pageBreakPreview" zoomScale="85" zoomScaleNormal="85" workbookViewId="0">
      <selection activeCell="W31" sqref="W31"/>
    </sheetView>
  </sheetViews>
  <sheetFormatPr defaultColWidth="9" defaultRowHeight="13.5" x14ac:dyDescent="0.15"/>
  <cols>
    <col min="1" max="1" width="14.125" style="148" customWidth="1"/>
    <col min="2" max="2" width="8.625" style="149" customWidth="1"/>
    <col min="3" max="3" width="8.625" style="150" customWidth="1"/>
    <col min="4" max="7" width="8.625" style="149" customWidth="1"/>
    <col min="8" max="8" width="8.625" style="148" customWidth="1"/>
    <col min="9" max="9" width="11.75" style="148" customWidth="1"/>
    <col min="10" max="16384" width="9" style="151"/>
  </cols>
  <sheetData>
    <row r="1" spans="1:10" s="144" customFormat="1" ht="18.75" x14ac:dyDescent="0.15">
      <c r="A1" s="701"/>
      <c r="B1" s="701"/>
      <c r="C1" s="701"/>
      <c r="D1" s="701"/>
      <c r="E1" s="701"/>
      <c r="F1" s="701"/>
      <c r="G1" s="701"/>
      <c r="H1" s="701"/>
      <c r="I1" s="701"/>
      <c r="J1" s="145"/>
    </row>
    <row r="2" spans="1:10" s="144" customFormat="1" ht="22.5" x14ac:dyDescent="0.15">
      <c r="A2" s="702" t="s">
        <v>412</v>
      </c>
      <c r="B2" s="702"/>
      <c r="C2" s="702"/>
      <c r="D2" s="702"/>
      <c r="E2" s="702"/>
      <c r="F2" s="702"/>
      <c r="G2" s="702"/>
      <c r="H2" s="702"/>
      <c r="I2" s="702"/>
    </row>
    <row r="3" spans="1:10" s="145" customFormat="1" ht="20.100000000000001" customHeight="1" x14ac:dyDescent="0.15">
      <c r="A3" s="120"/>
      <c r="B3" s="120"/>
      <c r="C3" s="120"/>
      <c r="D3" s="120"/>
      <c r="E3" s="120"/>
      <c r="F3" s="120"/>
      <c r="G3" s="120"/>
      <c r="H3" s="703"/>
      <c r="I3" s="703"/>
    </row>
    <row r="4" spans="1:10" s="145" customFormat="1" ht="20.100000000000001" customHeight="1" x14ac:dyDescent="0.15">
      <c r="A4" s="120"/>
      <c r="B4" s="120"/>
      <c r="C4" s="120"/>
      <c r="D4" s="120"/>
      <c r="E4" s="120"/>
      <c r="F4" s="120"/>
      <c r="G4" s="120"/>
      <c r="H4" s="703"/>
      <c r="I4" s="703"/>
    </row>
    <row r="5" spans="1:10" s="145" customFormat="1" ht="21" customHeight="1" x14ac:dyDescent="0.15">
      <c r="A5" s="703" t="str">
        <f>"工程名称："&amp;参数表!$B$5</f>
        <v>工程名称：</v>
      </c>
      <c r="B5" s="703"/>
      <c r="C5" s="703"/>
      <c r="D5" s="153" t="s">
        <v>413</v>
      </c>
      <c r="E5" s="704"/>
      <c r="F5" s="704"/>
      <c r="G5" s="704"/>
      <c r="H5" s="152" t="s">
        <v>414</v>
      </c>
      <c r="I5" s="301"/>
    </row>
    <row r="6" spans="1:10" s="145" customFormat="1" ht="18" customHeight="1" x14ac:dyDescent="0.15">
      <c r="A6" s="705" t="s">
        <v>415</v>
      </c>
      <c r="B6" s="705"/>
      <c r="C6" s="705"/>
      <c r="D6" s="705"/>
      <c r="E6" s="705"/>
      <c r="F6" s="705"/>
      <c r="G6" s="705"/>
      <c r="H6" s="705"/>
      <c r="I6" s="705"/>
    </row>
    <row r="7" spans="1:10" s="145" customFormat="1" ht="25.5" customHeight="1" x14ac:dyDescent="0.15">
      <c r="A7" s="707" t="s">
        <v>416</v>
      </c>
      <c r="B7" s="706" t="s">
        <v>417</v>
      </c>
      <c r="C7" s="706"/>
      <c r="D7" s="706"/>
      <c r="E7" s="706" t="s">
        <v>418</v>
      </c>
      <c r="F7" s="154" t="s">
        <v>419</v>
      </c>
      <c r="G7" s="154" t="s">
        <v>44</v>
      </c>
      <c r="H7" s="707" t="s">
        <v>420</v>
      </c>
      <c r="I7" s="707" t="s">
        <v>371</v>
      </c>
      <c r="J7" s="157"/>
    </row>
    <row r="8" spans="1:10" s="145" customFormat="1" ht="25.5" customHeight="1" x14ac:dyDescent="0.15">
      <c r="A8" s="707"/>
      <c r="B8" s="154" t="s">
        <v>421</v>
      </c>
      <c r="C8" s="155" t="s">
        <v>422</v>
      </c>
      <c r="D8" s="154" t="s">
        <v>423</v>
      </c>
      <c r="E8" s="706"/>
      <c r="F8" s="154" t="s">
        <v>424</v>
      </c>
      <c r="G8" s="154" t="s">
        <v>425</v>
      </c>
      <c r="H8" s="707"/>
      <c r="I8" s="707"/>
      <c r="J8" s="157"/>
    </row>
    <row r="9" spans="1:10" s="146" customFormat="1" ht="23.25" customHeight="1" x14ac:dyDescent="0.15">
      <c r="A9" s="138"/>
      <c r="B9" s="130"/>
      <c r="C9" s="156"/>
      <c r="D9" s="130"/>
      <c r="E9" s="130"/>
      <c r="F9" s="130"/>
      <c r="G9" s="130"/>
      <c r="H9" s="138"/>
      <c r="I9" s="138"/>
      <c r="J9" s="157"/>
    </row>
    <row r="10" spans="1:10" s="146" customFormat="1" ht="23.25" customHeight="1" x14ac:dyDescent="0.15">
      <c r="A10" s="138"/>
      <c r="B10" s="130"/>
      <c r="C10" s="156"/>
      <c r="D10" s="130"/>
      <c r="E10" s="130"/>
      <c r="F10" s="130"/>
      <c r="G10" s="130"/>
      <c r="H10" s="138"/>
      <c r="I10" s="138"/>
      <c r="J10" s="157"/>
    </row>
    <row r="11" spans="1:10" s="146" customFormat="1" ht="23.25" customHeight="1" x14ac:dyDescent="0.15">
      <c r="A11" s="138"/>
      <c r="B11" s="130"/>
      <c r="C11" s="156"/>
      <c r="D11" s="130"/>
      <c r="E11" s="130"/>
      <c r="F11" s="130"/>
      <c r="G11" s="130"/>
      <c r="H11" s="138"/>
      <c r="I11" s="138"/>
      <c r="J11" s="157"/>
    </row>
    <row r="12" spans="1:10" s="146" customFormat="1" ht="23.25" customHeight="1" x14ac:dyDescent="0.15">
      <c r="A12" s="138"/>
      <c r="B12" s="130"/>
      <c r="C12" s="156"/>
      <c r="D12" s="130"/>
      <c r="E12" s="130"/>
      <c r="F12" s="130"/>
      <c r="G12" s="130"/>
      <c r="H12" s="138"/>
      <c r="I12" s="138"/>
      <c r="J12" s="157"/>
    </row>
    <row r="13" spans="1:10" s="146" customFormat="1" ht="23.25" customHeight="1" x14ac:dyDescent="0.15">
      <c r="A13" s="138"/>
      <c r="B13" s="130"/>
      <c r="C13" s="156"/>
      <c r="D13" s="130"/>
      <c r="E13" s="130"/>
      <c r="F13" s="130"/>
      <c r="G13" s="130"/>
      <c r="H13" s="138"/>
      <c r="I13" s="138"/>
      <c r="J13" s="157"/>
    </row>
    <row r="14" spans="1:10" s="146" customFormat="1" ht="23.25" customHeight="1" x14ac:dyDescent="0.15">
      <c r="A14" s="138"/>
      <c r="B14" s="130"/>
      <c r="C14" s="156"/>
      <c r="D14" s="130"/>
      <c r="E14" s="130"/>
      <c r="F14" s="130"/>
      <c r="G14" s="130"/>
      <c r="H14" s="138"/>
      <c r="I14" s="138"/>
      <c r="J14" s="157"/>
    </row>
    <row r="15" spans="1:10" s="146" customFormat="1" ht="23.25" customHeight="1" x14ac:dyDescent="0.15">
      <c r="A15" s="138"/>
      <c r="B15" s="130"/>
      <c r="C15" s="156"/>
      <c r="D15" s="130"/>
      <c r="E15" s="130"/>
      <c r="F15" s="130"/>
      <c r="G15" s="130"/>
      <c r="H15" s="138"/>
      <c r="I15" s="138"/>
      <c r="J15" s="157"/>
    </row>
    <row r="16" spans="1:10" s="146" customFormat="1" ht="23.25" customHeight="1" x14ac:dyDescent="0.15">
      <c r="A16" s="138"/>
      <c r="B16" s="130"/>
      <c r="C16" s="156"/>
      <c r="D16" s="130"/>
      <c r="E16" s="130"/>
      <c r="F16" s="130"/>
      <c r="G16" s="130"/>
      <c r="H16" s="138"/>
      <c r="I16" s="138"/>
      <c r="J16" s="157"/>
    </row>
    <row r="17" spans="1:10" s="146" customFormat="1" ht="23.25" customHeight="1" x14ac:dyDescent="0.15">
      <c r="A17" s="138"/>
      <c r="B17" s="130"/>
      <c r="C17" s="156"/>
      <c r="D17" s="130"/>
      <c r="E17" s="130"/>
      <c r="F17" s="130"/>
      <c r="G17" s="130"/>
      <c r="H17" s="138"/>
      <c r="I17" s="138"/>
      <c r="J17" s="157"/>
    </row>
    <row r="18" spans="1:10" s="146" customFormat="1" ht="23.25" customHeight="1" x14ac:dyDescent="0.15">
      <c r="A18" s="138"/>
      <c r="B18" s="130"/>
      <c r="C18" s="156"/>
      <c r="D18" s="130"/>
      <c r="E18" s="130"/>
      <c r="F18" s="130"/>
      <c r="G18" s="130"/>
      <c r="H18" s="138"/>
      <c r="I18" s="138"/>
      <c r="J18" s="157"/>
    </row>
    <row r="19" spans="1:10" s="146" customFormat="1" ht="23.25" customHeight="1" x14ac:dyDescent="0.15">
      <c r="A19" s="138"/>
      <c r="B19" s="130"/>
      <c r="C19" s="156"/>
      <c r="D19" s="130"/>
      <c r="E19" s="130"/>
      <c r="F19" s="130"/>
      <c r="G19" s="130"/>
      <c r="H19" s="138"/>
      <c r="I19" s="138"/>
      <c r="J19" s="157"/>
    </row>
    <row r="20" spans="1:10" s="146" customFormat="1" ht="23.25" customHeight="1" x14ac:dyDescent="0.15">
      <c r="A20" s="138"/>
      <c r="B20" s="130"/>
      <c r="C20" s="156"/>
      <c r="D20" s="130"/>
      <c r="E20" s="130"/>
      <c r="F20" s="130"/>
      <c r="G20" s="130"/>
      <c r="H20" s="138"/>
      <c r="I20" s="138"/>
      <c r="J20" s="157"/>
    </row>
    <row r="21" spans="1:10" s="146" customFormat="1" ht="23.25" customHeight="1" x14ac:dyDescent="0.15">
      <c r="A21" s="138"/>
      <c r="B21" s="130"/>
      <c r="C21" s="156"/>
      <c r="D21" s="130"/>
      <c r="E21" s="130"/>
      <c r="F21" s="130"/>
      <c r="G21" s="130"/>
      <c r="H21" s="138"/>
      <c r="I21" s="138"/>
      <c r="J21" s="157"/>
    </row>
    <row r="22" spans="1:10" s="146" customFormat="1" ht="23.25" customHeight="1" x14ac:dyDescent="0.15">
      <c r="A22" s="138"/>
      <c r="B22" s="130"/>
      <c r="C22" s="156"/>
      <c r="D22" s="130"/>
      <c r="E22" s="130"/>
      <c r="F22" s="130"/>
      <c r="G22" s="130"/>
      <c r="H22" s="138"/>
      <c r="I22" s="138"/>
      <c r="J22" s="157"/>
    </row>
    <row r="23" spans="1:10" s="146" customFormat="1" ht="23.25" customHeight="1" x14ac:dyDescent="0.15">
      <c r="A23" s="138"/>
      <c r="B23" s="130"/>
      <c r="C23" s="156"/>
      <c r="D23" s="130"/>
      <c r="E23" s="130"/>
      <c r="F23" s="130"/>
      <c r="G23" s="130"/>
      <c r="H23" s="138"/>
      <c r="I23" s="138"/>
      <c r="J23" s="157"/>
    </row>
    <row r="24" spans="1:10" s="146" customFormat="1" ht="23.25" customHeight="1" x14ac:dyDescent="0.15">
      <c r="A24" s="138"/>
      <c r="B24" s="130"/>
      <c r="C24" s="156"/>
      <c r="D24" s="130"/>
      <c r="E24" s="130"/>
      <c r="F24" s="130"/>
      <c r="G24" s="130"/>
      <c r="H24" s="138"/>
      <c r="I24" s="138"/>
      <c r="J24" s="157"/>
    </row>
    <row r="25" spans="1:10" s="146" customFormat="1" ht="23.25" customHeight="1" x14ac:dyDescent="0.15">
      <c r="A25" s="138"/>
      <c r="B25" s="130"/>
      <c r="C25" s="156"/>
      <c r="D25" s="130"/>
      <c r="E25" s="130"/>
      <c r="F25" s="130"/>
      <c r="G25" s="130"/>
      <c r="H25" s="138"/>
      <c r="I25" s="138"/>
      <c r="J25" s="157"/>
    </row>
    <row r="26" spans="1:10" s="146" customFormat="1" ht="23.25" customHeight="1" x14ac:dyDescent="0.15">
      <c r="A26" s="138"/>
      <c r="B26" s="130"/>
      <c r="C26" s="156"/>
      <c r="D26" s="130"/>
      <c r="E26" s="130"/>
      <c r="F26" s="130"/>
      <c r="G26" s="130"/>
      <c r="H26" s="138"/>
      <c r="I26" s="138"/>
      <c r="J26" s="157"/>
    </row>
    <row r="27" spans="1:10" s="146" customFormat="1" ht="23.25" customHeight="1" x14ac:dyDescent="0.15">
      <c r="A27" s="138"/>
      <c r="B27" s="130"/>
      <c r="C27" s="156"/>
      <c r="D27" s="130"/>
      <c r="E27" s="130"/>
      <c r="F27" s="130"/>
      <c r="G27" s="130"/>
      <c r="H27" s="138"/>
      <c r="I27" s="138"/>
      <c r="J27" s="157"/>
    </row>
    <row r="28" spans="1:10" s="146" customFormat="1" ht="23.25" customHeight="1" x14ac:dyDescent="0.15">
      <c r="A28" s="138"/>
      <c r="B28" s="130"/>
      <c r="C28" s="156"/>
      <c r="D28" s="130"/>
      <c r="E28" s="130"/>
      <c r="F28" s="130"/>
      <c r="G28" s="130"/>
      <c r="H28" s="138"/>
      <c r="I28" s="138"/>
      <c r="J28" s="157"/>
    </row>
    <row r="29" spans="1:10" s="146" customFormat="1" ht="23.25" customHeight="1" x14ac:dyDescent="0.15">
      <c r="A29" s="138"/>
      <c r="B29" s="130"/>
      <c r="C29" s="156"/>
      <c r="D29" s="130"/>
      <c r="E29" s="130"/>
      <c r="F29" s="130"/>
      <c r="G29" s="130"/>
      <c r="H29" s="138"/>
      <c r="I29" s="138"/>
      <c r="J29" s="157"/>
    </row>
    <row r="30" spans="1:10" s="146" customFormat="1" ht="23.25" customHeight="1" x14ac:dyDescent="0.15">
      <c r="A30" s="138"/>
      <c r="B30" s="130"/>
      <c r="C30" s="156"/>
      <c r="D30" s="130"/>
      <c r="E30" s="130"/>
      <c r="F30" s="130"/>
      <c r="G30" s="130"/>
      <c r="H30" s="138"/>
      <c r="I30" s="138"/>
      <c r="J30" s="157"/>
    </row>
    <row r="31" spans="1:10" s="146" customFormat="1" ht="23.25" customHeight="1" x14ac:dyDescent="0.15">
      <c r="A31" s="138"/>
      <c r="B31" s="130"/>
      <c r="C31" s="156"/>
      <c r="D31" s="130"/>
      <c r="E31" s="130"/>
      <c r="F31" s="130"/>
      <c r="G31" s="130"/>
      <c r="H31" s="138"/>
      <c r="I31" s="138"/>
      <c r="J31" s="157"/>
    </row>
    <row r="32" spans="1:10" s="147" customFormat="1" ht="17.25" customHeight="1" x14ac:dyDescent="0.15">
      <c r="A32" s="147" t="s">
        <v>426</v>
      </c>
      <c r="D32" s="147" t="s">
        <v>427</v>
      </c>
      <c r="G32" s="147" t="s">
        <v>428</v>
      </c>
    </row>
  </sheetData>
  <mergeCells count="12">
    <mergeCell ref="A6:I6"/>
    <mergeCell ref="B7:D7"/>
    <mergeCell ref="A7:A8"/>
    <mergeCell ref="E7:E8"/>
    <mergeCell ref="H7:H8"/>
    <mergeCell ref="I7:I8"/>
    <mergeCell ref="A1:I1"/>
    <mergeCell ref="H3:I3"/>
    <mergeCell ref="H4:I4"/>
    <mergeCell ref="A2:I2"/>
    <mergeCell ref="A5:C5"/>
    <mergeCell ref="E5:G5"/>
  </mergeCells>
  <phoneticPr fontId="9" type="noConversion"/>
  <printOptions horizontalCentered="1"/>
  <pageMargins left="0.98425196850393704" right="0.59055118110236204" top="0.78740157480314998" bottom="0.78740157480314998" header="0.31496062992126" footer="0.31496062992126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>
    <tabColor theme="9" tint="0.79989013336588644"/>
  </sheetPr>
  <dimension ref="A1:J32"/>
  <sheetViews>
    <sheetView showGridLines="0" view="pageBreakPreview" zoomScale="85" zoomScaleNormal="85" workbookViewId="0">
      <selection activeCell="S26" sqref="S26"/>
    </sheetView>
  </sheetViews>
  <sheetFormatPr defaultColWidth="9" defaultRowHeight="13.5" x14ac:dyDescent="0.15"/>
  <cols>
    <col min="1" max="1" width="14.125" style="148" customWidth="1"/>
    <col min="2" max="2" width="8.625" style="149" customWidth="1"/>
    <col min="3" max="3" width="8.625" style="150" customWidth="1"/>
    <col min="4" max="7" width="8.625" style="149" customWidth="1"/>
    <col min="8" max="8" width="8.625" style="148" customWidth="1"/>
    <col min="9" max="9" width="11.75" style="148" customWidth="1"/>
    <col min="10" max="16384" width="9" style="151"/>
  </cols>
  <sheetData>
    <row r="1" spans="1:10" s="144" customFormat="1" ht="18.75" x14ac:dyDescent="0.15">
      <c r="A1" s="701"/>
      <c r="B1" s="701"/>
      <c r="C1" s="701"/>
      <c r="D1" s="701"/>
      <c r="E1" s="701"/>
      <c r="F1" s="701"/>
      <c r="G1" s="701"/>
      <c r="H1" s="701"/>
      <c r="I1" s="701"/>
      <c r="J1" s="145"/>
    </row>
    <row r="2" spans="1:10" s="144" customFormat="1" ht="22.5" x14ac:dyDescent="0.15">
      <c r="A2" s="702" t="s">
        <v>412</v>
      </c>
      <c r="B2" s="702"/>
      <c r="C2" s="702"/>
      <c r="D2" s="702"/>
      <c r="E2" s="702"/>
      <c r="F2" s="702"/>
      <c r="G2" s="702"/>
      <c r="H2" s="702"/>
      <c r="I2" s="702"/>
    </row>
    <row r="3" spans="1:10" s="145" customFormat="1" ht="20.100000000000001" customHeight="1" x14ac:dyDescent="0.15">
      <c r="A3" s="120"/>
      <c r="B3" s="120"/>
      <c r="C3" s="120"/>
      <c r="D3" s="120"/>
      <c r="E3" s="120"/>
      <c r="F3" s="120"/>
      <c r="G3" s="120"/>
      <c r="H3" s="703"/>
      <c r="I3" s="703"/>
    </row>
    <row r="4" spans="1:10" s="145" customFormat="1" ht="20.100000000000001" customHeight="1" x14ac:dyDescent="0.15">
      <c r="A4" s="120"/>
      <c r="B4" s="120"/>
      <c r="C4" s="120"/>
      <c r="D4" s="120"/>
      <c r="E4" s="120"/>
      <c r="F4" s="120"/>
      <c r="G4" s="120"/>
      <c r="H4" s="703"/>
      <c r="I4" s="703"/>
    </row>
    <row r="5" spans="1:10" s="145" customFormat="1" ht="21" customHeight="1" x14ac:dyDescent="0.15">
      <c r="A5" s="703" t="str">
        <f>"工程名称："&amp;参数表!$B$5</f>
        <v>工程名称：</v>
      </c>
      <c r="B5" s="703"/>
      <c r="C5" s="703"/>
      <c r="D5" s="153" t="s">
        <v>413</v>
      </c>
      <c r="E5" s="704"/>
      <c r="F5" s="704"/>
      <c r="G5" s="704"/>
      <c r="H5" s="152" t="s">
        <v>414</v>
      </c>
      <c r="I5" s="301"/>
    </row>
    <row r="6" spans="1:10" s="145" customFormat="1" ht="18" customHeight="1" x14ac:dyDescent="0.15">
      <c r="A6" s="705" t="s">
        <v>415</v>
      </c>
      <c r="B6" s="705"/>
      <c r="C6" s="705"/>
      <c r="D6" s="705"/>
      <c r="E6" s="705"/>
      <c r="F6" s="705"/>
      <c r="G6" s="705"/>
      <c r="H6" s="705"/>
      <c r="I6" s="705"/>
    </row>
    <row r="7" spans="1:10" s="145" customFormat="1" ht="25.5" customHeight="1" x14ac:dyDescent="0.15">
      <c r="A7" s="707" t="s">
        <v>416</v>
      </c>
      <c r="B7" s="706" t="s">
        <v>417</v>
      </c>
      <c r="C7" s="706"/>
      <c r="D7" s="706"/>
      <c r="E7" s="706" t="s">
        <v>418</v>
      </c>
      <c r="F7" s="154" t="s">
        <v>419</v>
      </c>
      <c r="G7" s="154" t="s">
        <v>44</v>
      </c>
      <c r="H7" s="707" t="s">
        <v>420</v>
      </c>
      <c r="I7" s="707" t="s">
        <v>371</v>
      </c>
      <c r="J7" s="157"/>
    </row>
    <row r="8" spans="1:10" s="145" customFormat="1" ht="25.5" customHeight="1" x14ac:dyDescent="0.15">
      <c r="A8" s="707"/>
      <c r="B8" s="154" t="s">
        <v>421</v>
      </c>
      <c r="C8" s="155" t="s">
        <v>422</v>
      </c>
      <c r="D8" s="154" t="s">
        <v>423</v>
      </c>
      <c r="E8" s="706"/>
      <c r="F8" s="154" t="s">
        <v>424</v>
      </c>
      <c r="G8" s="154" t="s">
        <v>425</v>
      </c>
      <c r="H8" s="707"/>
      <c r="I8" s="707"/>
      <c r="J8" s="157"/>
    </row>
    <row r="9" spans="1:10" s="146" customFormat="1" ht="23.25" customHeight="1" x14ac:dyDescent="0.15">
      <c r="A9" s="138"/>
      <c r="B9" s="130"/>
      <c r="C9" s="156"/>
      <c r="D9" s="130"/>
      <c r="E9" s="130"/>
      <c r="F9" s="130"/>
      <c r="G9" s="130"/>
      <c r="H9" s="138"/>
      <c r="I9" s="138"/>
      <c r="J9" s="157"/>
    </row>
    <row r="10" spans="1:10" s="146" customFormat="1" ht="23.25" customHeight="1" x14ac:dyDescent="0.15">
      <c r="A10" s="138"/>
      <c r="B10" s="130"/>
      <c r="C10" s="156"/>
      <c r="D10" s="130"/>
      <c r="E10" s="130"/>
      <c r="F10" s="130"/>
      <c r="G10" s="130"/>
      <c r="H10" s="138"/>
      <c r="I10" s="138"/>
      <c r="J10" s="157"/>
    </row>
    <row r="11" spans="1:10" s="146" customFormat="1" ht="23.25" customHeight="1" x14ac:dyDescent="0.15">
      <c r="A11" s="138"/>
      <c r="B11" s="130"/>
      <c r="C11" s="156"/>
      <c r="D11" s="130"/>
      <c r="E11" s="130"/>
      <c r="F11" s="130"/>
      <c r="G11" s="130"/>
      <c r="H11" s="138"/>
      <c r="I11" s="138"/>
      <c r="J11" s="157"/>
    </row>
    <row r="12" spans="1:10" s="146" customFormat="1" ht="23.25" customHeight="1" x14ac:dyDescent="0.15">
      <c r="A12" s="138"/>
      <c r="B12" s="130"/>
      <c r="C12" s="156"/>
      <c r="D12" s="130"/>
      <c r="E12" s="130"/>
      <c r="F12" s="130"/>
      <c r="G12" s="130"/>
      <c r="H12" s="138"/>
      <c r="I12" s="138"/>
      <c r="J12" s="157"/>
    </row>
    <row r="13" spans="1:10" s="146" customFormat="1" ht="23.25" customHeight="1" x14ac:dyDescent="0.15">
      <c r="A13" s="138"/>
      <c r="B13" s="130"/>
      <c r="C13" s="156"/>
      <c r="D13" s="130"/>
      <c r="E13" s="130"/>
      <c r="F13" s="130"/>
      <c r="G13" s="130"/>
      <c r="H13" s="138"/>
      <c r="I13" s="138"/>
      <c r="J13" s="157"/>
    </row>
    <row r="14" spans="1:10" s="146" customFormat="1" ht="23.25" customHeight="1" x14ac:dyDescent="0.15">
      <c r="A14" s="138"/>
      <c r="B14" s="130"/>
      <c r="C14" s="156"/>
      <c r="D14" s="130"/>
      <c r="E14" s="130"/>
      <c r="F14" s="130"/>
      <c r="G14" s="130"/>
      <c r="H14" s="138"/>
      <c r="I14" s="138"/>
      <c r="J14" s="157"/>
    </row>
    <row r="15" spans="1:10" s="146" customFormat="1" ht="23.25" customHeight="1" x14ac:dyDescent="0.15">
      <c r="A15" s="138"/>
      <c r="B15" s="130"/>
      <c r="C15" s="156"/>
      <c r="D15" s="130"/>
      <c r="E15" s="130"/>
      <c r="F15" s="130"/>
      <c r="G15" s="130"/>
      <c r="H15" s="138"/>
      <c r="I15" s="138"/>
      <c r="J15" s="157"/>
    </row>
    <row r="16" spans="1:10" s="146" customFormat="1" ht="23.25" customHeight="1" x14ac:dyDescent="0.15">
      <c r="A16" s="138"/>
      <c r="B16" s="130"/>
      <c r="C16" s="156"/>
      <c r="D16" s="130"/>
      <c r="E16" s="130"/>
      <c r="F16" s="130"/>
      <c r="G16" s="130"/>
      <c r="H16" s="138"/>
      <c r="I16" s="138"/>
      <c r="J16" s="157"/>
    </row>
    <row r="17" spans="1:10" s="146" customFormat="1" ht="23.25" customHeight="1" x14ac:dyDescent="0.15">
      <c r="A17" s="138"/>
      <c r="B17" s="130"/>
      <c r="C17" s="156"/>
      <c r="D17" s="130"/>
      <c r="E17" s="130"/>
      <c r="F17" s="130"/>
      <c r="G17" s="130"/>
      <c r="H17" s="138"/>
      <c r="I17" s="138"/>
      <c r="J17" s="157"/>
    </row>
    <row r="18" spans="1:10" s="146" customFormat="1" ht="23.25" customHeight="1" x14ac:dyDescent="0.15">
      <c r="A18" s="138"/>
      <c r="B18" s="130"/>
      <c r="C18" s="156"/>
      <c r="D18" s="130"/>
      <c r="E18" s="130"/>
      <c r="F18" s="130"/>
      <c r="G18" s="130"/>
      <c r="H18" s="138"/>
      <c r="I18" s="138"/>
      <c r="J18" s="157"/>
    </row>
    <row r="19" spans="1:10" s="146" customFormat="1" ht="23.25" customHeight="1" x14ac:dyDescent="0.15">
      <c r="A19" s="138"/>
      <c r="B19" s="130"/>
      <c r="C19" s="156"/>
      <c r="D19" s="130"/>
      <c r="E19" s="130"/>
      <c r="F19" s="130"/>
      <c r="G19" s="130"/>
      <c r="H19" s="138"/>
      <c r="I19" s="138"/>
      <c r="J19" s="157"/>
    </row>
    <row r="20" spans="1:10" s="146" customFormat="1" ht="23.25" customHeight="1" x14ac:dyDescent="0.15">
      <c r="A20" s="138"/>
      <c r="B20" s="130"/>
      <c r="C20" s="156"/>
      <c r="D20" s="130"/>
      <c r="E20" s="130"/>
      <c r="F20" s="130"/>
      <c r="G20" s="130"/>
      <c r="H20" s="138"/>
      <c r="I20" s="138"/>
      <c r="J20" s="157"/>
    </row>
    <row r="21" spans="1:10" s="146" customFormat="1" ht="23.25" customHeight="1" x14ac:dyDescent="0.15">
      <c r="A21" s="138"/>
      <c r="B21" s="130"/>
      <c r="C21" s="156"/>
      <c r="D21" s="130"/>
      <c r="E21" s="130"/>
      <c r="F21" s="130"/>
      <c r="G21" s="130"/>
      <c r="H21" s="138"/>
      <c r="I21" s="138"/>
      <c r="J21" s="157"/>
    </row>
    <row r="22" spans="1:10" s="146" customFormat="1" ht="23.25" customHeight="1" x14ac:dyDescent="0.15">
      <c r="A22" s="138"/>
      <c r="B22" s="130"/>
      <c r="C22" s="156"/>
      <c r="D22" s="130"/>
      <c r="E22" s="130"/>
      <c r="F22" s="130"/>
      <c r="G22" s="130"/>
      <c r="H22" s="138"/>
      <c r="I22" s="138"/>
      <c r="J22" s="157"/>
    </row>
    <row r="23" spans="1:10" s="146" customFormat="1" ht="23.25" customHeight="1" x14ac:dyDescent="0.15">
      <c r="A23" s="138"/>
      <c r="B23" s="130"/>
      <c r="C23" s="156"/>
      <c r="D23" s="130"/>
      <c r="E23" s="130"/>
      <c r="F23" s="130"/>
      <c r="G23" s="130"/>
      <c r="H23" s="138"/>
      <c r="I23" s="138"/>
      <c r="J23" s="157"/>
    </row>
    <row r="24" spans="1:10" s="146" customFormat="1" ht="23.25" customHeight="1" x14ac:dyDescent="0.15">
      <c r="A24" s="138"/>
      <c r="B24" s="130"/>
      <c r="C24" s="156"/>
      <c r="D24" s="130"/>
      <c r="E24" s="130"/>
      <c r="F24" s="130"/>
      <c r="G24" s="130"/>
      <c r="H24" s="138"/>
      <c r="I24" s="138"/>
      <c r="J24" s="157"/>
    </row>
    <row r="25" spans="1:10" s="146" customFormat="1" ht="23.25" customHeight="1" x14ac:dyDescent="0.15">
      <c r="A25" s="138"/>
      <c r="B25" s="130"/>
      <c r="C25" s="156"/>
      <c r="D25" s="130"/>
      <c r="E25" s="130"/>
      <c r="F25" s="130"/>
      <c r="G25" s="130"/>
      <c r="H25" s="138"/>
      <c r="I25" s="138"/>
      <c r="J25" s="157"/>
    </row>
    <row r="26" spans="1:10" s="146" customFormat="1" ht="23.25" customHeight="1" x14ac:dyDescent="0.15">
      <c r="A26" s="138"/>
      <c r="B26" s="130"/>
      <c r="C26" s="156"/>
      <c r="D26" s="130"/>
      <c r="E26" s="130"/>
      <c r="F26" s="130"/>
      <c r="G26" s="130"/>
      <c r="H26" s="138"/>
      <c r="I26" s="138"/>
      <c r="J26" s="157"/>
    </row>
    <row r="27" spans="1:10" s="146" customFormat="1" ht="23.25" customHeight="1" x14ac:dyDescent="0.15">
      <c r="A27" s="138"/>
      <c r="B27" s="130"/>
      <c r="C27" s="156"/>
      <c r="D27" s="130"/>
      <c r="E27" s="130"/>
      <c r="F27" s="130"/>
      <c r="G27" s="130"/>
      <c r="H27" s="138"/>
      <c r="I27" s="138"/>
      <c r="J27" s="157"/>
    </row>
    <row r="28" spans="1:10" s="146" customFormat="1" ht="23.25" customHeight="1" x14ac:dyDescent="0.15">
      <c r="A28" s="138"/>
      <c r="B28" s="130"/>
      <c r="C28" s="156"/>
      <c r="D28" s="130"/>
      <c r="E28" s="130"/>
      <c r="F28" s="130"/>
      <c r="G28" s="130"/>
      <c r="H28" s="138"/>
      <c r="I28" s="138"/>
      <c r="J28" s="157"/>
    </row>
    <row r="29" spans="1:10" s="146" customFormat="1" ht="23.25" customHeight="1" x14ac:dyDescent="0.15">
      <c r="A29" s="138"/>
      <c r="B29" s="130"/>
      <c r="C29" s="156"/>
      <c r="D29" s="130"/>
      <c r="E29" s="130"/>
      <c r="F29" s="130"/>
      <c r="G29" s="130"/>
      <c r="H29" s="138"/>
      <c r="I29" s="138"/>
      <c r="J29" s="157"/>
    </row>
    <row r="30" spans="1:10" s="146" customFormat="1" ht="23.25" customHeight="1" x14ac:dyDescent="0.15">
      <c r="A30" s="138"/>
      <c r="B30" s="130"/>
      <c r="C30" s="156"/>
      <c r="D30" s="130"/>
      <c r="E30" s="130"/>
      <c r="F30" s="130"/>
      <c r="G30" s="130"/>
      <c r="H30" s="138"/>
      <c r="I30" s="138"/>
      <c r="J30" s="157"/>
    </row>
    <row r="31" spans="1:10" s="146" customFormat="1" ht="23.25" customHeight="1" x14ac:dyDescent="0.15">
      <c r="A31" s="138"/>
      <c r="B31" s="130"/>
      <c r="C31" s="156"/>
      <c r="D31" s="130"/>
      <c r="E31" s="130"/>
      <c r="F31" s="130"/>
      <c r="G31" s="130"/>
      <c r="H31" s="138"/>
      <c r="I31" s="138"/>
      <c r="J31" s="157"/>
    </row>
    <row r="32" spans="1:10" s="147" customFormat="1" ht="17.25" customHeight="1" x14ac:dyDescent="0.15">
      <c r="A32" s="147" t="s">
        <v>426</v>
      </c>
      <c r="D32" s="147" t="s">
        <v>427</v>
      </c>
      <c r="G32" s="147" t="s">
        <v>428</v>
      </c>
    </row>
  </sheetData>
  <mergeCells count="12">
    <mergeCell ref="A6:I6"/>
    <mergeCell ref="B7:D7"/>
    <mergeCell ref="A7:A8"/>
    <mergeCell ref="E7:E8"/>
    <mergeCell ref="H7:H8"/>
    <mergeCell ref="I7:I8"/>
    <mergeCell ref="A1:I1"/>
    <mergeCell ref="H3:I3"/>
    <mergeCell ref="H4:I4"/>
    <mergeCell ref="A2:I2"/>
    <mergeCell ref="A5:C5"/>
    <mergeCell ref="E5:G5"/>
  </mergeCells>
  <phoneticPr fontId="9" type="noConversion"/>
  <printOptions horizontalCentered="1"/>
  <pageMargins left="0.98425196850393704" right="0.59055118110236204" top="0.78740157480314998" bottom="0.78740157480314998" header="0.31496062992126" footer="0.31496062992126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MB">
    <tabColor theme="9" tint="0.79989013336588644"/>
  </sheetPr>
  <dimension ref="A1:P10000"/>
  <sheetViews>
    <sheetView showGridLines="0" view="pageBreakPreview" zoomScaleNormal="85" workbookViewId="0">
      <selection sqref="A1:O1"/>
    </sheetView>
  </sheetViews>
  <sheetFormatPr defaultColWidth="9" defaultRowHeight="13.5" x14ac:dyDescent="0.15"/>
  <cols>
    <col min="1" max="1" width="9" style="112"/>
    <col min="2" max="2" width="10.375" style="117" customWidth="1"/>
    <col min="3" max="3" width="6.5" style="112" customWidth="1"/>
    <col min="4" max="4" width="7.125" style="112" customWidth="1"/>
    <col min="5" max="5" width="4.625" style="112" customWidth="1"/>
    <col min="6" max="6" width="13.125" style="112" customWidth="1"/>
    <col min="7" max="9" width="7.375" style="112" customWidth="1"/>
    <col min="10" max="10" width="5.625" style="112" customWidth="1"/>
    <col min="11" max="11" width="13.125" style="118" customWidth="1"/>
    <col min="12" max="12" width="9.625" style="118" customWidth="1"/>
    <col min="13" max="13" width="12.625" style="119" customWidth="1"/>
    <col min="14" max="14" width="6.5" style="112" customWidth="1"/>
    <col min="15" max="15" width="11.375" style="112" customWidth="1"/>
    <col min="16" max="16384" width="9" style="116"/>
  </cols>
  <sheetData>
    <row r="1" spans="1:16" s="112" customFormat="1" ht="18.75" x14ac:dyDescent="0.15">
      <c r="A1" s="725"/>
      <c r="B1" s="725"/>
      <c r="C1" s="725"/>
      <c r="D1" s="725"/>
      <c r="E1" s="725"/>
      <c r="F1" s="725"/>
      <c r="G1" s="725"/>
      <c r="H1" s="725"/>
      <c r="I1" s="725"/>
      <c r="J1" s="725"/>
      <c r="K1" s="725"/>
      <c r="L1" s="725"/>
      <c r="M1" s="725"/>
      <c r="N1" s="725"/>
      <c r="O1" s="725"/>
    </row>
    <row r="2" spans="1:16" s="112" customFormat="1" ht="22.5" x14ac:dyDescent="0.15">
      <c r="A2" s="726" t="s">
        <v>429</v>
      </c>
      <c r="B2" s="726"/>
      <c r="C2" s="726"/>
      <c r="D2" s="726"/>
      <c r="E2" s="726"/>
      <c r="F2" s="726"/>
      <c r="G2" s="726"/>
      <c r="H2" s="726"/>
      <c r="I2" s="726"/>
      <c r="J2" s="726"/>
      <c r="K2" s="726"/>
      <c r="L2" s="726"/>
      <c r="M2" s="726"/>
      <c r="N2" s="726"/>
      <c r="O2" s="726"/>
    </row>
    <row r="3" spans="1:16" s="113" customFormat="1" ht="19.899999999999999" customHeight="1" x14ac:dyDescent="0.15">
      <c r="A3" s="120"/>
      <c r="B3" s="120"/>
      <c r="C3" s="120"/>
      <c r="D3" s="120"/>
      <c r="E3" s="120"/>
      <c r="F3" s="120"/>
      <c r="G3" s="121"/>
      <c r="H3" s="121"/>
      <c r="K3" s="133"/>
      <c r="L3" s="134"/>
      <c r="M3" s="121"/>
      <c r="N3" s="703"/>
      <c r="O3" s="703"/>
      <c r="P3" s="121"/>
    </row>
    <row r="4" spans="1:16" s="113" customFormat="1" ht="19.899999999999999" customHeight="1" x14ac:dyDescent="0.15">
      <c r="A4" s="120"/>
      <c r="B4" s="120"/>
      <c r="C4" s="120"/>
      <c r="D4" s="120"/>
      <c r="E4" s="120"/>
      <c r="F4" s="120"/>
      <c r="G4" s="121"/>
      <c r="H4" s="121"/>
      <c r="K4" s="133"/>
      <c r="L4" s="134"/>
      <c r="M4" s="121"/>
      <c r="N4" s="703"/>
      <c r="O4" s="703"/>
      <c r="P4" s="121"/>
    </row>
    <row r="5" spans="1:16" s="113" customFormat="1" ht="19.899999999999999" customHeight="1" x14ac:dyDescent="0.15">
      <c r="A5" s="121" t="str">
        <f>"工程名称："&amp;参数表!$B$5</f>
        <v>工程名称：</v>
      </c>
      <c r="B5" s="121"/>
      <c r="C5" s="121"/>
      <c r="D5" s="122"/>
      <c r="E5" s="123"/>
      <c r="F5" s="122" t="s">
        <v>430</v>
      </c>
      <c r="G5" s="727"/>
      <c r="H5" s="727"/>
      <c r="I5" s="727"/>
      <c r="J5" s="727"/>
      <c r="K5" s="727"/>
      <c r="L5" s="727"/>
      <c r="M5" s="728" t="s">
        <v>414</v>
      </c>
      <c r="N5" s="728"/>
      <c r="O5" s="302"/>
      <c r="P5" s="121"/>
    </row>
    <row r="6" spans="1:16" s="114" customFormat="1" ht="16.5" customHeight="1" x14ac:dyDescent="0.15">
      <c r="A6" s="712" t="s">
        <v>431</v>
      </c>
      <c r="B6" s="712"/>
      <c r="C6" s="712"/>
      <c r="D6" s="712"/>
      <c r="E6" s="712"/>
      <c r="F6" s="712"/>
      <c r="G6" s="712"/>
      <c r="H6" s="712"/>
      <c r="I6" s="712"/>
      <c r="J6" s="712"/>
      <c r="K6" s="712"/>
      <c r="L6" s="712"/>
      <c r="M6" s="712"/>
      <c r="N6" s="712"/>
      <c r="O6" s="712"/>
    </row>
    <row r="7" spans="1:16" s="114" customFormat="1" ht="18" customHeight="1" x14ac:dyDescent="0.15">
      <c r="A7" s="715" t="s">
        <v>432</v>
      </c>
      <c r="B7" s="718"/>
      <c r="C7" s="708" t="s">
        <v>433</v>
      </c>
      <c r="D7" s="708"/>
      <c r="E7" s="125" t="s">
        <v>434</v>
      </c>
      <c r="F7" s="126"/>
      <c r="G7" s="721" t="s">
        <v>435</v>
      </c>
      <c r="H7" s="722"/>
      <c r="I7" s="708" t="s">
        <v>436</v>
      </c>
      <c r="J7" s="125" t="s">
        <v>434</v>
      </c>
      <c r="K7" s="126"/>
      <c r="L7" s="721" t="s">
        <v>437</v>
      </c>
      <c r="M7" s="135"/>
      <c r="N7" s="127" t="s">
        <v>438</v>
      </c>
      <c r="O7" s="136"/>
    </row>
    <row r="8" spans="1:16" s="114" customFormat="1" ht="18" customHeight="1" x14ac:dyDescent="0.15">
      <c r="A8" s="716"/>
      <c r="B8" s="719"/>
      <c r="C8" s="708"/>
      <c r="D8" s="708"/>
      <c r="E8" s="128" t="s">
        <v>439</v>
      </c>
      <c r="F8" s="129"/>
      <c r="G8" s="721"/>
      <c r="H8" s="722"/>
      <c r="I8" s="708"/>
      <c r="J8" s="125" t="s">
        <v>439</v>
      </c>
      <c r="K8" s="126"/>
      <c r="L8" s="721"/>
      <c r="M8" s="723"/>
      <c r="N8" s="127" t="s">
        <v>440</v>
      </c>
      <c r="O8" s="136"/>
    </row>
    <row r="9" spans="1:16" s="114" customFormat="1" ht="18" customHeight="1" x14ac:dyDescent="0.15">
      <c r="A9" s="717"/>
      <c r="B9" s="720"/>
      <c r="C9" s="708"/>
      <c r="D9" s="708"/>
      <c r="E9" s="128" t="s">
        <v>441</v>
      </c>
      <c r="F9" s="129"/>
      <c r="G9" s="721"/>
      <c r="H9" s="722"/>
      <c r="I9" s="708"/>
      <c r="J9" s="125" t="s">
        <v>441</v>
      </c>
      <c r="K9" s="126"/>
      <c r="L9" s="721"/>
      <c r="M9" s="724"/>
      <c r="N9" s="127" t="s">
        <v>442</v>
      </c>
      <c r="O9" s="136"/>
    </row>
    <row r="10" spans="1:16" s="114" customFormat="1" ht="21.95" customHeight="1" x14ac:dyDescent="0.15">
      <c r="A10" s="708" t="s">
        <v>443</v>
      </c>
      <c r="B10" s="708"/>
      <c r="C10" s="708" t="s">
        <v>444</v>
      </c>
      <c r="D10" s="708"/>
      <c r="E10" s="708"/>
      <c r="F10" s="708"/>
      <c r="G10" s="708" t="s">
        <v>445</v>
      </c>
      <c r="H10" s="708"/>
      <c r="I10" s="708"/>
      <c r="J10" s="708"/>
      <c r="K10" s="708" t="s">
        <v>446</v>
      </c>
      <c r="L10" s="708"/>
      <c r="M10" s="708" t="s">
        <v>447</v>
      </c>
      <c r="N10" s="707" t="s">
        <v>371</v>
      </c>
      <c r="O10" s="707"/>
    </row>
    <row r="11" spans="1:16" s="114" customFormat="1" ht="21.95" customHeight="1" x14ac:dyDescent="0.15">
      <c r="A11" s="708"/>
      <c r="B11" s="708"/>
      <c r="C11" s="713" t="s">
        <v>448</v>
      </c>
      <c r="D11" s="714"/>
      <c r="E11" s="707" t="s">
        <v>449</v>
      </c>
      <c r="F11" s="707"/>
      <c r="G11" s="713" t="s">
        <v>448</v>
      </c>
      <c r="H11" s="714"/>
      <c r="I11" s="707" t="s">
        <v>449</v>
      </c>
      <c r="J11" s="707"/>
      <c r="K11" s="124" t="s">
        <v>450</v>
      </c>
      <c r="L11" s="137" t="s">
        <v>451</v>
      </c>
      <c r="M11" s="708"/>
      <c r="N11" s="707"/>
      <c r="O11" s="707"/>
    </row>
    <row r="12" spans="1:16" s="115" customFormat="1" ht="24.95" customHeight="1" x14ac:dyDescent="0.15">
      <c r="A12" s="710"/>
      <c r="B12" s="710"/>
      <c r="C12" s="711"/>
      <c r="D12" s="711"/>
      <c r="E12" s="711"/>
      <c r="F12" s="711"/>
      <c r="G12" s="711"/>
      <c r="H12" s="711"/>
      <c r="I12" s="711"/>
      <c r="J12" s="711"/>
      <c r="K12" s="138"/>
      <c r="L12" s="139"/>
      <c r="M12" s="140"/>
      <c r="N12" s="709"/>
      <c r="O12" s="709"/>
    </row>
    <row r="13" spans="1:16" s="115" customFormat="1" ht="24.95" customHeight="1" x14ac:dyDescent="0.15">
      <c r="A13" s="710"/>
      <c r="B13" s="710"/>
      <c r="C13" s="711"/>
      <c r="D13" s="711"/>
      <c r="E13" s="711"/>
      <c r="F13" s="711"/>
      <c r="G13" s="711"/>
      <c r="H13" s="711"/>
      <c r="I13" s="711"/>
      <c r="J13" s="711"/>
      <c r="K13" s="138"/>
      <c r="L13" s="139"/>
      <c r="M13" s="140"/>
      <c r="N13" s="709"/>
      <c r="O13" s="709"/>
    </row>
    <row r="14" spans="1:16" s="115" customFormat="1" ht="24.95" customHeight="1" x14ac:dyDescent="0.15">
      <c r="A14" s="710"/>
      <c r="B14" s="710"/>
      <c r="C14" s="711"/>
      <c r="D14" s="711"/>
      <c r="E14" s="711"/>
      <c r="F14" s="711"/>
      <c r="G14" s="711"/>
      <c r="H14" s="711"/>
      <c r="I14" s="711"/>
      <c r="J14" s="711"/>
      <c r="K14" s="138"/>
      <c r="L14" s="139"/>
      <c r="M14" s="140"/>
      <c r="N14" s="709"/>
      <c r="O14" s="709"/>
    </row>
    <row r="15" spans="1:16" s="115" customFormat="1" ht="24.95" customHeight="1" x14ac:dyDescent="0.15">
      <c r="A15" s="710"/>
      <c r="B15" s="710"/>
      <c r="C15" s="711"/>
      <c r="D15" s="711"/>
      <c r="E15" s="711"/>
      <c r="F15" s="711"/>
      <c r="G15" s="711"/>
      <c r="H15" s="711"/>
      <c r="I15" s="711"/>
      <c r="J15" s="711"/>
      <c r="K15" s="138"/>
      <c r="L15" s="139"/>
      <c r="M15" s="140"/>
      <c r="N15" s="709"/>
      <c r="O15" s="709"/>
    </row>
    <row r="16" spans="1:16" s="115" customFormat="1" ht="24.95" customHeight="1" x14ac:dyDescent="0.15">
      <c r="A16" s="710"/>
      <c r="B16" s="710"/>
      <c r="C16" s="711"/>
      <c r="D16" s="711"/>
      <c r="E16" s="711"/>
      <c r="F16" s="711"/>
      <c r="G16" s="711"/>
      <c r="H16" s="711"/>
      <c r="I16" s="711"/>
      <c r="J16" s="711"/>
      <c r="K16" s="138"/>
      <c r="L16" s="139"/>
      <c r="M16" s="140"/>
      <c r="N16" s="709"/>
      <c r="O16" s="709"/>
    </row>
    <row r="17" spans="1:15" s="115" customFormat="1" ht="24.95" customHeight="1" x14ac:dyDescent="0.15">
      <c r="A17" s="710"/>
      <c r="B17" s="710"/>
      <c r="C17" s="711"/>
      <c r="D17" s="711"/>
      <c r="E17" s="711"/>
      <c r="F17" s="711"/>
      <c r="G17" s="711"/>
      <c r="H17" s="711"/>
      <c r="I17" s="711"/>
      <c r="J17" s="711"/>
      <c r="K17" s="138"/>
      <c r="L17" s="139"/>
      <c r="M17" s="140"/>
      <c r="N17" s="709"/>
      <c r="O17" s="709"/>
    </row>
    <row r="18" spans="1:15" s="115" customFormat="1" ht="24.95" customHeight="1" x14ac:dyDescent="0.15">
      <c r="A18" s="710"/>
      <c r="B18" s="710"/>
      <c r="C18" s="711"/>
      <c r="D18" s="711"/>
      <c r="E18" s="711"/>
      <c r="F18" s="711"/>
      <c r="G18" s="711"/>
      <c r="H18" s="711"/>
      <c r="I18" s="711"/>
      <c r="J18" s="711"/>
      <c r="K18" s="138"/>
      <c r="L18" s="139"/>
      <c r="M18" s="140"/>
      <c r="N18" s="709"/>
      <c r="O18" s="709"/>
    </row>
    <row r="19" spans="1:15" s="115" customFormat="1" ht="24.95" customHeight="1" x14ac:dyDescent="0.15">
      <c r="A19" s="710"/>
      <c r="B19" s="710"/>
      <c r="C19" s="711"/>
      <c r="D19" s="711"/>
      <c r="E19" s="711"/>
      <c r="F19" s="711"/>
      <c r="G19" s="711"/>
      <c r="H19" s="711"/>
      <c r="I19" s="711"/>
      <c r="J19" s="711"/>
      <c r="K19" s="138"/>
      <c r="L19" s="139"/>
      <c r="M19" s="140"/>
      <c r="N19" s="709"/>
      <c r="O19" s="709"/>
    </row>
    <row r="20" spans="1:15" s="115" customFormat="1" ht="24.95" customHeight="1" x14ac:dyDescent="0.15">
      <c r="A20" s="710"/>
      <c r="B20" s="710"/>
      <c r="C20" s="711"/>
      <c r="D20" s="711"/>
      <c r="E20" s="711"/>
      <c r="F20" s="711"/>
      <c r="G20" s="711"/>
      <c r="H20" s="711"/>
      <c r="I20" s="711"/>
      <c r="J20" s="711"/>
      <c r="K20" s="138"/>
      <c r="L20" s="139"/>
      <c r="M20" s="140"/>
      <c r="N20" s="709"/>
      <c r="O20" s="709"/>
    </row>
    <row r="21" spans="1:15" s="115" customFormat="1" ht="24.95" customHeight="1" x14ac:dyDescent="0.15">
      <c r="A21" s="710"/>
      <c r="B21" s="710"/>
      <c r="C21" s="711"/>
      <c r="D21" s="711"/>
      <c r="E21" s="711"/>
      <c r="F21" s="711"/>
      <c r="G21" s="711"/>
      <c r="H21" s="711"/>
      <c r="I21" s="711"/>
      <c r="J21" s="711"/>
      <c r="K21" s="138"/>
      <c r="L21" s="139"/>
      <c r="M21" s="140"/>
      <c r="N21" s="709"/>
      <c r="O21" s="709"/>
    </row>
    <row r="22" spans="1:15" s="114" customFormat="1" ht="14.25" customHeight="1" x14ac:dyDescent="0.15">
      <c r="A22" s="131" t="s">
        <v>452</v>
      </c>
      <c r="B22" s="132"/>
      <c r="D22" s="114" t="s">
        <v>453</v>
      </c>
      <c r="H22" s="114" t="s">
        <v>454</v>
      </c>
      <c r="K22" s="141"/>
      <c r="L22" s="142"/>
      <c r="M22" s="143"/>
    </row>
    <row r="23" spans="1:15" s="112" customFormat="1" ht="29.25" customHeight="1" x14ac:dyDescent="0.15"/>
    <row r="24" spans="1:15" s="112" customFormat="1" x14ac:dyDescent="0.15"/>
    <row r="25" spans="1:15" s="113" customFormat="1" ht="19.899999999999999" customHeight="1" x14ac:dyDescent="0.15"/>
    <row r="26" spans="1:15" s="113" customFormat="1" ht="19.899999999999999" customHeight="1" x14ac:dyDescent="0.15"/>
    <row r="27" spans="1:15" s="113" customFormat="1" ht="19.899999999999999" customHeight="1" x14ac:dyDescent="0.15"/>
    <row r="28" spans="1:15" s="114" customFormat="1" ht="16.5" customHeight="1" x14ac:dyDescent="0.15"/>
    <row r="29" spans="1:15" s="114" customFormat="1" ht="19.5" customHeight="1" x14ac:dyDescent="0.15"/>
    <row r="30" spans="1:15" s="114" customFormat="1" ht="21.75" customHeight="1" x14ac:dyDescent="0.15"/>
    <row r="31" spans="1:15" s="114" customFormat="1" ht="19.5" customHeight="1" x14ac:dyDescent="0.15"/>
    <row r="32" spans="1:15" s="114" customFormat="1" ht="25.5" customHeight="1" x14ac:dyDescent="0.15"/>
    <row r="33" s="114" customFormat="1" ht="19.5" customHeight="1" x14ac:dyDescent="0.15"/>
    <row r="34" s="115" customFormat="1" ht="27" customHeight="1" x14ac:dyDescent="0.15"/>
    <row r="35" s="115" customFormat="1" ht="27" customHeight="1" x14ac:dyDescent="0.15"/>
    <row r="36" s="115" customFormat="1" ht="27" customHeight="1" x14ac:dyDescent="0.15"/>
    <row r="37" s="115" customFormat="1" ht="27" customHeight="1" x14ac:dyDescent="0.15"/>
    <row r="38" s="115" customFormat="1" ht="27" customHeight="1" x14ac:dyDescent="0.15"/>
    <row r="39" s="115" customFormat="1" ht="27" customHeight="1" x14ac:dyDescent="0.15"/>
    <row r="40" s="115" customFormat="1" ht="27" customHeight="1" x14ac:dyDescent="0.15"/>
    <row r="41" s="115" customFormat="1" ht="27" customHeight="1" x14ac:dyDescent="0.15"/>
    <row r="42" s="115" customFormat="1" ht="27" customHeight="1" x14ac:dyDescent="0.15"/>
    <row r="43" s="115" customFormat="1" ht="27" customHeight="1" x14ac:dyDescent="0.15"/>
    <row r="44" s="114" customFormat="1" ht="14.25" customHeight="1" x14ac:dyDescent="0.15"/>
    <row r="45" s="112" customFormat="1" ht="29.25" customHeight="1" x14ac:dyDescent="0.15"/>
    <row r="46" s="112" customFormat="1" x14ac:dyDescent="0.15"/>
    <row r="47" s="113" customFormat="1" ht="19.899999999999999" customHeight="1" x14ac:dyDescent="0.15"/>
    <row r="48" s="113" customFormat="1" ht="19.899999999999999" customHeight="1" x14ac:dyDescent="0.15"/>
    <row r="49" s="113" customFormat="1" ht="19.899999999999999" customHeight="1" x14ac:dyDescent="0.15"/>
    <row r="50" s="114" customFormat="1" ht="16.5" customHeight="1" x14ac:dyDescent="0.15"/>
    <row r="51" s="114" customFormat="1" ht="19.5" customHeight="1" x14ac:dyDescent="0.15"/>
    <row r="52" s="114" customFormat="1" ht="21.75" customHeight="1" x14ac:dyDescent="0.15"/>
    <row r="53" s="114" customFormat="1" ht="19.5" customHeight="1" x14ac:dyDescent="0.15"/>
    <row r="54" s="114" customFormat="1" ht="25.5" customHeight="1" x14ac:dyDescent="0.15"/>
    <row r="55" s="114" customFormat="1" ht="19.5" customHeight="1" x14ac:dyDescent="0.15"/>
    <row r="56" s="115" customFormat="1" ht="27" customHeight="1" x14ac:dyDescent="0.15"/>
    <row r="57" s="115" customFormat="1" ht="27" customHeight="1" x14ac:dyDescent="0.15"/>
    <row r="58" s="115" customFormat="1" ht="27" customHeight="1" x14ac:dyDescent="0.15"/>
    <row r="59" s="115" customFormat="1" ht="27" customHeight="1" x14ac:dyDescent="0.15"/>
    <row r="60" s="115" customFormat="1" ht="27" customHeight="1" x14ac:dyDescent="0.15"/>
    <row r="61" s="115" customFormat="1" ht="27" customHeight="1" x14ac:dyDescent="0.15"/>
    <row r="62" s="115" customFormat="1" ht="27" customHeight="1" x14ac:dyDescent="0.15"/>
    <row r="63" s="115" customFormat="1" ht="27" customHeight="1" x14ac:dyDescent="0.15"/>
    <row r="64" s="115" customFormat="1" ht="27" customHeight="1" x14ac:dyDescent="0.15"/>
    <row r="65" s="115" customFormat="1" ht="27" customHeight="1" x14ac:dyDescent="0.15"/>
    <row r="66" s="114" customFormat="1" ht="14.25" customHeight="1" x14ac:dyDescent="0.15"/>
    <row r="67" s="112" customFormat="1" ht="29.25" customHeight="1" x14ac:dyDescent="0.15"/>
    <row r="68" s="112" customFormat="1" x14ac:dyDescent="0.15"/>
    <row r="69" s="113" customFormat="1" ht="19.899999999999999" customHeight="1" x14ac:dyDescent="0.15"/>
    <row r="70" s="113" customFormat="1" ht="19.899999999999999" customHeight="1" x14ac:dyDescent="0.15"/>
    <row r="71" s="113" customFormat="1" ht="19.899999999999999" customHeight="1" x14ac:dyDescent="0.15"/>
    <row r="72" s="114" customFormat="1" ht="16.5" customHeight="1" x14ac:dyDescent="0.15"/>
    <row r="73" s="114" customFormat="1" ht="19.5" customHeight="1" x14ac:dyDescent="0.15"/>
    <row r="74" s="114" customFormat="1" ht="21.75" customHeight="1" x14ac:dyDescent="0.15"/>
    <row r="75" s="114" customFormat="1" ht="19.5" customHeight="1" x14ac:dyDescent="0.15"/>
    <row r="76" s="114" customFormat="1" ht="25.5" customHeight="1" x14ac:dyDescent="0.15"/>
    <row r="77" s="114" customFormat="1" ht="19.5" customHeight="1" x14ac:dyDescent="0.15"/>
    <row r="78" s="115" customFormat="1" ht="27" customHeight="1" x14ac:dyDescent="0.15"/>
    <row r="79" s="115" customFormat="1" ht="27" customHeight="1" x14ac:dyDescent="0.15"/>
    <row r="80" s="115" customFormat="1" ht="27" customHeight="1" x14ac:dyDescent="0.15"/>
    <row r="81" s="115" customFormat="1" ht="27" customHeight="1" x14ac:dyDescent="0.15"/>
    <row r="82" s="115" customFormat="1" ht="27" customHeight="1" x14ac:dyDescent="0.15"/>
    <row r="83" s="115" customFormat="1" ht="27" customHeight="1" x14ac:dyDescent="0.15"/>
    <row r="84" s="115" customFormat="1" ht="27" customHeight="1" x14ac:dyDescent="0.15"/>
    <row r="85" s="115" customFormat="1" ht="27" customHeight="1" x14ac:dyDescent="0.15"/>
    <row r="86" s="115" customFormat="1" ht="27" customHeight="1" x14ac:dyDescent="0.15"/>
    <row r="87" s="115" customFormat="1" ht="27" customHeight="1" x14ac:dyDescent="0.15"/>
    <row r="88" s="114" customFormat="1" ht="14.25" customHeight="1" x14ac:dyDescent="0.15"/>
    <row r="89" s="112" customFormat="1" ht="29.25" customHeight="1" x14ac:dyDescent="0.15"/>
    <row r="90" s="112" customFormat="1" x14ac:dyDescent="0.15"/>
    <row r="91" s="113" customFormat="1" ht="19.899999999999999" customHeight="1" x14ac:dyDescent="0.15"/>
    <row r="92" s="113" customFormat="1" ht="19.899999999999999" customHeight="1" x14ac:dyDescent="0.15"/>
    <row r="93" s="113" customFormat="1" ht="19.899999999999999" customHeight="1" x14ac:dyDescent="0.15"/>
    <row r="94" s="114" customFormat="1" ht="16.5" customHeight="1" x14ac:dyDescent="0.15"/>
    <row r="95" s="114" customFormat="1" ht="19.5" customHeight="1" x14ac:dyDescent="0.15"/>
    <row r="96" s="114" customFormat="1" ht="21.75" customHeight="1" x14ac:dyDescent="0.15"/>
    <row r="97" s="114" customFormat="1" ht="19.5" customHeight="1" x14ac:dyDescent="0.15"/>
    <row r="98" s="114" customFormat="1" ht="25.5" customHeight="1" x14ac:dyDescent="0.15"/>
    <row r="99" s="114" customFormat="1" ht="19.5" customHeight="1" x14ac:dyDescent="0.15"/>
    <row r="100" s="115" customFormat="1" ht="27" customHeight="1" x14ac:dyDescent="0.15"/>
    <row r="101" s="115" customFormat="1" ht="27" customHeight="1" x14ac:dyDescent="0.15"/>
    <row r="102" s="115" customFormat="1" ht="27" customHeight="1" x14ac:dyDescent="0.15"/>
    <row r="103" s="115" customFormat="1" ht="27" customHeight="1" x14ac:dyDescent="0.15"/>
    <row r="104" s="115" customFormat="1" ht="27" customHeight="1" x14ac:dyDescent="0.15"/>
    <row r="105" s="115" customFormat="1" ht="27" customHeight="1" x14ac:dyDescent="0.15"/>
    <row r="106" s="115" customFormat="1" ht="27" customHeight="1" x14ac:dyDescent="0.15"/>
    <row r="107" s="115" customFormat="1" ht="27" customHeight="1" x14ac:dyDescent="0.15"/>
    <row r="108" s="115" customFormat="1" ht="27" customHeight="1" x14ac:dyDescent="0.15"/>
    <row r="109" s="115" customFormat="1" ht="27" customHeight="1" x14ac:dyDescent="0.15"/>
    <row r="110" s="114" customFormat="1" ht="14.25" customHeight="1" x14ac:dyDescent="0.15"/>
    <row r="111" s="112" customFormat="1" ht="29.25" customHeight="1" x14ac:dyDescent="0.15"/>
    <row r="112" s="112" customFormat="1" x14ac:dyDescent="0.15"/>
    <row r="113" s="113" customFormat="1" ht="19.899999999999999" customHeight="1" x14ac:dyDescent="0.15"/>
    <row r="114" s="113" customFormat="1" ht="19.899999999999999" customHeight="1" x14ac:dyDescent="0.15"/>
    <row r="115" s="113" customFormat="1" ht="19.899999999999999" customHeight="1" x14ac:dyDescent="0.15"/>
    <row r="116" s="114" customFormat="1" ht="16.5" customHeight="1" x14ac:dyDescent="0.15"/>
    <row r="117" s="114" customFormat="1" ht="19.5" customHeight="1" x14ac:dyDescent="0.15"/>
    <row r="118" s="114" customFormat="1" ht="21.75" customHeight="1" x14ac:dyDescent="0.15"/>
    <row r="119" s="114" customFormat="1" ht="19.5" customHeight="1" x14ac:dyDescent="0.15"/>
    <row r="120" s="114" customFormat="1" ht="25.5" customHeight="1" x14ac:dyDescent="0.15"/>
    <row r="121" s="114" customFormat="1" ht="19.5" customHeight="1" x14ac:dyDescent="0.15"/>
    <row r="122" s="115" customFormat="1" ht="27" customHeight="1" x14ac:dyDescent="0.15"/>
    <row r="123" s="115" customFormat="1" ht="27" customHeight="1" x14ac:dyDescent="0.15"/>
    <row r="124" s="115" customFormat="1" ht="27" customHeight="1" x14ac:dyDescent="0.15"/>
    <row r="125" s="115" customFormat="1" ht="27" customHeight="1" x14ac:dyDescent="0.15"/>
    <row r="126" s="115" customFormat="1" ht="27" customHeight="1" x14ac:dyDescent="0.15"/>
    <row r="127" s="115" customFormat="1" ht="27" customHeight="1" x14ac:dyDescent="0.15"/>
    <row r="128" s="115" customFormat="1" ht="27" customHeight="1" x14ac:dyDescent="0.15"/>
    <row r="129" s="115" customFormat="1" ht="27" customHeight="1" x14ac:dyDescent="0.15"/>
    <row r="130" s="115" customFormat="1" ht="27" customHeight="1" x14ac:dyDescent="0.15"/>
    <row r="131" s="115" customFormat="1" ht="27" customHeight="1" x14ac:dyDescent="0.15"/>
    <row r="132" s="114" customFormat="1" ht="14.25" customHeight="1" x14ac:dyDescent="0.15"/>
    <row r="133" s="112" customFormat="1" ht="29.25" customHeight="1" x14ac:dyDescent="0.15"/>
    <row r="134" s="112" customFormat="1" x14ac:dyDescent="0.15"/>
    <row r="135" s="113" customFormat="1" ht="19.899999999999999" customHeight="1" x14ac:dyDescent="0.15"/>
    <row r="136" s="113" customFormat="1" ht="19.899999999999999" customHeight="1" x14ac:dyDescent="0.15"/>
    <row r="137" s="113" customFormat="1" ht="19.899999999999999" customHeight="1" x14ac:dyDescent="0.15"/>
    <row r="138" s="114" customFormat="1" ht="16.5" customHeight="1" x14ac:dyDescent="0.15"/>
    <row r="139" s="114" customFormat="1" ht="19.5" customHeight="1" x14ac:dyDescent="0.15"/>
    <row r="140" s="114" customFormat="1" ht="21.75" customHeight="1" x14ac:dyDescent="0.15"/>
    <row r="141" s="114" customFormat="1" ht="19.5" customHeight="1" x14ac:dyDescent="0.15"/>
    <row r="142" s="114" customFormat="1" ht="25.5" customHeight="1" x14ac:dyDescent="0.15"/>
    <row r="143" s="114" customFormat="1" ht="19.5" customHeight="1" x14ac:dyDescent="0.15"/>
    <row r="144" s="115" customFormat="1" ht="27" customHeight="1" x14ac:dyDescent="0.15"/>
    <row r="145" s="115" customFormat="1" ht="27" customHeight="1" x14ac:dyDescent="0.15"/>
    <row r="146" s="115" customFormat="1" ht="27" customHeight="1" x14ac:dyDescent="0.15"/>
    <row r="147" s="115" customFormat="1" ht="27" customHeight="1" x14ac:dyDescent="0.15"/>
    <row r="148" s="115" customFormat="1" ht="27" customHeight="1" x14ac:dyDescent="0.15"/>
    <row r="149" s="115" customFormat="1" ht="27" customHeight="1" x14ac:dyDescent="0.15"/>
    <row r="150" s="115" customFormat="1" ht="27" customHeight="1" x14ac:dyDescent="0.15"/>
    <row r="151" s="115" customFormat="1" ht="27" customHeight="1" x14ac:dyDescent="0.15"/>
    <row r="152" s="115" customFormat="1" ht="27" customHeight="1" x14ac:dyDescent="0.15"/>
    <row r="153" s="115" customFormat="1" ht="27" customHeight="1" x14ac:dyDescent="0.15"/>
    <row r="154" s="114" customFormat="1" ht="14.25" customHeight="1" x14ac:dyDescent="0.15"/>
    <row r="155" s="112" customFormat="1" ht="29.25" customHeight="1" x14ac:dyDescent="0.15"/>
    <row r="156" s="112" customFormat="1" x14ac:dyDescent="0.15"/>
    <row r="157" s="113" customFormat="1" ht="19.899999999999999" customHeight="1" x14ac:dyDescent="0.15"/>
    <row r="158" s="113" customFormat="1" ht="19.899999999999999" customHeight="1" x14ac:dyDescent="0.15"/>
    <row r="159" s="113" customFormat="1" ht="19.899999999999999" customHeight="1" x14ac:dyDescent="0.15"/>
    <row r="160" s="114" customFormat="1" ht="16.5" customHeight="1" x14ac:dyDescent="0.15"/>
    <row r="161" s="114" customFormat="1" ht="19.5" customHeight="1" x14ac:dyDescent="0.15"/>
    <row r="162" s="114" customFormat="1" ht="21.75" customHeight="1" x14ac:dyDescent="0.15"/>
    <row r="163" s="114" customFormat="1" ht="19.5" customHeight="1" x14ac:dyDescent="0.15"/>
    <row r="164" s="114" customFormat="1" ht="25.5" customHeight="1" x14ac:dyDescent="0.15"/>
    <row r="165" s="114" customFormat="1" ht="19.5" customHeight="1" x14ac:dyDescent="0.15"/>
    <row r="166" s="115" customFormat="1" ht="27" customHeight="1" x14ac:dyDescent="0.15"/>
    <row r="167" s="115" customFormat="1" ht="27" customHeight="1" x14ac:dyDescent="0.15"/>
    <row r="168" s="115" customFormat="1" ht="27" customHeight="1" x14ac:dyDescent="0.15"/>
    <row r="169" s="115" customFormat="1" ht="27" customHeight="1" x14ac:dyDescent="0.15"/>
    <row r="170" s="115" customFormat="1" ht="27" customHeight="1" x14ac:dyDescent="0.15"/>
    <row r="171" s="115" customFormat="1" ht="27" customHeight="1" x14ac:dyDescent="0.15"/>
    <row r="172" s="115" customFormat="1" ht="27" customHeight="1" x14ac:dyDescent="0.15"/>
    <row r="173" s="115" customFormat="1" ht="27" customHeight="1" x14ac:dyDescent="0.15"/>
    <row r="174" s="115" customFormat="1" ht="27" customHeight="1" x14ac:dyDescent="0.15"/>
    <row r="175" s="115" customFormat="1" ht="27" customHeight="1" x14ac:dyDescent="0.15"/>
    <row r="176" s="114" customFormat="1" ht="14.25" customHeight="1" x14ac:dyDescent="0.15"/>
    <row r="177" s="112" customFormat="1" ht="29.25" customHeight="1" x14ac:dyDescent="0.15"/>
    <row r="178" s="112" customFormat="1" x14ac:dyDescent="0.15"/>
    <row r="179" s="113" customFormat="1" ht="19.899999999999999" customHeight="1" x14ac:dyDescent="0.15"/>
    <row r="180" s="113" customFormat="1" ht="19.899999999999999" customHeight="1" x14ac:dyDescent="0.15"/>
    <row r="181" s="113" customFormat="1" ht="19.899999999999999" customHeight="1" x14ac:dyDescent="0.15"/>
    <row r="182" s="114" customFormat="1" ht="16.5" customHeight="1" x14ac:dyDescent="0.15"/>
    <row r="183" s="114" customFormat="1" ht="19.5" customHeight="1" x14ac:dyDescent="0.15"/>
    <row r="184" s="114" customFormat="1" ht="21.75" customHeight="1" x14ac:dyDescent="0.15"/>
    <row r="185" s="114" customFormat="1" ht="19.5" customHeight="1" x14ac:dyDescent="0.15"/>
    <row r="186" s="114" customFormat="1" ht="25.5" customHeight="1" x14ac:dyDescent="0.15"/>
    <row r="187" s="114" customFormat="1" ht="19.5" customHeight="1" x14ac:dyDescent="0.15"/>
    <row r="188" s="115" customFormat="1" ht="27" customHeight="1" x14ac:dyDescent="0.15"/>
    <row r="189" s="115" customFormat="1" ht="27" customHeight="1" x14ac:dyDescent="0.15"/>
    <row r="190" s="115" customFormat="1" ht="27" customHeight="1" x14ac:dyDescent="0.15"/>
    <row r="191" s="115" customFormat="1" ht="27" customHeight="1" x14ac:dyDescent="0.15"/>
    <row r="192" s="115" customFormat="1" ht="27" customHeight="1" x14ac:dyDescent="0.15"/>
    <row r="193" s="115" customFormat="1" ht="27" customHeight="1" x14ac:dyDescent="0.15"/>
    <row r="194" s="115" customFormat="1" ht="27" customHeight="1" x14ac:dyDescent="0.15"/>
    <row r="195" s="115" customFormat="1" ht="27" customHeight="1" x14ac:dyDescent="0.15"/>
    <row r="196" s="115" customFormat="1" ht="27" customHeight="1" x14ac:dyDescent="0.15"/>
    <row r="197" s="115" customFormat="1" ht="27" customHeight="1" x14ac:dyDescent="0.15"/>
    <row r="198" s="114" customFormat="1" ht="14.25" customHeight="1" x14ac:dyDescent="0.15"/>
    <row r="199" s="112" customFormat="1" ht="29.25" customHeight="1" x14ac:dyDescent="0.15"/>
    <row r="200" s="112" customFormat="1" x14ac:dyDescent="0.15"/>
    <row r="201" s="113" customFormat="1" ht="19.899999999999999" customHeight="1" x14ac:dyDescent="0.15"/>
    <row r="202" s="113" customFormat="1" ht="19.899999999999999" customHeight="1" x14ac:dyDescent="0.15"/>
    <row r="203" s="113" customFormat="1" ht="19.899999999999999" customHeight="1" x14ac:dyDescent="0.15"/>
    <row r="204" s="114" customFormat="1" ht="16.5" customHeight="1" x14ac:dyDescent="0.15"/>
    <row r="205" s="114" customFormat="1" ht="19.5" customHeight="1" x14ac:dyDescent="0.15"/>
    <row r="206" s="114" customFormat="1" ht="21.75" customHeight="1" x14ac:dyDescent="0.15"/>
    <row r="207" s="114" customFormat="1" ht="19.5" customHeight="1" x14ac:dyDescent="0.15"/>
    <row r="208" s="114" customFormat="1" ht="25.5" customHeight="1" x14ac:dyDescent="0.15"/>
    <row r="209" s="114" customFormat="1" ht="19.5" customHeight="1" x14ac:dyDescent="0.15"/>
    <row r="210" s="115" customFormat="1" ht="27" customHeight="1" x14ac:dyDescent="0.15"/>
    <row r="211" s="115" customFormat="1" ht="27" customHeight="1" x14ac:dyDescent="0.15"/>
    <row r="212" s="115" customFormat="1" ht="27" customHeight="1" x14ac:dyDescent="0.15"/>
    <row r="213" s="115" customFormat="1" ht="27" customHeight="1" x14ac:dyDescent="0.15"/>
    <row r="214" s="115" customFormat="1" ht="27" customHeight="1" x14ac:dyDescent="0.15"/>
    <row r="215" s="115" customFormat="1" ht="27" customHeight="1" x14ac:dyDescent="0.15"/>
    <row r="216" s="115" customFormat="1" ht="27" customHeight="1" x14ac:dyDescent="0.15"/>
    <row r="217" s="115" customFormat="1" ht="27" customHeight="1" x14ac:dyDescent="0.15"/>
    <row r="218" s="115" customFormat="1" ht="27" customHeight="1" x14ac:dyDescent="0.15"/>
    <row r="219" s="115" customFormat="1" ht="27" customHeight="1" x14ac:dyDescent="0.15"/>
    <row r="220" s="114" customFormat="1" ht="14.25" customHeight="1" x14ac:dyDescent="0.15"/>
    <row r="221" s="112" customFormat="1" ht="29.25" customHeight="1" x14ac:dyDescent="0.15"/>
    <row r="222" s="112" customFormat="1" x14ac:dyDescent="0.15"/>
    <row r="223" s="113" customFormat="1" ht="19.899999999999999" customHeight="1" x14ac:dyDescent="0.15"/>
    <row r="224" s="113" customFormat="1" ht="19.899999999999999" customHeight="1" x14ac:dyDescent="0.15"/>
    <row r="225" s="113" customFormat="1" ht="19.899999999999999" customHeight="1" x14ac:dyDescent="0.15"/>
    <row r="226" s="114" customFormat="1" ht="16.5" customHeight="1" x14ac:dyDescent="0.15"/>
    <row r="227" s="114" customFormat="1" ht="19.5" customHeight="1" x14ac:dyDescent="0.15"/>
    <row r="228" s="114" customFormat="1" ht="21.75" customHeight="1" x14ac:dyDescent="0.15"/>
    <row r="229" s="114" customFormat="1" ht="19.5" customHeight="1" x14ac:dyDescent="0.15"/>
    <row r="230" s="114" customFormat="1" ht="25.5" customHeight="1" x14ac:dyDescent="0.15"/>
    <row r="231" s="114" customFormat="1" ht="19.5" customHeight="1" x14ac:dyDescent="0.15"/>
    <row r="232" s="115" customFormat="1" ht="27" customHeight="1" x14ac:dyDescent="0.15"/>
    <row r="233" s="115" customFormat="1" ht="27" customHeight="1" x14ac:dyDescent="0.15"/>
    <row r="234" s="115" customFormat="1" ht="27" customHeight="1" x14ac:dyDescent="0.15"/>
    <row r="235" s="115" customFormat="1" ht="27" customHeight="1" x14ac:dyDescent="0.15"/>
    <row r="236" s="115" customFormat="1" ht="27" customHeight="1" x14ac:dyDescent="0.15"/>
    <row r="237" s="115" customFormat="1" ht="27" customHeight="1" x14ac:dyDescent="0.15"/>
    <row r="238" s="115" customFormat="1" ht="27" customHeight="1" x14ac:dyDescent="0.15"/>
    <row r="239" s="115" customFormat="1" ht="27" customHeight="1" x14ac:dyDescent="0.15"/>
    <row r="240" s="115" customFormat="1" ht="27" customHeight="1" x14ac:dyDescent="0.15"/>
    <row r="241" s="115" customFormat="1" ht="27" customHeight="1" x14ac:dyDescent="0.15"/>
    <row r="242" s="114" customFormat="1" ht="14.25" customHeight="1" x14ac:dyDescent="0.15"/>
    <row r="243" s="112" customFormat="1" ht="29.25" customHeight="1" x14ac:dyDescent="0.15"/>
    <row r="244" s="112" customFormat="1" x14ac:dyDescent="0.15"/>
    <row r="245" s="113" customFormat="1" ht="19.899999999999999" customHeight="1" x14ac:dyDescent="0.15"/>
    <row r="246" s="113" customFormat="1" ht="19.899999999999999" customHeight="1" x14ac:dyDescent="0.15"/>
    <row r="247" s="113" customFormat="1" ht="19.899999999999999" customHeight="1" x14ac:dyDescent="0.15"/>
    <row r="248" s="114" customFormat="1" ht="16.5" customHeight="1" x14ac:dyDescent="0.15"/>
    <row r="249" s="114" customFormat="1" ht="19.5" customHeight="1" x14ac:dyDescent="0.15"/>
    <row r="250" s="114" customFormat="1" ht="21.75" customHeight="1" x14ac:dyDescent="0.15"/>
    <row r="251" s="114" customFormat="1" ht="19.5" customHeight="1" x14ac:dyDescent="0.15"/>
    <row r="252" s="114" customFormat="1" ht="25.5" customHeight="1" x14ac:dyDescent="0.15"/>
    <row r="253" s="114" customFormat="1" ht="19.5" customHeight="1" x14ac:dyDescent="0.15"/>
    <row r="254" s="115" customFormat="1" ht="27" customHeight="1" x14ac:dyDescent="0.15"/>
    <row r="255" s="115" customFormat="1" ht="27" customHeight="1" x14ac:dyDescent="0.15"/>
    <row r="256" s="115" customFormat="1" ht="27" customHeight="1" x14ac:dyDescent="0.15"/>
    <row r="257" s="115" customFormat="1" ht="27" customHeight="1" x14ac:dyDescent="0.15"/>
    <row r="258" s="115" customFormat="1" ht="27" customHeight="1" x14ac:dyDescent="0.15"/>
    <row r="259" s="115" customFormat="1" ht="27" customHeight="1" x14ac:dyDescent="0.15"/>
    <row r="260" s="115" customFormat="1" ht="27" customHeight="1" x14ac:dyDescent="0.15"/>
    <row r="261" s="115" customFormat="1" ht="27" customHeight="1" x14ac:dyDescent="0.15"/>
    <row r="262" s="115" customFormat="1" ht="27" customHeight="1" x14ac:dyDescent="0.15"/>
    <row r="263" s="115" customFormat="1" ht="27" customHeight="1" x14ac:dyDescent="0.15"/>
    <row r="264" s="114" customFormat="1" ht="14.25" customHeight="1" x14ac:dyDescent="0.15"/>
    <row r="265" s="112" customFormat="1" ht="29.25" customHeight="1" x14ac:dyDescent="0.15"/>
    <row r="266" s="112" customFormat="1" x14ac:dyDescent="0.15"/>
    <row r="267" s="113" customFormat="1" ht="19.899999999999999" customHeight="1" x14ac:dyDescent="0.15"/>
    <row r="268" s="113" customFormat="1" ht="19.899999999999999" customHeight="1" x14ac:dyDescent="0.15"/>
    <row r="269" s="113" customFormat="1" ht="19.899999999999999" customHeight="1" x14ac:dyDescent="0.15"/>
    <row r="270" s="114" customFormat="1" ht="16.5" customHeight="1" x14ac:dyDescent="0.15"/>
    <row r="271" s="114" customFormat="1" ht="19.5" customHeight="1" x14ac:dyDescent="0.15"/>
    <row r="272" s="114" customFormat="1" ht="21.75" customHeight="1" x14ac:dyDescent="0.15"/>
    <row r="273" s="114" customFormat="1" ht="19.5" customHeight="1" x14ac:dyDescent="0.15"/>
    <row r="274" s="114" customFormat="1" ht="25.5" customHeight="1" x14ac:dyDescent="0.15"/>
    <row r="275" s="114" customFormat="1" ht="19.5" customHeight="1" x14ac:dyDescent="0.15"/>
    <row r="276" s="115" customFormat="1" ht="27" customHeight="1" x14ac:dyDescent="0.15"/>
    <row r="277" s="115" customFormat="1" ht="27" customHeight="1" x14ac:dyDescent="0.15"/>
    <row r="278" s="115" customFormat="1" ht="27" customHeight="1" x14ac:dyDescent="0.15"/>
    <row r="279" s="115" customFormat="1" ht="27" customHeight="1" x14ac:dyDescent="0.15"/>
    <row r="280" s="115" customFormat="1" ht="27" customHeight="1" x14ac:dyDescent="0.15"/>
    <row r="281" s="115" customFormat="1" ht="27" customHeight="1" x14ac:dyDescent="0.15"/>
    <row r="282" s="115" customFormat="1" ht="27" customHeight="1" x14ac:dyDescent="0.15"/>
    <row r="283" s="115" customFormat="1" ht="27" customHeight="1" x14ac:dyDescent="0.15"/>
    <row r="284" s="115" customFormat="1" ht="27" customHeight="1" x14ac:dyDescent="0.15"/>
    <row r="285" s="115" customFormat="1" ht="27" customHeight="1" x14ac:dyDescent="0.15"/>
    <row r="286" s="114" customFormat="1" ht="14.25" customHeight="1" x14ac:dyDescent="0.15"/>
    <row r="287" s="112" customFormat="1" ht="29.25" customHeight="1" x14ac:dyDescent="0.15"/>
    <row r="288" s="112" customFormat="1" x14ac:dyDescent="0.15"/>
    <row r="289" s="113" customFormat="1" ht="19.899999999999999" customHeight="1" x14ac:dyDescent="0.15"/>
    <row r="290" s="113" customFormat="1" ht="19.899999999999999" customHeight="1" x14ac:dyDescent="0.15"/>
    <row r="291" s="113" customFormat="1" ht="19.899999999999999" customHeight="1" x14ac:dyDescent="0.15"/>
    <row r="292" s="114" customFormat="1" ht="16.5" customHeight="1" x14ac:dyDescent="0.15"/>
    <row r="293" s="114" customFormat="1" ht="19.5" customHeight="1" x14ac:dyDescent="0.15"/>
    <row r="294" s="114" customFormat="1" ht="21.75" customHeight="1" x14ac:dyDescent="0.15"/>
    <row r="295" s="114" customFormat="1" ht="19.5" customHeight="1" x14ac:dyDescent="0.15"/>
    <row r="296" s="114" customFormat="1" ht="25.5" customHeight="1" x14ac:dyDescent="0.15"/>
    <row r="297" s="114" customFormat="1" ht="19.5" customHeight="1" x14ac:dyDescent="0.15"/>
    <row r="298" s="115" customFormat="1" ht="27" customHeight="1" x14ac:dyDescent="0.15"/>
    <row r="299" s="115" customFormat="1" ht="27" customHeight="1" x14ac:dyDescent="0.15"/>
    <row r="300" s="115" customFormat="1" ht="27" customHeight="1" x14ac:dyDescent="0.15"/>
    <row r="301" s="115" customFormat="1" ht="27" customHeight="1" x14ac:dyDescent="0.15"/>
    <row r="302" s="115" customFormat="1" ht="27" customHeight="1" x14ac:dyDescent="0.15"/>
    <row r="303" s="115" customFormat="1" ht="27" customHeight="1" x14ac:dyDescent="0.15"/>
    <row r="304" s="115" customFormat="1" ht="27" customHeight="1" x14ac:dyDescent="0.15"/>
    <row r="305" s="115" customFormat="1" ht="27" customHeight="1" x14ac:dyDescent="0.15"/>
    <row r="306" s="115" customFormat="1" ht="27" customHeight="1" x14ac:dyDescent="0.15"/>
    <row r="307" s="115" customFormat="1" ht="27" customHeight="1" x14ac:dyDescent="0.15"/>
    <row r="308" s="114" customFormat="1" ht="14.25" customHeight="1" x14ac:dyDescent="0.15"/>
    <row r="309" s="112" customFormat="1" ht="29.25" customHeight="1" x14ac:dyDescent="0.15"/>
    <row r="310" s="112" customFormat="1" x14ac:dyDescent="0.15"/>
    <row r="311" s="113" customFormat="1" ht="19.899999999999999" customHeight="1" x14ac:dyDescent="0.15"/>
    <row r="312" s="113" customFormat="1" ht="19.899999999999999" customHeight="1" x14ac:dyDescent="0.15"/>
    <row r="313" s="113" customFormat="1" ht="19.899999999999999" customHeight="1" x14ac:dyDescent="0.15"/>
    <row r="314" s="114" customFormat="1" ht="16.5" customHeight="1" x14ac:dyDescent="0.15"/>
    <row r="315" s="114" customFormat="1" ht="19.5" customHeight="1" x14ac:dyDescent="0.15"/>
    <row r="316" s="114" customFormat="1" ht="21.75" customHeight="1" x14ac:dyDescent="0.15"/>
    <row r="317" s="114" customFormat="1" ht="19.5" customHeight="1" x14ac:dyDescent="0.15"/>
    <row r="318" s="114" customFormat="1" ht="25.5" customHeight="1" x14ac:dyDescent="0.15"/>
    <row r="319" s="114" customFormat="1" ht="19.5" customHeight="1" x14ac:dyDescent="0.15"/>
    <row r="320" s="115" customFormat="1" ht="27" customHeight="1" x14ac:dyDescent="0.15"/>
    <row r="321" s="115" customFormat="1" ht="27" customHeight="1" x14ac:dyDescent="0.15"/>
    <row r="322" s="115" customFormat="1" ht="27" customHeight="1" x14ac:dyDescent="0.15"/>
    <row r="323" s="115" customFormat="1" ht="27" customHeight="1" x14ac:dyDescent="0.15"/>
    <row r="324" s="115" customFormat="1" ht="27" customHeight="1" x14ac:dyDescent="0.15"/>
    <row r="325" s="115" customFormat="1" ht="27" customHeight="1" x14ac:dyDescent="0.15"/>
    <row r="326" s="115" customFormat="1" ht="27" customHeight="1" x14ac:dyDescent="0.15"/>
    <row r="327" s="115" customFormat="1" ht="27" customHeight="1" x14ac:dyDescent="0.15"/>
    <row r="328" s="115" customFormat="1" ht="27" customHeight="1" x14ac:dyDescent="0.15"/>
    <row r="329" s="115" customFormat="1" ht="27" customHeight="1" x14ac:dyDescent="0.15"/>
    <row r="330" s="114" customFormat="1" ht="14.25" customHeight="1" x14ac:dyDescent="0.15"/>
    <row r="331" s="112" customFormat="1" ht="29.25" customHeight="1" x14ac:dyDescent="0.15"/>
    <row r="332" s="112" customFormat="1" x14ac:dyDescent="0.15"/>
    <row r="333" s="113" customFormat="1" ht="19.899999999999999" customHeight="1" x14ac:dyDescent="0.15"/>
    <row r="334" s="113" customFormat="1" ht="19.899999999999999" customHeight="1" x14ac:dyDescent="0.15"/>
    <row r="335" s="113" customFormat="1" ht="19.899999999999999" customHeight="1" x14ac:dyDescent="0.15"/>
    <row r="336" s="114" customFormat="1" ht="16.5" customHeight="1" x14ac:dyDescent="0.15"/>
    <row r="337" s="114" customFormat="1" ht="19.5" customHeight="1" x14ac:dyDescent="0.15"/>
    <row r="338" s="114" customFormat="1" ht="21.75" customHeight="1" x14ac:dyDescent="0.15"/>
    <row r="339" s="114" customFormat="1" ht="19.5" customHeight="1" x14ac:dyDescent="0.15"/>
    <row r="340" s="114" customFormat="1" ht="25.5" customHeight="1" x14ac:dyDescent="0.15"/>
    <row r="341" s="114" customFormat="1" ht="19.5" customHeight="1" x14ac:dyDescent="0.15"/>
    <row r="342" s="115" customFormat="1" ht="27" customHeight="1" x14ac:dyDescent="0.15"/>
    <row r="343" s="115" customFormat="1" ht="27" customHeight="1" x14ac:dyDescent="0.15"/>
    <row r="344" s="115" customFormat="1" ht="27" customHeight="1" x14ac:dyDescent="0.15"/>
    <row r="345" s="115" customFormat="1" ht="27" customHeight="1" x14ac:dyDescent="0.15"/>
    <row r="346" s="115" customFormat="1" ht="27" customHeight="1" x14ac:dyDescent="0.15"/>
    <row r="347" s="115" customFormat="1" ht="27" customHeight="1" x14ac:dyDescent="0.15"/>
    <row r="348" s="115" customFormat="1" ht="27" customHeight="1" x14ac:dyDescent="0.15"/>
    <row r="349" s="115" customFormat="1" ht="27" customHeight="1" x14ac:dyDescent="0.15"/>
    <row r="350" s="115" customFormat="1" ht="27" customHeight="1" x14ac:dyDescent="0.15"/>
    <row r="351" s="115" customFormat="1" ht="27" customHeight="1" x14ac:dyDescent="0.15"/>
    <row r="352" s="114" customFormat="1" ht="14.25" customHeight="1" x14ac:dyDescent="0.15"/>
    <row r="353" s="112" customFormat="1" ht="29.25" customHeight="1" x14ac:dyDescent="0.15"/>
    <row r="354" s="112" customFormat="1" x14ac:dyDescent="0.15"/>
    <row r="355" s="113" customFormat="1" ht="19.899999999999999" customHeight="1" x14ac:dyDescent="0.15"/>
    <row r="356" s="113" customFormat="1" ht="19.899999999999999" customHeight="1" x14ac:dyDescent="0.15"/>
    <row r="357" s="113" customFormat="1" ht="19.899999999999999" customHeight="1" x14ac:dyDescent="0.15"/>
    <row r="358" s="114" customFormat="1" ht="16.5" customHeight="1" x14ac:dyDescent="0.15"/>
    <row r="359" s="114" customFormat="1" ht="19.5" customHeight="1" x14ac:dyDescent="0.15"/>
    <row r="360" s="114" customFormat="1" ht="21.75" customHeight="1" x14ac:dyDescent="0.15"/>
    <row r="361" s="114" customFormat="1" ht="19.5" customHeight="1" x14ac:dyDescent="0.15"/>
    <row r="362" s="114" customFormat="1" ht="25.5" customHeight="1" x14ac:dyDescent="0.15"/>
    <row r="363" s="114" customFormat="1" ht="19.5" customHeight="1" x14ac:dyDescent="0.15"/>
    <row r="364" s="115" customFormat="1" ht="27" customHeight="1" x14ac:dyDescent="0.15"/>
    <row r="365" s="115" customFormat="1" ht="27" customHeight="1" x14ac:dyDescent="0.15"/>
    <row r="366" s="115" customFormat="1" ht="27" customHeight="1" x14ac:dyDescent="0.15"/>
    <row r="367" s="115" customFormat="1" ht="27" customHeight="1" x14ac:dyDescent="0.15"/>
    <row r="368" s="115" customFormat="1" ht="27" customHeight="1" x14ac:dyDescent="0.15"/>
    <row r="369" s="115" customFormat="1" ht="27" customHeight="1" x14ac:dyDescent="0.15"/>
    <row r="370" s="115" customFormat="1" ht="27" customHeight="1" x14ac:dyDescent="0.15"/>
    <row r="371" s="115" customFormat="1" ht="27" customHeight="1" x14ac:dyDescent="0.15"/>
    <row r="372" s="115" customFormat="1" ht="27" customHeight="1" x14ac:dyDescent="0.15"/>
    <row r="373" s="115" customFormat="1" ht="27" customHeight="1" x14ac:dyDescent="0.15"/>
    <row r="374" s="114" customFormat="1" ht="14.25" customHeight="1" x14ac:dyDescent="0.15"/>
    <row r="375" s="112" customFormat="1" ht="29.25" customHeight="1" x14ac:dyDescent="0.15"/>
    <row r="376" s="112" customFormat="1" x14ac:dyDescent="0.15"/>
    <row r="377" s="113" customFormat="1" ht="19.899999999999999" customHeight="1" x14ac:dyDescent="0.15"/>
    <row r="378" s="113" customFormat="1" ht="19.899999999999999" customHeight="1" x14ac:dyDescent="0.15"/>
    <row r="379" s="113" customFormat="1" ht="19.899999999999999" customHeight="1" x14ac:dyDescent="0.15"/>
    <row r="380" s="114" customFormat="1" ht="16.5" customHeight="1" x14ac:dyDescent="0.15"/>
    <row r="381" s="114" customFormat="1" ht="19.5" customHeight="1" x14ac:dyDescent="0.15"/>
    <row r="382" s="114" customFormat="1" ht="21.75" customHeight="1" x14ac:dyDescent="0.15"/>
    <row r="383" s="114" customFormat="1" ht="19.5" customHeight="1" x14ac:dyDescent="0.15"/>
    <row r="384" s="114" customFormat="1" ht="25.5" customHeight="1" x14ac:dyDescent="0.15"/>
    <row r="385" s="114" customFormat="1" ht="19.5" customHeight="1" x14ac:dyDescent="0.15"/>
    <row r="386" s="115" customFormat="1" ht="27" customHeight="1" x14ac:dyDescent="0.15"/>
    <row r="387" s="115" customFormat="1" ht="27" customHeight="1" x14ac:dyDescent="0.15"/>
    <row r="388" s="115" customFormat="1" ht="27" customHeight="1" x14ac:dyDescent="0.15"/>
    <row r="389" s="115" customFormat="1" ht="27" customHeight="1" x14ac:dyDescent="0.15"/>
    <row r="390" s="115" customFormat="1" ht="27" customHeight="1" x14ac:dyDescent="0.15"/>
    <row r="391" s="115" customFormat="1" ht="27" customHeight="1" x14ac:dyDescent="0.15"/>
    <row r="392" s="115" customFormat="1" ht="27" customHeight="1" x14ac:dyDescent="0.15"/>
    <row r="393" s="115" customFormat="1" ht="27" customHeight="1" x14ac:dyDescent="0.15"/>
    <row r="394" s="115" customFormat="1" ht="27" customHeight="1" x14ac:dyDescent="0.15"/>
    <row r="395" s="115" customFormat="1" ht="27" customHeight="1" x14ac:dyDescent="0.15"/>
    <row r="396" s="114" customFormat="1" ht="14.25" customHeight="1" x14ac:dyDescent="0.15"/>
    <row r="397" s="112" customFormat="1" ht="29.25" customHeight="1" x14ac:dyDescent="0.15"/>
    <row r="398" s="112" customFormat="1" x14ac:dyDescent="0.15"/>
    <row r="399" s="113" customFormat="1" ht="19.899999999999999" customHeight="1" x14ac:dyDescent="0.15"/>
    <row r="400" s="113" customFormat="1" ht="19.899999999999999" customHeight="1" x14ac:dyDescent="0.15"/>
    <row r="401" s="113" customFormat="1" ht="19.899999999999999" customHeight="1" x14ac:dyDescent="0.15"/>
    <row r="402" s="114" customFormat="1" ht="16.5" customHeight="1" x14ac:dyDescent="0.15"/>
    <row r="403" s="114" customFormat="1" ht="19.5" customHeight="1" x14ac:dyDescent="0.15"/>
    <row r="404" s="114" customFormat="1" ht="21.75" customHeight="1" x14ac:dyDescent="0.15"/>
    <row r="405" s="114" customFormat="1" ht="19.5" customHeight="1" x14ac:dyDescent="0.15"/>
    <row r="406" s="114" customFormat="1" ht="25.5" customHeight="1" x14ac:dyDescent="0.15"/>
    <row r="407" s="114" customFormat="1" ht="19.5" customHeight="1" x14ac:dyDescent="0.15"/>
    <row r="408" s="115" customFormat="1" ht="27" customHeight="1" x14ac:dyDescent="0.15"/>
    <row r="409" s="115" customFormat="1" ht="27" customHeight="1" x14ac:dyDescent="0.15"/>
    <row r="410" s="115" customFormat="1" ht="27" customHeight="1" x14ac:dyDescent="0.15"/>
    <row r="411" s="115" customFormat="1" ht="27" customHeight="1" x14ac:dyDescent="0.15"/>
    <row r="412" s="115" customFormat="1" ht="27" customHeight="1" x14ac:dyDescent="0.15"/>
    <row r="413" s="115" customFormat="1" ht="27" customHeight="1" x14ac:dyDescent="0.15"/>
    <row r="414" s="115" customFormat="1" ht="27" customHeight="1" x14ac:dyDescent="0.15"/>
    <row r="415" s="115" customFormat="1" ht="27" customHeight="1" x14ac:dyDescent="0.15"/>
    <row r="416" s="115" customFormat="1" ht="27" customHeight="1" x14ac:dyDescent="0.15"/>
    <row r="417" s="115" customFormat="1" ht="27" customHeight="1" x14ac:dyDescent="0.15"/>
    <row r="418" s="114" customFormat="1" ht="14.25" customHeight="1" x14ac:dyDescent="0.15"/>
    <row r="419" s="112" customFormat="1" ht="29.25" customHeight="1" x14ac:dyDescent="0.15"/>
    <row r="420" s="112" customFormat="1" x14ac:dyDescent="0.15"/>
    <row r="421" s="113" customFormat="1" ht="19.899999999999999" customHeight="1" x14ac:dyDescent="0.15"/>
    <row r="422" s="113" customFormat="1" ht="19.899999999999999" customHeight="1" x14ac:dyDescent="0.15"/>
    <row r="423" s="113" customFormat="1" ht="19.899999999999999" customHeight="1" x14ac:dyDescent="0.15"/>
    <row r="424" s="114" customFormat="1" ht="16.5" customHeight="1" x14ac:dyDescent="0.15"/>
    <row r="425" s="114" customFormat="1" ht="19.5" customHeight="1" x14ac:dyDescent="0.15"/>
    <row r="426" s="114" customFormat="1" ht="21.75" customHeight="1" x14ac:dyDescent="0.15"/>
    <row r="427" s="114" customFormat="1" ht="19.5" customHeight="1" x14ac:dyDescent="0.15"/>
    <row r="428" s="114" customFormat="1" ht="25.5" customHeight="1" x14ac:dyDescent="0.15"/>
    <row r="429" s="114" customFormat="1" ht="19.5" customHeight="1" x14ac:dyDescent="0.15"/>
    <row r="430" s="115" customFormat="1" ht="27" customHeight="1" x14ac:dyDescent="0.15"/>
    <row r="431" s="115" customFormat="1" ht="27" customHeight="1" x14ac:dyDescent="0.15"/>
    <row r="432" s="115" customFormat="1" ht="27" customHeight="1" x14ac:dyDescent="0.15"/>
    <row r="433" s="115" customFormat="1" ht="27" customHeight="1" x14ac:dyDescent="0.15"/>
    <row r="434" s="115" customFormat="1" ht="27" customHeight="1" x14ac:dyDescent="0.15"/>
    <row r="435" s="115" customFormat="1" ht="27" customHeight="1" x14ac:dyDescent="0.15"/>
    <row r="436" s="115" customFormat="1" ht="27" customHeight="1" x14ac:dyDescent="0.15"/>
    <row r="437" s="115" customFormat="1" ht="27" customHeight="1" x14ac:dyDescent="0.15"/>
    <row r="438" s="115" customFormat="1" ht="27" customHeight="1" x14ac:dyDescent="0.15"/>
    <row r="439" s="115" customFormat="1" ht="27" customHeight="1" x14ac:dyDescent="0.15"/>
    <row r="440" s="114" customFormat="1" ht="14.25" customHeight="1" x14ac:dyDescent="0.15"/>
    <row r="441" s="112" customFormat="1" ht="29.25" customHeight="1" x14ac:dyDescent="0.15"/>
    <row r="442" s="112" customFormat="1" x14ac:dyDescent="0.15"/>
    <row r="443" s="113" customFormat="1" ht="19.899999999999999" customHeight="1" x14ac:dyDescent="0.15"/>
    <row r="444" s="113" customFormat="1" ht="19.899999999999999" customHeight="1" x14ac:dyDescent="0.15"/>
    <row r="445" s="113" customFormat="1" ht="19.899999999999999" customHeight="1" x14ac:dyDescent="0.15"/>
    <row r="446" s="114" customFormat="1" ht="16.5" customHeight="1" x14ac:dyDescent="0.15"/>
    <row r="447" s="114" customFormat="1" ht="19.5" customHeight="1" x14ac:dyDescent="0.15"/>
    <row r="448" s="114" customFormat="1" ht="21.75" customHeight="1" x14ac:dyDescent="0.15"/>
    <row r="449" s="114" customFormat="1" ht="19.5" customHeight="1" x14ac:dyDescent="0.15"/>
    <row r="450" s="114" customFormat="1" ht="25.5" customHeight="1" x14ac:dyDescent="0.15"/>
    <row r="451" s="114" customFormat="1" ht="19.5" customHeight="1" x14ac:dyDescent="0.15"/>
    <row r="452" s="115" customFormat="1" ht="27" customHeight="1" x14ac:dyDescent="0.15"/>
    <row r="453" s="115" customFormat="1" ht="27" customHeight="1" x14ac:dyDescent="0.15"/>
    <row r="454" s="115" customFormat="1" ht="27" customHeight="1" x14ac:dyDescent="0.15"/>
    <row r="455" s="115" customFormat="1" ht="27" customHeight="1" x14ac:dyDescent="0.15"/>
    <row r="456" s="115" customFormat="1" ht="27" customHeight="1" x14ac:dyDescent="0.15"/>
    <row r="457" s="115" customFormat="1" ht="27" customHeight="1" x14ac:dyDescent="0.15"/>
    <row r="458" s="115" customFormat="1" ht="27" customHeight="1" x14ac:dyDescent="0.15"/>
    <row r="459" s="115" customFormat="1" ht="27" customHeight="1" x14ac:dyDescent="0.15"/>
    <row r="460" s="115" customFormat="1" ht="27" customHeight="1" x14ac:dyDescent="0.15"/>
    <row r="461" s="115" customFormat="1" ht="27" customHeight="1" x14ac:dyDescent="0.15"/>
    <row r="462" s="114" customFormat="1" ht="14.25" customHeight="1" x14ac:dyDescent="0.15"/>
    <row r="463" s="112" customFormat="1" ht="29.25" customHeight="1" x14ac:dyDescent="0.15"/>
    <row r="464" s="112" customFormat="1" x14ac:dyDescent="0.15"/>
    <row r="465" s="113" customFormat="1" ht="19.899999999999999" customHeight="1" x14ac:dyDescent="0.15"/>
    <row r="466" s="113" customFormat="1" ht="19.899999999999999" customHeight="1" x14ac:dyDescent="0.15"/>
    <row r="467" s="113" customFormat="1" ht="19.899999999999999" customHeight="1" x14ac:dyDescent="0.15"/>
    <row r="468" s="114" customFormat="1" ht="16.5" customHeight="1" x14ac:dyDescent="0.15"/>
    <row r="469" s="114" customFormat="1" ht="19.5" customHeight="1" x14ac:dyDescent="0.15"/>
    <row r="470" s="114" customFormat="1" ht="21.75" customHeight="1" x14ac:dyDescent="0.15"/>
    <row r="471" s="114" customFormat="1" ht="19.5" customHeight="1" x14ac:dyDescent="0.15"/>
    <row r="472" s="114" customFormat="1" ht="25.5" customHeight="1" x14ac:dyDescent="0.15"/>
    <row r="473" s="114" customFormat="1" ht="19.5" customHeight="1" x14ac:dyDescent="0.15"/>
    <row r="474" s="115" customFormat="1" ht="27" customHeight="1" x14ac:dyDescent="0.15"/>
    <row r="475" s="115" customFormat="1" ht="27" customHeight="1" x14ac:dyDescent="0.15"/>
    <row r="476" s="115" customFormat="1" ht="27" customHeight="1" x14ac:dyDescent="0.15"/>
    <row r="477" s="115" customFormat="1" ht="27" customHeight="1" x14ac:dyDescent="0.15"/>
    <row r="478" s="115" customFormat="1" ht="27" customHeight="1" x14ac:dyDescent="0.15"/>
    <row r="479" s="115" customFormat="1" ht="27" customHeight="1" x14ac:dyDescent="0.15"/>
    <row r="480" s="115" customFormat="1" ht="27" customHeight="1" x14ac:dyDescent="0.15"/>
    <row r="481" s="115" customFormat="1" ht="27" customHeight="1" x14ac:dyDescent="0.15"/>
    <row r="482" s="115" customFormat="1" ht="27" customHeight="1" x14ac:dyDescent="0.15"/>
    <row r="483" s="115" customFormat="1" ht="27" customHeight="1" x14ac:dyDescent="0.15"/>
    <row r="484" s="114" customFormat="1" ht="14.25" customHeight="1" x14ac:dyDescent="0.15"/>
    <row r="485" s="112" customFormat="1" ht="29.25" customHeight="1" x14ac:dyDescent="0.15"/>
    <row r="486" s="112" customFormat="1" x14ac:dyDescent="0.15"/>
    <row r="487" s="113" customFormat="1" ht="19.899999999999999" customHeight="1" x14ac:dyDescent="0.15"/>
    <row r="488" s="113" customFormat="1" ht="19.899999999999999" customHeight="1" x14ac:dyDescent="0.15"/>
    <row r="489" s="113" customFormat="1" ht="19.899999999999999" customHeight="1" x14ac:dyDescent="0.15"/>
    <row r="490" s="114" customFormat="1" ht="16.5" customHeight="1" x14ac:dyDescent="0.15"/>
    <row r="491" s="114" customFormat="1" ht="19.5" customHeight="1" x14ac:dyDescent="0.15"/>
    <row r="492" s="114" customFormat="1" ht="21.75" customHeight="1" x14ac:dyDescent="0.15"/>
    <row r="493" s="114" customFormat="1" ht="19.5" customHeight="1" x14ac:dyDescent="0.15"/>
    <row r="494" s="114" customFormat="1" ht="25.5" customHeight="1" x14ac:dyDescent="0.15"/>
    <row r="495" s="114" customFormat="1" ht="19.5" customHeight="1" x14ac:dyDescent="0.15"/>
    <row r="496" s="115" customFormat="1" ht="27" customHeight="1" x14ac:dyDescent="0.15"/>
    <row r="497" s="115" customFormat="1" ht="27" customHeight="1" x14ac:dyDescent="0.15"/>
    <row r="498" s="115" customFormat="1" ht="27" customHeight="1" x14ac:dyDescent="0.15"/>
    <row r="499" s="115" customFormat="1" ht="27" customHeight="1" x14ac:dyDescent="0.15"/>
    <row r="500" s="115" customFormat="1" ht="27" customHeight="1" x14ac:dyDescent="0.15"/>
    <row r="501" s="115" customFormat="1" ht="27" customHeight="1" x14ac:dyDescent="0.15"/>
    <row r="502" s="115" customFormat="1" ht="27" customHeight="1" x14ac:dyDescent="0.15"/>
    <row r="503" s="115" customFormat="1" ht="27" customHeight="1" x14ac:dyDescent="0.15"/>
    <row r="504" s="115" customFormat="1" ht="27" customHeight="1" x14ac:dyDescent="0.15"/>
    <row r="505" s="115" customFormat="1" ht="27" customHeight="1" x14ac:dyDescent="0.15"/>
    <row r="506" s="114" customFormat="1" ht="14.25" customHeight="1" x14ac:dyDescent="0.15"/>
    <row r="507" s="112" customFormat="1" ht="29.25" customHeight="1" x14ac:dyDescent="0.15"/>
    <row r="508" s="112" customFormat="1" x14ac:dyDescent="0.15"/>
    <row r="509" s="113" customFormat="1" ht="19.899999999999999" customHeight="1" x14ac:dyDescent="0.15"/>
    <row r="510" s="113" customFormat="1" ht="19.899999999999999" customHeight="1" x14ac:dyDescent="0.15"/>
    <row r="511" s="113" customFormat="1" ht="19.899999999999999" customHeight="1" x14ac:dyDescent="0.15"/>
    <row r="512" s="114" customFormat="1" ht="16.5" customHeight="1" x14ac:dyDescent="0.15"/>
    <row r="513" s="114" customFormat="1" ht="19.5" customHeight="1" x14ac:dyDescent="0.15"/>
    <row r="514" s="114" customFormat="1" ht="21.75" customHeight="1" x14ac:dyDescent="0.15"/>
    <row r="515" s="114" customFormat="1" ht="19.5" customHeight="1" x14ac:dyDescent="0.15"/>
    <row r="516" s="114" customFormat="1" ht="25.5" customHeight="1" x14ac:dyDescent="0.15"/>
    <row r="517" s="114" customFormat="1" ht="19.5" customHeight="1" x14ac:dyDescent="0.15"/>
    <row r="518" s="115" customFormat="1" ht="27" customHeight="1" x14ac:dyDescent="0.15"/>
    <row r="519" s="115" customFormat="1" ht="27" customHeight="1" x14ac:dyDescent="0.15"/>
    <row r="520" s="115" customFormat="1" ht="27" customHeight="1" x14ac:dyDescent="0.15"/>
    <row r="521" s="115" customFormat="1" ht="27" customHeight="1" x14ac:dyDescent="0.15"/>
    <row r="522" s="115" customFormat="1" ht="27" customHeight="1" x14ac:dyDescent="0.15"/>
    <row r="523" s="115" customFormat="1" ht="27" customHeight="1" x14ac:dyDescent="0.15"/>
    <row r="524" s="115" customFormat="1" ht="27" customHeight="1" x14ac:dyDescent="0.15"/>
    <row r="525" s="115" customFormat="1" ht="27" customHeight="1" x14ac:dyDescent="0.15"/>
    <row r="526" s="115" customFormat="1" ht="27" customHeight="1" x14ac:dyDescent="0.15"/>
    <row r="527" s="115" customFormat="1" ht="27" customHeight="1" x14ac:dyDescent="0.15"/>
    <row r="528" s="114" customFormat="1" ht="14.25" customHeight="1" x14ac:dyDescent="0.15"/>
    <row r="529" s="112" customFormat="1" ht="29.25" customHeight="1" x14ac:dyDescent="0.15"/>
    <row r="530" s="112" customFormat="1" x14ac:dyDescent="0.15"/>
    <row r="531" s="113" customFormat="1" ht="19.899999999999999" customHeight="1" x14ac:dyDescent="0.15"/>
    <row r="532" s="113" customFormat="1" ht="19.899999999999999" customHeight="1" x14ac:dyDescent="0.15"/>
    <row r="533" s="113" customFormat="1" ht="19.899999999999999" customHeight="1" x14ac:dyDescent="0.15"/>
    <row r="534" s="114" customFormat="1" ht="16.5" customHeight="1" x14ac:dyDescent="0.15"/>
    <row r="535" s="114" customFormat="1" ht="19.5" customHeight="1" x14ac:dyDescent="0.15"/>
    <row r="536" s="114" customFormat="1" ht="21.75" customHeight="1" x14ac:dyDescent="0.15"/>
    <row r="537" s="114" customFormat="1" ht="19.5" customHeight="1" x14ac:dyDescent="0.15"/>
    <row r="538" s="114" customFormat="1" ht="25.5" customHeight="1" x14ac:dyDescent="0.15"/>
    <row r="539" s="114" customFormat="1" ht="19.5" customHeight="1" x14ac:dyDescent="0.15"/>
    <row r="540" s="115" customFormat="1" ht="27" customHeight="1" x14ac:dyDescent="0.15"/>
    <row r="541" s="115" customFormat="1" ht="27" customHeight="1" x14ac:dyDescent="0.15"/>
    <row r="542" s="115" customFormat="1" ht="27" customHeight="1" x14ac:dyDescent="0.15"/>
    <row r="543" s="115" customFormat="1" ht="27" customHeight="1" x14ac:dyDescent="0.15"/>
    <row r="544" s="115" customFormat="1" ht="27" customHeight="1" x14ac:dyDescent="0.15"/>
    <row r="545" s="115" customFormat="1" ht="27" customHeight="1" x14ac:dyDescent="0.15"/>
    <row r="546" s="115" customFormat="1" ht="27" customHeight="1" x14ac:dyDescent="0.15"/>
    <row r="547" s="115" customFormat="1" ht="27" customHeight="1" x14ac:dyDescent="0.15"/>
    <row r="548" s="115" customFormat="1" ht="27" customHeight="1" x14ac:dyDescent="0.15"/>
    <row r="549" s="115" customFormat="1" ht="27" customHeight="1" x14ac:dyDescent="0.15"/>
    <row r="550" s="114" customFormat="1" ht="14.25" customHeight="1" x14ac:dyDescent="0.15"/>
    <row r="551" s="112" customFormat="1" ht="29.25" customHeight="1" x14ac:dyDescent="0.15"/>
    <row r="552" s="112" customFormat="1" x14ac:dyDescent="0.15"/>
    <row r="553" s="113" customFormat="1" ht="19.899999999999999" customHeight="1" x14ac:dyDescent="0.15"/>
    <row r="554" s="113" customFormat="1" ht="19.899999999999999" customHeight="1" x14ac:dyDescent="0.15"/>
    <row r="555" s="113" customFormat="1" ht="19.899999999999999" customHeight="1" x14ac:dyDescent="0.15"/>
    <row r="556" s="114" customFormat="1" ht="16.5" customHeight="1" x14ac:dyDescent="0.15"/>
    <row r="557" s="114" customFormat="1" ht="19.5" customHeight="1" x14ac:dyDescent="0.15"/>
    <row r="558" s="114" customFormat="1" ht="21.75" customHeight="1" x14ac:dyDescent="0.15"/>
    <row r="559" s="114" customFormat="1" ht="19.5" customHeight="1" x14ac:dyDescent="0.15"/>
    <row r="560" s="114" customFormat="1" ht="25.5" customHeight="1" x14ac:dyDescent="0.15"/>
    <row r="561" s="114" customFormat="1" ht="19.5" customHeight="1" x14ac:dyDescent="0.15"/>
    <row r="562" s="115" customFormat="1" ht="27" customHeight="1" x14ac:dyDescent="0.15"/>
    <row r="563" s="115" customFormat="1" ht="27" customHeight="1" x14ac:dyDescent="0.15"/>
    <row r="564" s="115" customFormat="1" ht="27" customHeight="1" x14ac:dyDescent="0.15"/>
    <row r="565" s="115" customFormat="1" ht="27" customHeight="1" x14ac:dyDescent="0.15"/>
    <row r="566" s="115" customFormat="1" ht="27" customHeight="1" x14ac:dyDescent="0.15"/>
    <row r="567" s="115" customFormat="1" ht="27" customHeight="1" x14ac:dyDescent="0.15"/>
    <row r="568" s="115" customFormat="1" ht="27" customHeight="1" x14ac:dyDescent="0.15"/>
    <row r="569" s="115" customFormat="1" ht="27" customHeight="1" x14ac:dyDescent="0.15"/>
    <row r="570" s="115" customFormat="1" ht="27" customHeight="1" x14ac:dyDescent="0.15"/>
    <row r="571" s="115" customFormat="1" ht="27" customHeight="1" x14ac:dyDescent="0.15"/>
    <row r="572" s="114" customFormat="1" ht="14.25" customHeight="1" x14ac:dyDescent="0.15"/>
    <row r="573" s="112" customFormat="1" ht="29.25" customHeight="1" x14ac:dyDescent="0.15"/>
    <row r="574" s="112" customFormat="1" x14ac:dyDescent="0.15"/>
    <row r="575" s="113" customFormat="1" ht="19.899999999999999" customHeight="1" x14ac:dyDescent="0.15"/>
    <row r="576" s="113" customFormat="1" ht="19.899999999999999" customHeight="1" x14ac:dyDescent="0.15"/>
    <row r="577" s="113" customFormat="1" ht="19.899999999999999" customHeight="1" x14ac:dyDescent="0.15"/>
    <row r="578" s="114" customFormat="1" ht="16.5" customHeight="1" x14ac:dyDescent="0.15"/>
    <row r="579" s="114" customFormat="1" ht="19.5" customHeight="1" x14ac:dyDescent="0.15"/>
    <row r="580" s="114" customFormat="1" ht="21.75" customHeight="1" x14ac:dyDescent="0.15"/>
    <row r="581" s="114" customFormat="1" ht="19.5" customHeight="1" x14ac:dyDescent="0.15"/>
    <row r="582" s="114" customFormat="1" ht="25.5" customHeight="1" x14ac:dyDescent="0.15"/>
    <row r="583" s="114" customFormat="1" ht="19.5" customHeight="1" x14ac:dyDescent="0.15"/>
    <row r="584" s="115" customFormat="1" ht="27" customHeight="1" x14ac:dyDescent="0.15"/>
    <row r="585" s="115" customFormat="1" ht="27" customHeight="1" x14ac:dyDescent="0.15"/>
    <row r="586" s="115" customFormat="1" ht="27" customHeight="1" x14ac:dyDescent="0.15"/>
    <row r="587" s="115" customFormat="1" ht="27" customHeight="1" x14ac:dyDescent="0.15"/>
    <row r="588" s="115" customFormat="1" ht="27" customHeight="1" x14ac:dyDescent="0.15"/>
    <row r="589" s="115" customFormat="1" ht="27" customHeight="1" x14ac:dyDescent="0.15"/>
    <row r="590" s="115" customFormat="1" ht="27" customHeight="1" x14ac:dyDescent="0.15"/>
    <row r="591" s="115" customFormat="1" ht="27" customHeight="1" x14ac:dyDescent="0.15"/>
    <row r="592" s="115" customFormat="1" ht="27" customHeight="1" x14ac:dyDescent="0.15"/>
    <row r="593" s="115" customFormat="1" ht="27" customHeight="1" x14ac:dyDescent="0.15"/>
    <row r="594" s="114" customFormat="1" ht="14.25" customHeight="1" x14ac:dyDescent="0.15"/>
    <row r="595" s="112" customFormat="1" ht="29.25" customHeight="1" x14ac:dyDescent="0.15"/>
    <row r="596" s="112" customFormat="1" x14ac:dyDescent="0.15"/>
    <row r="597" s="113" customFormat="1" ht="19.899999999999999" customHeight="1" x14ac:dyDescent="0.15"/>
    <row r="598" s="113" customFormat="1" ht="19.899999999999999" customHeight="1" x14ac:dyDescent="0.15"/>
    <row r="599" s="113" customFormat="1" ht="19.899999999999999" customHeight="1" x14ac:dyDescent="0.15"/>
    <row r="600" s="114" customFormat="1" ht="16.5" customHeight="1" x14ac:dyDescent="0.15"/>
    <row r="601" s="114" customFormat="1" ht="19.5" customHeight="1" x14ac:dyDescent="0.15"/>
    <row r="602" s="114" customFormat="1" ht="21.75" customHeight="1" x14ac:dyDescent="0.15"/>
    <row r="603" s="114" customFormat="1" ht="19.5" customHeight="1" x14ac:dyDescent="0.15"/>
    <row r="604" s="114" customFormat="1" ht="25.5" customHeight="1" x14ac:dyDescent="0.15"/>
    <row r="605" s="114" customFormat="1" ht="19.5" customHeight="1" x14ac:dyDescent="0.15"/>
    <row r="606" s="115" customFormat="1" ht="27" customHeight="1" x14ac:dyDescent="0.15"/>
    <row r="607" s="115" customFormat="1" ht="27" customHeight="1" x14ac:dyDescent="0.15"/>
    <row r="608" s="115" customFormat="1" ht="27" customHeight="1" x14ac:dyDescent="0.15"/>
    <row r="609" s="115" customFormat="1" ht="27" customHeight="1" x14ac:dyDescent="0.15"/>
    <row r="610" s="115" customFormat="1" ht="27" customHeight="1" x14ac:dyDescent="0.15"/>
    <row r="611" s="115" customFormat="1" ht="27" customHeight="1" x14ac:dyDescent="0.15"/>
    <row r="612" s="115" customFormat="1" ht="27" customHeight="1" x14ac:dyDescent="0.15"/>
    <row r="613" s="115" customFormat="1" ht="27" customHeight="1" x14ac:dyDescent="0.15"/>
    <row r="614" s="115" customFormat="1" ht="27" customHeight="1" x14ac:dyDescent="0.15"/>
    <row r="615" s="115" customFormat="1" ht="27" customHeight="1" x14ac:dyDescent="0.15"/>
    <row r="616" s="114" customFormat="1" ht="14.25" customHeight="1" x14ac:dyDescent="0.15"/>
    <row r="617" s="112" customFormat="1" ht="29.25" customHeight="1" x14ac:dyDescent="0.15"/>
    <row r="618" s="112" customFormat="1" x14ac:dyDescent="0.15"/>
    <row r="619" s="113" customFormat="1" ht="19.899999999999999" customHeight="1" x14ac:dyDescent="0.15"/>
    <row r="620" s="113" customFormat="1" ht="19.899999999999999" customHeight="1" x14ac:dyDescent="0.15"/>
    <row r="621" s="113" customFormat="1" ht="19.899999999999999" customHeight="1" x14ac:dyDescent="0.15"/>
    <row r="622" s="114" customFormat="1" ht="16.5" customHeight="1" x14ac:dyDescent="0.15"/>
    <row r="623" s="114" customFormat="1" ht="19.5" customHeight="1" x14ac:dyDescent="0.15"/>
    <row r="624" s="114" customFormat="1" ht="21.75" customHeight="1" x14ac:dyDescent="0.15"/>
    <row r="625" s="114" customFormat="1" ht="19.5" customHeight="1" x14ac:dyDescent="0.15"/>
    <row r="626" s="114" customFormat="1" ht="25.5" customHeight="1" x14ac:dyDescent="0.15"/>
    <row r="627" s="114" customFormat="1" ht="19.5" customHeight="1" x14ac:dyDescent="0.15"/>
    <row r="628" s="115" customFormat="1" ht="27" customHeight="1" x14ac:dyDescent="0.15"/>
    <row r="629" s="115" customFormat="1" ht="27" customHeight="1" x14ac:dyDescent="0.15"/>
    <row r="630" s="115" customFormat="1" ht="27" customHeight="1" x14ac:dyDescent="0.15"/>
    <row r="631" s="115" customFormat="1" ht="27" customHeight="1" x14ac:dyDescent="0.15"/>
    <row r="632" s="115" customFormat="1" ht="27" customHeight="1" x14ac:dyDescent="0.15"/>
    <row r="633" s="115" customFormat="1" ht="27" customHeight="1" x14ac:dyDescent="0.15"/>
    <row r="634" s="115" customFormat="1" ht="27" customHeight="1" x14ac:dyDescent="0.15"/>
    <row r="635" s="115" customFormat="1" ht="27" customHeight="1" x14ac:dyDescent="0.15"/>
    <row r="636" s="115" customFormat="1" ht="27" customHeight="1" x14ac:dyDescent="0.15"/>
    <row r="637" s="115" customFormat="1" ht="27" customHeight="1" x14ac:dyDescent="0.15"/>
    <row r="638" s="114" customFormat="1" ht="14.25" customHeight="1" x14ac:dyDescent="0.15"/>
    <row r="639" s="112" customFormat="1" ht="29.25" customHeight="1" x14ac:dyDescent="0.15"/>
    <row r="640" s="112" customFormat="1" x14ac:dyDescent="0.15"/>
    <row r="641" s="113" customFormat="1" ht="19.899999999999999" customHeight="1" x14ac:dyDescent="0.15"/>
    <row r="642" s="113" customFormat="1" ht="19.899999999999999" customHeight="1" x14ac:dyDescent="0.15"/>
    <row r="643" s="113" customFormat="1" ht="19.899999999999999" customHeight="1" x14ac:dyDescent="0.15"/>
    <row r="644" s="114" customFormat="1" ht="16.5" customHeight="1" x14ac:dyDescent="0.15"/>
    <row r="645" s="114" customFormat="1" ht="19.5" customHeight="1" x14ac:dyDescent="0.15"/>
    <row r="646" s="114" customFormat="1" ht="21.75" customHeight="1" x14ac:dyDescent="0.15"/>
    <row r="647" s="114" customFormat="1" ht="19.5" customHeight="1" x14ac:dyDescent="0.15"/>
    <row r="648" s="114" customFormat="1" ht="25.5" customHeight="1" x14ac:dyDescent="0.15"/>
    <row r="649" s="114" customFormat="1" ht="19.5" customHeight="1" x14ac:dyDescent="0.15"/>
    <row r="650" s="115" customFormat="1" ht="27" customHeight="1" x14ac:dyDescent="0.15"/>
    <row r="651" s="115" customFormat="1" ht="27" customHeight="1" x14ac:dyDescent="0.15"/>
    <row r="652" s="115" customFormat="1" ht="27" customHeight="1" x14ac:dyDescent="0.15"/>
    <row r="653" s="115" customFormat="1" ht="27" customHeight="1" x14ac:dyDescent="0.15"/>
    <row r="654" s="115" customFormat="1" ht="27" customHeight="1" x14ac:dyDescent="0.15"/>
    <row r="655" s="115" customFormat="1" ht="27" customHeight="1" x14ac:dyDescent="0.15"/>
    <row r="656" s="115" customFormat="1" ht="27" customHeight="1" x14ac:dyDescent="0.15"/>
    <row r="657" s="115" customFormat="1" ht="27" customHeight="1" x14ac:dyDescent="0.15"/>
    <row r="658" s="115" customFormat="1" ht="27" customHeight="1" x14ac:dyDescent="0.15"/>
    <row r="659" s="115" customFormat="1" ht="27" customHeight="1" x14ac:dyDescent="0.15"/>
    <row r="660" s="114" customFormat="1" ht="14.25" customHeight="1" x14ac:dyDescent="0.15"/>
    <row r="661" s="112" customFormat="1" ht="29.25" customHeight="1" x14ac:dyDescent="0.15"/>
    <row r="662" s="112" customFormat="1" x14ac:dyDescent="0.15"/>
    <row r="663" s="113" customFormat="1" ht="19.899999999999999" customHeight="1" x14ac:dyDescent="0.15"/>
    <row r="664" s="113" customFormat="1" ht="19.899999999999999" customHeight="1" x14ac:dyDescent="0.15"/>
    <row r="665" s="113" customFormat="1" ht="19.899999999999999" customHeight="1" x14ac:dyDescent="0.15"/>
    <row r="666" s="114" customFormat="1" ht="16.5" customHeight="1" x14ac:dyDescent="0.15"/>
    <row r="667" s="114" customFormat="1" ht="19.5" customHeight="1" x14ac:dyDescent="0.15"/>
    <row r="668" s="114" customFormat="1" ht="21.75" customHeight="1" x14ac:dyDescent="0.15"/>
    <row r="669" s="114" customFormat="1" ht="19.5" customHeight="1" x14ac:dyDescent="0.15"/>
    <row r="670" s="114" customFormat="1" ht="25.5" customHeight="1" x14ac:dyDescent="0.15"/>
    <row r="671" s="114" customFormat="1" ht="19.5" customHeight="1" x14ac:dyDescent="0.15"/>
    <row r="672" s="115" customFormat="1" ht="27" customHeight="1" x14ac:dyDescent="0.15"/>
    <row r="673" s="115" customFormat="1" ht="27" customHeight="1" x14ac:dyDescent="0.15"/>
    <row r="674" s="115" customFormat="1" ht="27" customHeight="1" x14ac:dyDescent="0.15"/>
    <row r="675" s="115" customFormat="1" ht="27" customHeight="1" x14ac:dyDescent="0.15"/>
    <row r="676" s="115" customFormat="1" ht="27" customHeight="1" x14ac:dyDescent="0.15"/>
    <row r="677" s="115" customFormat="1" ht="27" customHeight="1" x14ac:dyDescent="0.15"/>
    <row r="678" s="115" customFormat="1" ht="27" customHeight="1" x14ac:dyDescent="0.15"/>
    <row r="679" s="115" customFormat="1" ht="27" customHeight="1" x14ac:dyDescent="0.15"/>
    <row r="680" s="115" customFormat="1" ht="27" customHeight="1" x14ac:dyDescent="0.15"/>
    <row r="681" s="115" customFormat="1" ht="27" customHeight="1" x14ac:dyDescent="0.15"/>
    <row r="682" s="114" customFormat="1" ht="14.25" customHeight="1" x14ac:dyDescent="0.15"/>
    <row r="683" s="112" customFormat="1" ht="29.25" customHeight="1" x14ac:dyDescent="0.15"/>
    <row r="684" s="112" customFormat="1" x14ac:dyDescent="0.15"/>
    <row r="685" s="113" customFormat="1" ht="19.899999999999999" customHeight="1" x14ac:dyDescent="0.15"/>
    <row r="686" s="113" customFormat="1" ht="19.899999999999999" customHeight="1" x14ac:dyDescent="0.15"/>
    <row r="687" s="113" customFormat="1" ht="19.899999999999999" customHeight="1" x14ac:dyDescent="0.15"/>
    <row r="688" s="114" customFormat="1" ht="16.5" customHeight="1" x14ac:dyDescent="0.15"/>
    <row r="689" s="114" customFormat="1" ht="19.5" customHeight="1" x14ac:dyDescent="0.15"/>
    <row r="690" s="114" customFormat="1" ht="21.75" customHeight="1" x14ac:dyDescent="0.15"/>
    <row r="691" s="114" customFormat="1" ht="19.5" customHeight="1" x14ac:dyDescent="0.15"/>
    <row r="692" s="114" customFormat="1" ht="25.5" customHeight="1" x14ac:dyDescent="0.15"/>
    <row r="693" s="114" customFormat="1" ht="19.5" customHeight="1" x14ac:dyDescent="0.15"/>
    <row r="694" s="115" customFormat="1" ht="27" customHeight="1" x14ac:dyDescent="0.15"/>
    <row r="695" s="115" customFormat="1" ht="27" customHeight="1" x14ac:dyDescent="0.15"/>
    <row r="696" s="115" customFormat="1" ht="27" customHeight="1" x14ac:dyDescent="0.15"/>
    <row r="697" s="115" customFormat="1" ht="27" customHeight="1" x14ac:dyDescent="0.15"/>
    <row r="698" s="115" customFormat="1" ht="27" customHeight="1" x14ac:dyDescent="0.15"/>
    <row r="699" s="115" customFormat="1" ht="27" customHeight="1" x14ac:dyDescent="0.15"/>
    <row r="700" s="115" customFormat="1" ht="27" customHeight="1" x14ac:dyDescent="0.15"/>
    <row r="701" s="115" customFormat="1" ht="27" customHeight="1" x14ac:dyDescent="0.15"/>
    <row r="702" s="115" customFormat="1" ht="27" customHeight="1" x14ac:dyDescent="0.15"/>
    <row r="703" s="115" customFormat="1" ht="27" customHeight="1" x14ac:dyDescent="0.15"/>
    <row r="704" s="114" customFormat="1" ht="14.25" customHeight="1" x14ac:dyDescent="0.15"/>
    <row r="705" s="112" customFormat="1" ht="29.25" customHeight="1" x14ac:dyDescent="0.15"/>
    <row r="706" s="112" customFormat="1" x14ac:dyDescent="0.15"/>
    <row r="707" s="113" customFormat="1" ht="19.899999999999999" customHeight="1" x14ac:dyDescent="0.15"/>
    <row r="708" s="113" customFormat="1" ht="19.899999999999999" customHeight="1" x14ac:dyDescent="0.15"/>
    <row r="709" s="113" customFormat="1" ht="19.899999999999999" customHeight="1" x14ac:dyDescent="0.15"/>
    <row r="710" s="114" customFormat="1" ht="16.5" customHeight="1" x14ac:dyDescent="0.15"/>
    <row r="711" s="114" customFormat="1" ht="19.5" customHeight="1" x14ac:dyDescent="0.15"/>
    <row r="712" s="114" customFormat="1" ht="21.75" customHeight="1" x14ac:dyDescent="0.15"/>
    <row r="713" s="114" customFormat="1" ht="19.5" customHeight="1" x14ac:dyDescent="0.15"/>
    <row r="714" s="114" customFormat="1" ht="25.5" customHeight="1" x14ac:dyDescent="0.15"/>
    <row r="715" s="114" customFormat="1" ht="19.5" customHeight="1" x14ac:dyDescent="0.15"/>
    <row r="716" s="115" customFormat="1" ht="27" customHeight="1" x14ac:dyDescent="0.15"/>
    <row r="717" s="115" customFormat="1" ht="27" customHeight="1" x14ac:dyDescent="0.15"/>
    <row r="718" s="115" customFormat="1" ht="27" customHeight="1" x14ac:dyDescent="0.15"/>
    <row r="719" s="115" customFormat="1" ht="27" customHeight="1" x14ac:dyDescent="0.15"/>
    <row r="720" s="115" customFormat="1" ht="27" customHeight="1" x14ac:dyDescent="0.15"/>
    <row r="721" s="115" customFormat="1" ht="27" customHeight="1" x14ac:dyDescent="0.15"/>
    <row r="722" s="115" customFormat="1" ht="27" customHeight="1" x14ac:dyDescent="0.15"/>
    <row r="723" s="115" customFormat="1" ht="27" customHeight="1" x14ac:dyDescent="0.15"/>
    <row r="724" s="115" customFormat="1" ht="27" customHeight="1" x14ac:dyDescent="0.15"/>
    <row r="725" s="115" customFormat="1" ht="27" customHeight="1" x14ac:dyDescent="0.15"/>
    <row r="726" s="114" customFormat="1" ht="14.25" customHeight="1" x14ac:dyDescent="0.15"/>
    <row r="727" s="112" customFormat="1" ht="29.25" customHeight="1" x14ac:dyDescent="0.15"/>
    <row r="728" s="112" customFormat="1" x14ac:dyDescent="0.15"/>
    <row r="729" s="113" customFormat="1" ht="19.899999999999999" customHeight="1" x14ac:dyDescent="0.15"/>
    <row r="730" s="113" customFormat="1" ht="19.899999999999999" customHeight="1" x14ac:dyDescent="0.15"/>
    <row r="731" s="113" customFormat="1" ht="19.899999999999999" customHeight="1" x14ac:dyDescent="0.15"/>
    <row r="732" s="114" customFormat="1" ht="16.5" customHeight="1" x14ac:dyDescent="0.15"/>
    <row r="733" s="114" customFormat="1" ht="19.5" customHeight="1" x14ac:dyDescent="0.15"/>
    <row r="734" s="114" customFormat="1" ht="21.75" customHeight="1" x14ac:dyDescent="0.15"/>
    <row r="735" s="114" customFormat="1" ht="19.5" customHeight="1" x14ac:dyDescent="0.15"/>
    <row r="736" s="114" customFormat="1" ht="25.5" customHeight="1" x14ac:dyDescent="0.15"/>
    <row r="737" s="114" customFormat="1" ht="19.5" customHeight="1" x14ac:dyDescent="0.15"/>
    <row r="738" s="115" customFormat="1" ht="27" customHeight="1" x14ac:dyDescent="0.15"/>
    <row r="739" s="115" customFormat="1" ht="27" customHeight="1" x14ac:dyDescent="0.15"/>
    <row r="740" s="115" customFormat="1" ht="27" customHeight="1" x14ac:dyDescent="0.15"/>
    <row r="741" s="115" customFormat="1" ht="27" customHeight="1" x14ac:dyDescent="0.15"/>
    <row r="742" s="115" customFormat="1" ht="27" customHeight="1" x14ac:dyDescent="0.15"/>
    <row r="743" s="115" customFormat="1" ht="27" customHeight="1" x14ac:dyDescent="0.15"/>
    <row r="744" s="115" customFormat="1" ht="27" customHeight="1" x14ac:dyDescent="0.15"/>
    <row r="745" s="115" customFormat="1" ht="27" customHeight="1" x14ac:dyDescent="0.15"/>
    <row r="746" s="115" customFormat="1" ht="27" customHeight="1" x14ac:dyDescent="0.15"/>
    <row r="747" s="115" customFormat="1" ht="27" customHeight="1" x14ac:dyDescent="0.15"/>
    <row r="748" s="114" customFormat="1" ht="14.25" customHeight="1" x14ac:dyDescent="0.15"/>
    <row r="749" s="112" customFormat="1" ht="29.25" customHeight="1" x14ac:dyDescent="0.15"/>
    <row r="750" s="112" customFormat="1" x14ac:dyDescent="0.15"/>
    <row r="751" s="113" customFormat="1" ht="19.899999999999999" customHeight="1" x14ac:dyDescent="0.15"/>
    <row r="752" s="113" customFormat="1" ht="19.899999999999999" customHeight="1" x14ac:dyDescent="0.15"/>
    <row r="753" s="113" customFormat="1" ht="19.899999999999999" customHeight="1" x14ac:dyDescent="0.15"/>
    <row r="754" s="114" customFormat="1" ht="16.5" customHeight="1" x14ac:dyDescent="0.15"/>
    <row r="755" s="114" customFormat="1" ht="19.5" customHeight="1" x14ac:dyDescent="0.15"/>
    <row r="756" s="114" customFormat="1" ht="21.75" customHeight="1" x14ac:dyDescent="0.15"/>
    <row r="757" s="114" customFormat="1" ht="19.5" customHeight="1" x14ac:dyDescent="0.15"/>
    <row r="758" s="114" customFormat="1" ht="25.5" customHeight="1" x14ac:dyDescent="0.15"/>
    <row r="759" s="114" customFormat="1" ht="19.5" customHeight="1" x14ac:dyDescent="0.15"/>
    <row r="760" s="115" customFormat="1" ht="27" customHeight="1" x14ac:dyDescent="0.15"/>
    <row r="761" s="115" customFormat="1" ht="27" customHeight="1" x14ac:dyDescent="0.15"/>
    <row r="762" s="115" customFormat="1" ht="27" customHeight="1" x14ac:dyDescent="0.15"/>
    <row r="763" s="115" customFormat="1" ht="27" customHeight="1" x14ac:dyDescent="0.15"/>
    <row r="764" s="115" customFormat="1" ht="27" customHeight="1" x14ac:dyDescent="0.15"/>
    <row r="765" s="115" customFormat="1" ht="27" customHeight="1" x14ac:dyDescent="0.15"/>
    <row r="766" s="115" customFormat="1" ht="27" customHeight="1" x14ac:dyDescent="0.15"/>
    <row r="767" s="115" customFormat="1" ht="27" customHeight="1" x14ac:dyDescent="0.15"/>
    <row r="768" s="115" customFormat="1" ht="27" customHeight="1" x14ac:dyDescent="0.15"/>
    <row r="769" s="115" customFormat="1" ht="27" customHeight="1" x14ac:dyDescent="0.15"/>
    <row r="770" s="114" customFormat="1" ht="14.25" customHeight="1" x14ac:dyDescent="0.15"/>
    <row r="771" s="112" customFormat="1" ht="29.25" customHeight="1" x14ac:dyDescent="0.15"/>
    <row r="772" s="112" customFormat="1" x14ac:dyDescent="0.15"/>
    <row r="773" s="113" customFormat="1" ht="19.899999999999999" customHeight="1" x14ac:dyDescent="0.15"/>
    <row r="774" s="113" customFormat="1" ht="19.899999999999999" customHeight="1" x14ac:dyDescent="0.15"/>
    <row r="775" s="113" customFormat="1" ht="19.899999999999999" customHeight="1" x14ac:dyDescent="0.15"/>
    <row r="776" s="114" customFormat="1" ht="16.5" customHeight="1" x14ac:dyDescent="0.15"/>
    <row r="777" s="114" customFormat="1" ht="19.5" customHeight="1" x14ac:dyDescent="0.15"/>
    <row r="778" s="114" customFormat="1" ht="21.75" customHeight="1" x14ac:dyDescent="0.15"/>
    <row r="779" s="114" customFormat="1" ht="19.5" customHeight="1" x14ac:dyDescent="0.15"/>
    <row r="780" s="114" customFormat="1" ht="25.5" customHeight="1" x14ac:dyDescent="0.15"/>
    <row r="781" s="114" customFormat="1" ht="19.5" customHeight="1" x14ac:dyDescent="0.15"/>
    <row r="782" s="115" customFormat="1" ht="27" customHeight="1" x14ac:dyDescent="0.15"/>
    <row r="783" s="115" customFormat="1" ht="27" customHeight="1" x14ac:dyDescent="0.15"/>
    <row r="784" s="115" customFormat="1" ht="27" customHeight="1" x14ac:dyDescent="0.15"/>
    <row r="785" s="115" customFormat="1" ht="27" customHeight="1" x14ac:dyDescent="0.15"/>
    <row r="786" s="115" customFormat="1" ht="27" customHeight="1" x14ac:dyDescent="0.15"/>
    <row r="787" s="115" customFormat="1" ht="27" customHeight="1" x14ac:dyDescent="0.15"/>
    <row r="788" s="115" customFormat="1" ht="27" customHeight="1" x14ac:dyDescent="0.15"/>
    <row r="789" s="115" customFormat="1" ht="27" customHeight="1" x14ac:dyDescent="0.15"/>
    <row r="790" s="115" customFormat="1" ht="27" customHeight="1" x14ac:dyDescent="0.15"/>
    <row r="791" s="115" customFormat="1" ht="27" customHeight="1" x14ac:dyDescent="0.15"/>
    <row r="792" s="114" customFormat="1" ht="14.25" customHeight="1" x14ac:dyDescent="0.15"/>
    <row r="793" s="112" customFormat="1" ht="29.25" customHeight="1" x14ac:dyDescent="0.15"/>
    <row r="794" s="112" customFormat="1" x14ac:dyDescent="0.15"/>
    <row r="795" s="113" customFormat="1" ht="19.899999999999999" customHeight="1" x14ac:dyDescent="0.15"/>
    <row r="796" s="113" customFormat="1" ht="19.899999999999999" customHeight="1" x14ac:dyDescent="0.15"/>
    <row r="797" s="113" customFormat="1" ht="19.899999999999999" customHeight="1" x14ac:dyDescent="0.15"/>
    <row r="798" s="114" customFormat="1" ht="16.5" customHeight="1" x14ac:dyDescent="0.15"/>
    <row r="799" s="114" customFormat="1" ht="19.5" customHeight="1" x14ac:dyDescent="0.15"/>
    <row r="800" s="114" customFormat="1" ht="21.75" customHeight="1" x14ac:dyDescent="0.15"/>
    <row r="801" s="114" customFormat="1" ht="19.5" customHeight="1" x14ac:dyDescent="0.15"/>
    <row r="802" s="114" customFormat="1" ht="25.5" customHeight="1" x14ac:dyDescent="0.15"/>
    <row r="803" s="114" customFormat="1" ht="19.5" customHeight="1" x14ac:dyDescent="0.15"/>
    <row r="804" s="115" customFormat="1" ht="27" customHeight="1" x14ac:dyDescent="0.15"/>
    <row r="805" s="115" customFormat="1" ht="27" customHeight="1" x14ac:dyDescent="0.15"/>
    <row r="806" s="115" customFormat="1" ht="27" customHeight="1" x14ac:dyDescent="0.15"/>
    <row r="807" s="115" customFormat="1" ht="27" customHeight="1" x14ac:dyDescent="0.15"/>
    <row r="808" s="115" customFormat="1" ht="27" customHeight="1" x14ac:dyDescent="0.15"/>
    <row r="809" s="115" customFormat="1" ht="27" customHeight="1" x14ac:dyDescent="0.15"/>
    <row r="810" s="115" customFormat="1" ht="27" customHeight="1" x14ac:dyDescent="0.15"/>
    <row r="811" s="115" customFormat="1" ht="27" customHeight="1" x14ac:dyDescent="0.15"/>
    <row r="812" s="115" customFormat="1" ht="27" customHeight="1" x14ac:dyDescent="0.15"/>
    <row r="813" s="115" customFormat="1" ht="27" customHeight="1" x14ac:dyDescent="0.15"/>
    <row r="814" s="114" customFormat="1" ht="14.25" customHeight="1" x14ac:dyDescent="0.15"/>
    <row r="815" s="112" customFormat="1" ht="29.25" customHeight="1" x14ac:dyDescent="0.15"/>
    <row r="816" s="112" customFormat="1" x14ac:dyDescent="0.15"/>
    <row r="817" s="113" customFormat="1" ht="19.899999999999999" customHeight="1" x14ac:dyDescent="0.15"/>
    <row r="818" s="113" customFormat="1" ht="19.899999999999999" customHeight="1" x14ac:dyDescent="0.15"/>
    <row r="819" s="113" customFormat="1" ht="19.899999999999999" customHeight="1" x14ac:dyDescent="0.15"/>
    <row r="820" s="114" customFormat="1" ht="16.5" customHeight="1" x14ac:dyDescent="0.15"/>
    <row r="821" s="114" customFormat="1" ht="19.5" customHeight="1" x14ac:dyDescent="0.15"/>
    <row r="822" s="114" customFormat="1" ht="21.75" customHeight="1" x14ac:dyDescent="0.15"/>
    <row r="823" s="114" customFormat="1" ht="19.5" customHeight="1" x14ac:dyDescent="0.15"/>
    <row r="824" s="114" customFormat="1" ht="25.5" customHeight="1" x14ac:dyDescent="0.15"/>
    <row r="825" s="114" customFormat="1" ht="19.5" customHeight="1" x14ac:dyDescent="0.15"/>
    <row r="826" s="115" customFormat="1" ht="27" customHeight="1" x14ac:dyDescent="0.15"/>
    <row r="827" s="115" customFormat="1" ht="27" customHeight="1" x14ac:dyDescent="0.15"/>
    <row r="828" s="115" customFormat="1" ht="27" customHeight="1" x14ac:dyDescent="0.15"/>
    <row r="829" s="115" customFormat="1" ht="27" customHeight="1" x14ac:dyDescent="0.15"/>
    <row r="830" s="115" customFormat="1" ht="27" customHeight="1" x14ac:dyDescent="0.15"/>
    <row r="831" s="115" customFormat="1" ht="27" customHeight="1" x14ac:dyDescent="0.15"/>
    <row r="832" s="115" customFormat="1" ht="27" customHeight="1" x14ac:dyDescent="0.15"/>
    <row r="833" s="115" customFormat="1" ht="27" customHeight="1" x14ac:dyDescent="0.15"/>
    <row r="834" s="115" customFormat="1" ht="27" customHeight="1" x14ac:dyDescent="0.15"/>
    <row r="835" s="115" customFormat="1" ht="27" customHeight="1" x14ac:dyDescent="0.15"/>
    <row r="836" s="114" customFormat="1" ht="14.25" customHeight="1" x14ac:dyDescent="0.15"/>
    <row r="837" s="112" customFormat="1" ht="29.25" customHeight="1" x14ac:dyDescent="0.15"/>
    <row r="838" s="112" customFormat="1" x14ac:dyDescent="0.15"/>
    <row r="839" s="113" customFormat="1" ht="19.899999999999999" customHeight="1" x14ac:dyDescent="0.15"/>
    <row r="840" s="113" customFormat="1" ht="19.899999999999999" customHeight="1" x14ac:dyDescent="0.15"/>
    <row r="841" s="113" customFormat="1" ht="19.899999999999999" customHeight="1" x14ac:dyDescent="0.15"/>
    <row r="842" s="114" customFormat="1" ht="16.5" customHeight="1" x14ac:dyDescent="0.15"/>
    <row r="843" s="114" customFormat="1" ht="19.5" customHeight="1" x14ac:dyDescent="0.15"/>
    <row r="844" s="114" customFormat="1" ht="21.75" customHeight="1" x14ac:dyDescent="0.15"/>
    <row r="845" s="114" customFormat="1" ht="19.5" customHeight="1" x14ac:dyDescent="0.15"/>
    <row r="846" s="114" customFormat="1" ht="25.5" customHeight="1" x14ac:dyDescent="0.15"/>
    <row r="847" s="114" customFormat="1" ht="19.5" customHeight="1" x14ac:dyDescent="0.15"/>
    <row r="848" s="115" customFormat="1" ht="27" customHeight="1" x14ac:dyDescent="0.15"/>
    <row r="849" s="115" customFormat="1" ht="27" customHeight="1" x14ac:dyDescent="0.15"/>
    <row r="850" s="115" customFormat="1" ht="27" customHeight="1" x14ac:dyDescent="0.15"/>
    <row r="851" s="115" customFormat="1" ht="27" customHeight="1" x14ac:dyDescent="0.15"/>
    <row r="852" s="115" customFormat="1" ht="27" customHeight="1" x14ac:dyDescent="0.15"/>
    <row r="853" s="115" customFormat="1" ht="27" customHeight="1" x14ac:dyDescent="0.15"/>
    <row r="854" s="115" customFormat="1" ht="27" customHeight="1" x14ac:dyDescent="0.15"/>
    <row r="855" s="115" customFormat="1" ht="27" customHeight="1" x14ac:dyDescent="0.15"/>
    <row r="856" s="115" customFormat="1" ht="27" customHeight="1" x14ac:dyDescent="0.15"/>
    <row r="857" s="115" customFormat="1" ht="27" customHeight="1" x14ac:dyDescent="0.15"/>
    <row r="858" s="114" customFormat="1" ht="14.25" customHeight="1" x14ac:dyDescent="0.15"/>
    <row r="859" s="112" customFormat="1" ht="29.25" customHeight="1" x14ac:dyDescent="0.15"/>
    <row r="860" s="112" customFormat="1" x14ac:dyDescent="0.15"/>
    <row r="861" s="113" customFormat="1" ht="19.899999999999999" customHeight="1" x14ac:dyDescent="0.15"/>
    <row r="862" s="113" customFormat="1" ht="19.899999999999999" customHeight="1" x14ac:dyDescent="0.15"/>
    <row r="863" s="113" customFormat="1" ht="19.899999999999999" customHeight="1" x14ac:dyDescent="0.15"/>
    <row r="864" s="114" customFormat="1" ht="16.5" customHeight="1" x14ac:dyDescent="0.15"/>
    <row r="865" s="114" customFormat="1" ht="19.5" customHeight="1" x14ac:dyDescent="0.15"/>
    <row r="866" s="114" customFormat="1" ht="21.75" customHeight="1" x14ac:dyDescent="0.15"/>
    <row r="867" s="114" customFormat="1" ht="19.5" customHeight="1" x14ac:dyDescent="0.15"/>
    <row r="868" s="114" customFormat="1" ht="25.5" customHeight="1" x14ac:dyDescent="0.15"/>
    <row r="869" s="114" customFormat="1" ht="19.5" customHeight="1" x14ac:dyDescent="0.15"/>
    <row r="870" s="115" customFormat="1" ht="27" customHeight="1" x14ac:dyDescent="0.15"/>
    <row r="871" s="115" customFormat="1" ht="27" customHeight="1" x14ac:dyDescent="0.15"/>
    <row r="872" s="115" customFormat="1" ht="27" customHeight="1" x14ac:dyDescent="0.15"/>
    <row r="873" s="115" customFormat="1" ht="27" customHeight="1" x14ac:dyDescent="0.15"/>
    <row r="874" s="115" customFormat="1" ht="27" customHeight="1" x14ac:dyDescent="0.15"/>
    <row r="875" s="115" customFormat="1" ht="27" customHeight="1" x14ac:dyDescent="0.15"/>
    <row r="876" s="115" customFormat="1" ht="27" customHeight="1" x14ac:dyDescent="0.15"/>
    <row r="877" s="115" customFormat="1" ht="27" customHeight="1" x14ac:dyDescent="0.15"/>
    <row r="878" s="115" customFormat="1" ht="27" customHeight="1" x14ac:dyDescent="0.15"/>
    <row r="879" s="115" customFormat="1" ht="27" customHeight="1" x14ac:dyDescent="0.15"/>
    <row r="880" s="114" customFormat="1" ht="14.25" customHeight="1" x14ac:dyDescent="0.15"/>
    <row r="881" s="112" customFormat="1" ht="29.25" customHeight="1" x14ac:dyDescent="0.15"/>
    <row r="882" s="112" customFormat="1" x14ac:dyDescent="0.15"/>
    <row r="883" s="113" customFormat="1" ht="19.899999999999999" customHeight="1" x14ac:dyDescent="0.15"/>
    <row r="884" s="113" customFormat="1" ht="19.899999999999999" customHeight="1" x14ac:dyDescent="0.15"/>
    <row r="885" s="113" customFormat="1" ht="19.899999999999999" customHeight="1" x14ac:dyDescent="0.15"/>
    <row r="886" s="114" customFormat="1" ht="16.5" customHeight="1" x14ac:dyDescent="0.15"/>
    <row r="887" s="114" customFormat="1" ht="19.5" customHeight="1" x14ac:dyDescent="0.15"/>
    <row r="888" s="114" customFormat="1" ht="21.75" customHeight="1" x14ac:dyDescent="0.15"/>
    <row r="889" s="114" customFormat="1" ht="19.5" customHeight="1" x14ac:dyDescent="0.15"/>
    <row r="890" s="114" customFormat="1" ht="25.5" customHeight="1" x14ac:dyDescent="0.15"/>
    <row r="891" s="114" customFormat="1" ht="19.5" customHeight="1" x14ac:dyDescent="0.15"/>
    <row r="892" s="115" customFormat="1" ht="27" customHeight="1" x14ac:dyDescent="0.15"/>
    <row r="893" s="115" customFormat="1" ht="27" customHeight="1" x14ac:dyDescent="0.15"/>
    <row r="894" s="115" customFormat="1" ht="27" customHeight="1" x14ac:dyDescent="0.15"/>
    <row r="895" s="115" customFormat="1" ht="27" customHeight="1" x14ac:dyDescent="0.15"/>
    <row r="896" s="115" customFormat="1" ht="27" customHeight="1" x14ac:dyDescent="0.15"/>
    <row r="897" s="115" customFormat="1" ht="27" customHeight="1" x14ac:dyDescent="0.15"/>
    <row r="898" s="115" customFormat="1" ht="27" customHeight="1" x14ac:dyDescent="0.15"/>
    <row r="899" s="115" customFormat="1" ht="27" customHeight="1" x14ac:dyDescent="0.15"/>
    <row r="900" s="115" customFormat="1" ht="27" customHeight="1" x14ac:dyDescent="0.15"/>
    <row r="901" s="115" customFormat="1" ht="27" customHeight="1" x14ac:dyDescent="0.15"/>
    <row r="902" s="114" customFormat="1" ht="14.25" customHeight="1" x14ac:dyDescent="0.15"/>
    <row r="903" s="112" customFormat="1" ht="29.25" customHeight="1" x14ac:dyDescent="0.15"/>
    <row r="904" s="112" customFormat="1" x14ac:dyDescent="0.15"/>
    <row r="905" s="113" customFormat="1" ht="19.899999999999999" customHeight="1" x14ac:dyDescent="0.15"/>
    <row r="906" s="113" customFormat="1" ht="19.899999999999999" customHeight="1" x14ac:dyDescent="0.15"/>
    <row r="907" s="113" customFormat="1" ht="19.899999999999999" customHeight="1" x14ac:dyDescent="0.15"/>
    <row r="908" s="114" customFormat="1" ht="16.5" customHeight="1" x14ac:dyDescent="0.15"/>
    <row r="909" s="114" customFormat="1" ht="19.5" customHeight="1" x14ac:dyDescent="0.15"/>
    <row r="910" s="114" customFormat="1" ht="21.75" customHeight="1" x14ac:dyDescent="0.15"/>
    <row r="911" s="114" customFormat="1" ht="19.5" customHeight="1" x14ac:dyDescent="0.15"/>
    <row r="912" s="114" customFormat="1" ht="25.5" customHeight="1" x14ac:dyDescent="0.15"/>
    <row r="913" s="114" customFormat="1" ht="19.5" customHeight="1" x14ac:dyDescent="0.15"/>
    <row r="914" s="115" customFormat="1" ht="27" customHeight="1" x14ac:dyDescent="0.15"/>
    <row r="915" s="115" customFormat="1" ht="27" customHeight="1" x14ac:dyDescent="0.15"/>
    <row r="916" s="115" customFormat="1" ht="27" customHeight="1" x14ac:dyDescent="0.15"/>
    <row r="917" s="115" customFormat="1" ht="27" customHeight="1" x14ac:dyDescent="0.15"/>
    <row r="918" s="115" customFormat="1" ht="27" customHeight="1" x14ac:dyDescent="0.15"/>
    <row r="919" s="115" customFormat="1" ht="27" customHeight="1" x14ac:dyDescent="0.15"/>
    <row r="920" s="115" customFormat="1" ht="27" customHeight="1" x14ac:dyDescent="0.15"/>
    <row r="921" s="115" customFormat="1" ht="27" customHeight="1" x14ac:dyDescent="0.15"/>
    <row r="922" s="115" customFormat="1" ht="27" customHeight="1" x14ac:dyDescent="0.15"/>
    <row r="923" s="115" customFormat="1" ht="27" customHeight="1" x14ac:dyDescent="0.15"/>
    <row r="924" s="114" customFormat="1" ht="14.25" customHeight="1" x14ac:dyDescent="0.15"/>
    <row r="925" s="112" customFormat="1" ht="29.25" customHeight="1" x14ac:dyDescent="0.15"/>
    <row r="926" s="112" customFormat="1" x14ac:dyDescent="0.15"/>
    <row r="927" s="113" customFormat="1" ht="19.899999999999999" customHeight="1" x14ac:dyDescent="0.15"/>
    <row r="928" s="113" customFormat="1" ht="19.899999999999999" customHeight="1" x14ac:dyDescent="0.15"/>
    <row r="929" s="113" customFormat="1" ht="19.899999999999999" customHeight="1" x14ac:dyDescent="0.15"/>
    <row r="930" s="114" customFormat="1" ht="16.5" customHeight="1" x14ac:dyDescent="0.15"/>
    <row r="931" s="114" customFormat="1" ht="19.5" customHeight="1" x14ac:dyDescent="0.15"/>
    <row r="932" s="114" customFormat="1" ht="21.75" customHeight="1" x14ac:dyDescent="0.15"/>
    <row r="933" s="114" customFormat="1" ht="19.5" customHeight="1" x14ac:dyDescent="0.15"/>
    <row r="934" s="114" customFormat="1" ht="25.5" customHeight="1" x14ac:dyDescent="0.15"/>
    <row r="935" s="114" customFormat="1" ht="19.5" customHeight="1" x14ac:dyDescent="0.15"/>
    <row r="936" s="115" customFormat="1" ht="27" customHeight="1" x14ac:dyDescent="0.15"/>
    <row r="937" s="115" customFormat="1" ht="27" customHeight="1" x14ac:dyDescent="0.15"/>
    <row r="938" s="115" customFormat="1" ht="27" customHeight="1" x14ac:dyDescent="0.15"/>
    <row r="939" s="115" customFormat="1" ht="27" customHeight="1" x14ac:dyDescent="0.15"/>
    <row r="940" s="115" customFormat="1" ht="27" customHeight="1" x14ac:dyDescent="0.15"/>
    <row r="941" s="115" customFormat="1" ht="27" customHeight="1" x14ac:dyDescent="0.15"/>
    <row r="942" s="115" customFormat="1" ht="27" customHeight="1" x14ac:dyDescent="0.15"/>
    <row r="943" s="115" customFormat="1" ht="27" customHeight="1" x14ac:dyDescent="0.15"/>
    <row r="944" s="115" customFormat="1" ht="27" customHeight="1" x14ac:dyDescent="0.15"/>
    <row r="945" s="115" customFormat="1" ht="27" customHeight="1" x14ac:dyDescent="0.15"/>
    <row r="946" s="114" customFormat="1" ht="14.25" customHeight="1" x14ac:dyDescent="0.15"/>
    <row r="947" s="112" customFormat="1" ht="29.25" customHeight="1" x14ac:dyDescent="0.15"/>
    <row r="948" s="112" customFormat="1" x14ac:dyDescent="0.15"/>
    <row r="949" s="113" customFormat="1" ht="19.899999999999999" customHeight="1" x14ac:dyDescent="0.15"/>
    <row r="950" s="113" customFormat="1" ht="19.899999999999999" customHeight="1" x14ac:dyDescent="0.15"/>
    <row r="951" s="113" customFormat="1" ht="19.899999999999999" customHeight="1" x14ac:dyDescent="0.15"/>
    <row r="952" s="114" customFormat="1" ht="16.5" customHeight="1" x14ac:dyDescent="0.15"/>
    <row r="953" s="114" customFormat="1" ht="19.5" customHeight="1" x14ac:dyDescent="0.15"/>
    <row r="954" s="114" customFormat="1" ht="21.75" customHeight="1" x14ac:dyDescent="0.15"/>
    <row r="955" s="114" customFormat="1" ht="19.5" customHeight="1" x14ac:dyDescent="0.15"/>
    <row r="956" s="114" customFormat="1" ht="25.5" customHeight="1" x14ac:dyDescent="0.15"/>
    <row r="957" s="114" customFormat="1" ht="19.5" customHeight="1" x14ac:dyDescent="0.15"/>
    <row r="958" s="115" customFormat="1" ht="27" customHeight="1" x14ac:dyDescent="0.15"/>
    <row r="959" s="115" customFormat="1" ht="27" customHeight="1" x14ac:dyDescent="0.15"/>
    <row r="960" s="115" customFormat="1" ht="27" customHeight="1" x14ac:dyDescent="0.15"/>
    <row r="961" s="115" customFormat="1" ht="27" customHeight="1" x14ac:dyDescent="0.15"/>
    <row r="962" s="115" customFormat="1" ht="27" customHeight="1" x14ac:dyDescent="0.15"/>
    <row r="963" s="115" customFormat="1" ht="27" customHeight="1" x14ac:dyDescent="0.15"/>
    <row r="964" s="115" customFormat="1" ht="27" customHeight="1" x14ac:dyDescent="0.15"/>
    <row r="965" s="115" customFormat="1" ht="27" customHeight="1" x14ac:dyDescent="0.15"/>
    <row r="966" s="115" customFormat="1" ht="27" customHeight="1" x14ac:dyDescent="0.15"/>
    <row r="967" s="115" customFormat="1" ht="27" customHeight="1" x14ac:dyDescent="0.15"/>
    <row r="968" s="114" customFormat="1" ht="14.25" customHeight="1" x14ac:dyDescent="0.15"/>
    <row r="969" s="112" customFormat="1" ht="29.25" customHeight="1" x14ac:dyDescent="0.15"/>
    <row r="970" s="112" customFormat="1" x14ac:dyDescent="0.15"/>
    <row r="971" s="113" customFormat="1" ht="19.899999999999999" customHeight="1" x14ac:dyDescent="0.15"/>
    <row r="972" s="113" customFormat="1" ht="19.899999999999999" customHeight="1" x14ac:dyDescent="0.15"/>
    <row r="973" s="113" customFormat="1" ht="19.899999999999999" customHeight="1" x14ac:dyDescent="0.15"/>
    <row r="974" s="114" customFormat="1" ht="16.5" customHeight="1" x14ac:dyDescent="0.15"/>
    <row r="975" s="114" customFormat="1" ht="19.5" customHeight="1" x14ac:dyDescent="0.15"/>
    <row r="976" s="114" customFormat="1" ht="21.75" customHeight="1" x14ac:dyDescent="0.15"/>
    <row r="977" s="114" customFormat="1" ht="19.5" customHeight="1" x14ac:dyDescent="0.15"/>
    <row r="978" s="114" customFormat="1" ht="25.5" customHeight="1" x14ac:dyDescent="0.15"/>
    <row r="979" s="114" customFormat="1" ht="19.5" customHeight="1" x14ac:dyDescent="0.15"/>
    <row r="980" s="115" customFormat="1" ht="27" customHeight="1" x14ac:dyDescent="0.15"/>
    <row r="981" s="115" customFormat="1" ht="27" customHeight="1" x14ac:dyDescent="0.15"/>
    <row r="982" s="115" customFormat="1" ht="27" customHeight="1" x14ac:dyDescent="0.15"/>
    <row r="983" s="115" customFormat="1" ht="27" customHeight="1" x14ac:dyDescent="0.15"/>
    <row r="984" s="115" customFormat="1" ht="27" customHeight="1" x14ac:dyDescent="0.15"/>
    <row r="985" s="115" customFormat="1" ht="27" customHeight="1" x14ac:dyDescent="0.15"/>
    <row r="986" s="115" customFormat="1" ht="27" customHeight="1" x14ac:dyDescent="0.15"/>
    <row r="987" s="115" customFormat="1" ht="27" customHeight="1" x14ac:dyDescent="0.15"/>
    <row r="988" s="115" customFormat="1" ht="27" customHeight="1" x14ac:dyDescent="0.15"/>
    <row r="989" s="115" customFormat="1" ht="27" customHeight="1" x14ac:dyDescent="0.15"/>
    <row r="990" s="114" customFormat="1" ht="14.25" customHeight="1" x14ac:dyDescent="0.15"/>
    <row r="991" s="112" customFormat="1" ht="29.25" customHeight="1" x14ac:dyDescent="0.15"/>
    <row r="992" s="112" customFormat="1" x14ac:dyDescent="0.15"/>
    <row r="993" s="113" customFormat="1" ht="19.899999999999999" customHeight="1" x14ac:dyDescent="0.15"/>
    <row r="994" s="113" customFormat="1" ht="19.899999999999999" customHeight="1" x14ac:dyDescent="0.15"/>
    <row r="995" s="113" customFormat="1" ht="19.899999999999999" customHeight="1" x14ac:dyDescent="0.15"/>
    <row r="996" s="114" customFormat="1" ht="16.5" customHeight="1" x14ac:dyDescent="0.15"/>
    <row r="997" s="114" customFormat="1" ht="19.5" customHeight="1" x14ac:dyDescent="0.15"/>
    <row r="998" s="114" customFormat="1" ht="21.75" customHeight="1" x14ac:dyDescent="0.15"/>
    <row r="999" s="114" customFormat="1" ht="19.5" customHeight="1" x14ac:dyDescent="0.15"/>
    <row r="1000" s="114" customFormat="1" ht="25.5" customHeight="1" x14ac:dyDescent="0.15"/>
    <row r="1001" s="114" customFormat="1" ht="19.5" customHeight="1" x14ac:dyDescent="0.15"/>
    <row r="1002" s="115" customFormat="1" ht="27" customHeight="1" x14ac:dyDescent="0.15"/>
    <row r="1003" s="115" customFormat="1" ht="27" customHeight="1" x14ac:dyDescent="0.15"/>
    <row r="1004" s="115" customFormat="1" ht="27" customHeight="1" x14ac:dyDescent="0.15"/>
    <row r="1005" s="115" customFormat="1" ht="27" customHeight="1" x14ac:dyDescent="0.15"/>
    <row r="1006" s="115" customFormat="1" ht="27" customHeight="1" x14ac:dyDescent="0.15"/>
    <row r="1007" s="115" customFormat="1" ht="27" customHeight="1" x14ac:dyDescent="0.15"/>
    <row r="1008" s="115" customFormat="1" ht="27" customHeight="1" x14ac:dyDescent="0.15"/>
    <row r="1009" s="115" customFormat="1" ht="27" customHeight="1" x14ac:dyDescent="0.15"/>
    <row r="1010" s="115" customFormat="1" ht="27" customHeight="1" x14ac:dyDescent="0.15"/>
    <row r="1011" s="115" customFormat="1" ht="27" customHeight="1" x14ac:dyDescent="0.15"/>
    <row r="1012" s="114" customFormat="1" ht="14.25" customHeight="1" x14ac:dyDescent="0.15"/>
    <row r="1013" s="112" customFormat="1" ht="29.25" customHeight="1" x14ac:dyDescent="0.15"/>
    <row r="1014" s="112" customFormat="1" x14ac:dyDescent="0.15"/>
    <row r="1015" s="113" customFormat="1" ht="19.899999999999999" customHeight="1" x14ac:dyDescent="0.15"/>
    <row r="1016" s="113" customFormat="1" ht="19.899999999999999" customHeight="1" x14ac:dyDescent="0.15"/>
    <row r="1017" s="113" customFormat="1" ht="19.899999999999999" customHeight="1" x14ac:dyDescent="0.15"/>
    <row r="1018" s="114" customFormat="1" ht="16.5" customHeight="1" x14ac:dyDescent="0.15"/>
    <row r="1019" s="114" customFormat="1" ht="19.5" customHeight="1" x14ac:dyDescent="0.15"/>
    <row r="1020" s="114" customFormat="1" ht="21.75" customHeight="1" x14ac:dyDescent="0.15"/>
    <row r="1021" s="114" customFormat="1" ht="19.5" customHeight="1" x14ac:dyDescent="0.15"/>
    <row r="1022" s="114" customFormat="1" ht="25.5" customHeight="1" x14ac:dyDescent="0.15"/>
    <row r="1023" s="114" customFormat="1" ht="19.5" customHeight="1" x14ac:dyDescent="0.15"/>
    <row r="1024" s="115" customFormat="1" ht="27" customHeight="1" x14ac:dyDescent="0.15"/>
    <row r="1025" s="115" customFormat="1" ht="27" customHeight="1" x14ac:dyDescent="0.15"/>
    <row r="1026" s="115" customFormat="1" ht="27" customHeight="1" x14ac:dyDescent="0.15"/>
    <row r="1027" s="115" customFormat="1" ht="27" customHeight="1" x14ac:dyDescent="0.15"/>
    <row r="1028" s="115" customFormat="1" ht="27" customHeight="1" x14ac:dyDescent="0.15"/>
    <row r="1029" s="115" customFormat="1" ht="27" customHeight="1" x14ac:dyDescent="0.15"/>
    <row r="1030" s="115" customFormat="1" ht="27" customHeight="1" x14ac:dyDescent="0.15"/>
    <row r="1031" s="115" customFormat="1" ht="27" customHeight="1" x14ac:dyDescent="0.15"/>
    <row r="1032" s="115" customFormat="1" ht="27" customHeight="1" x14ac:dyDescent="0.15"/>
    <row r="1033" s="115" customFormat="1" ht="27" customHeight="1" x14ac:dyDescent="0.15"/>
    <row r="1034" s="114" customFormat="1" ht="14.25" customHeight="1" x14ac:dyDescent="0.15"/>
    <row r="1035" s="112" customFormat="1" ht="29.25" customHeight="1" x14ac:dyDescent="0.15"/>
    <row r="1036" s="112" customFormat="1" x14ac:dyDescent="0.15"/>
    <row r="1037" s="113" customFormat="1" ht="19.899999999999999" customHeight="1" x14ac:dyDescent="0.15"/>
    <row r="1038" s="113" customFormat="1" ht="19.899999999999999" customHeight="1" x14ac:dyDescent="0.15"/>
    <row r="1039" s="113" customFormat="1" ht="19.899999999999999" customHeight="1" x14ac:dyDescent="0.15"/>
    <row r="1040" s="114" customFormat="1" ht="16.5" customHeight="1" x14ac:dyDescent="0.15"/>
    <row r="1041" s="114" customFormat="1" ht="19.5" customHeight="1" x14ac:dyDescent="0.15"/>
    <row r="1042" s="114" customFormat="1" ht="21.75" customHeight="1" x14ac:dyDescent="0.15"/>
    <row r="1043" s="114" customFormat="1" ht="19.5" customHeight="1" x14ac:dyDescent="0.15"/>
    <row r="1044" s="114" customFormat="1" ht="25.5" customHeight="1" x14ac:dyDescent="0.15"/>
    <row r="1045" s="114" customFormat="1" ht="19.5" customHeight="1" x14ac:dyDescent="0.15"/>
    <row r="1046" s="115" customFormat="1" ht="27" customHeight="1" x14ac:dyDescent="0.15"/>
    <row r="1047" s="115" customFormat="1" ht="27" customHeight="1" x14ac:dyDescent="0.15"/>
    <row r="1048" s="115" customFormat="1" ht="27" customHeight="1" x14ac:dyDescent="0.15"/>
    <row r="1049" s="115" customFormat="1" ht="27" customHeight="1" x14ac:dyDescent="0.15"/>
    <row r="1050" s="115" customFormat="1" ht="27" customHeight="1" x14ac:dyDescent="0.15"/>
    <row r="1051" s="115" customFormat="1" ht="27" customHeight="1" x14ac:dyDescent="0.15"/>
    <row r="1052" s="115" customFormat="1" ht="27" customHeight="1" x14ac:dyDescent="0.15"/>
    <row r="1053" s="115" customFormat="1" ht="27" customHeight="1" x14ac:dyDescent="0.15"/>
    <row r="1054" s="115" customFormat="1" ht="27" customHeight="1" x14ac:dyDescent="0.15"/>
    <row r="1055" s="115" customFormat="1" ht="27" customHeight="1" x14ac:dyDescent="0.15"/>
    <row r="1056" s="114" customFormat="1" ht="14.25" customHeight="1" x14ac:dyDescent="0.15"/>
    <row r="1057" s="112" customFormat="1" ht="29.25" customHeight="1" x14ac:dyDescent="0.15"/>
    <row r="1058" s="112" customFormat="1" x14ac:dyDescent="0.15"/>
    <row r="1059" s="113" customFormat="1" ht="19.899999999999999" customHeight="1" x14ac:dyDescent="0.15"/>
    <row r="1060" s="113" customFormat="1" ht="19.899999999999999" customHeight="1" x14ac:dyDescent="0.15"/>
    <row r="1061" s="113" customFormat="1" ht="19.899999999999999" customHeight="1" x14ac:dyDescent="0.15"/>
    <row r="1062" s="114" customFormat="1" ht="16.5" customHeight="1" x14ac:dyDescent="0.15"/>
    <row r="1063" s="114" customFormat="1" ht="19.5" customHeight="1" x14ac:dyDescent="0.15"/>
    <row r="1064" s="114" customFormat="1" ht="21.75" customHeight="1" x14ac:dyDescent="0.15"/>
    <row r="1065" s="114" customFormat="1" ht="19.5" customHeight="1" x14ac:dyDescent="0.15"/>
    <row r="1066" s="114" customFormat="1" ht="25.5" customHeight="1" x14ac:dyDescent="0.15"/>
    <row r="1067" s="114" customFormat="1" ht="19.5" customHeight="1" x14ac:dyDescent="0.15"/>
    <row r="1068" s="115" customFormat="1" ht="27" customHeight="1" x14ac:dyDescent="0.15"/>
    <row r="1069" s="115" customFormat="1" ht="27" customHeight="1" x14ac:dyDescent="0.15"/>
    <row r="1070" s="115" customFormat="1" ht="27" customHeight="1" x14ac:dyDescent="0.15"/>
    <row r="1071" s="115" customFormat="1" ht="27" customHeight="1" x14ac:dyDescent="0.15"/>
    <row r="1072" s="115" customFormat="1" ht="27" customHeight="1" x14ac:dyDescent="0.15"/>
    <row r="1073" s="115" customFormat="1" ht="27" customHeight="1" x14ac:dyDescent="0.15"/>
    <row r="1074" s="115" customFormat="1" ht="27" customHeight="1" x14ac:dyDescent="0.15"/>
    <row r="1075" s="115" customFormat="1" ht="27" customHeight="1" x14ac:dyDescent="0.15"/>
    <row r="1076" s="115" customFormat="1" ht="27" customHeight="1" x14ac:dyDescent="0.15"/>
    <row r="1077" s="115" customFormat="1" ht="27" customHeight="1" x14ac:dyDescent="0.15"/>
    <row r="1078" s="114" customFormat="1" ht="14.25" customHeight="1" x14ac:dyDescent="0.15"/>
    <row r="1079" s="112" customFormat="1" ht="29.25" customHeight="1" x14ac:dyDescent="0.15"/>
    <row r="1080" s="112" customFormat="1" x14ac:dyDescent="0.15"/>
    <row r="1081" s="113" customFormat="1" ht="19.899999999999999" customHeight="1" x14ac:dyDescent="0.15"/>
    <row r="1082" s="113" customFormat="1" ht="19.899999999999999" customHeight="1" x14ac:dyDescent="0.15"/>
    <row r="1083" s="113" customFormat="1" ht="19.899999999999999" customHeight="1" x14ac:dyDescent="0.15"/>
    <row r="1084" s="114" customFormat="1" ht="16.5" customHeight="1" x14ac:dyDescent="0.15"/>
    <row r="1085" s="114" customFormat="1" ht="19.5" customHeight="1" x14ac:dyDescent="0.15"/>
    <row r="1086" s="114" customFormat="1" ht="21.75" customHeight="1" x14ac:dyDescent="0.15"/>
    <row r="1087" s="114" customFormat="1" ht="19.5" customHeight="1" x14ac:dyDescent="0.15"/>
    <row r="1088" s="114" customFormat="1" ht="25.5" customHeight="1" x14ac:dyDescent="0.15"/>
    <row r="1089" s="114" customFormat="1" ht="19.5" customHeight="1" x14ac:dyDescent="0.15"/>
    <row r="1090" s="115" customFormat="1" ht="27" customHeight="1" x14ac:dyDescent="0.15"/>
    <row r="1091" s="115" customFormat="1" ht="27" customHeight="1" x14ac:dyDescent="0.15"/>
    <row r="1092" s="115" customFormat="1" ht="27" customHeight="1" x14ac:dyDescent="0.15"/>
    <row r="1093" s="115" customFormat="1" ht="27" customHeight="1" x14ac:dyDescent="0.15"/>
    <row r="1094" s="115" customFormat="1" ht="27" customHeight="1" x14ac:dyDescent="0.15"/>
    <row r="1095" s="115" customFormat="1" ht="27" customHeight="1" x14ac:dyDescent="0.15"/>
    <row r="1096" s="115" customFormat="1" ht="27" customHeight="1" x14ac:dyDescent="0.15"/>
    <row r="1097" s="115" customFormat="1" ht="27" customHeight="1" x14ac:dyDescent="0.15"/>
    <row r="1098" s="115" customFormat="1" ht="27" customHeight="1" x14ac:dyDescent="0.15"/>
    <row r="1099" s="115" customFormat="1" ht="27" customHeight="1" x14ac:dyDescent="0.15"/>
    <row r="1100" s="114" customFormat="1" ht="14.25" customHeight="1" x14ac:dyDescent="0.15"/>
    <row r="1101" s="112" customFormat="1" ht="29.25" customHeight="1" x14ac:dyDescent="0.15"/>
    <row r="1102" s="112" customFormat="1" x14ac:dyDescent="0.15"/>
    <row r="1103" s="113" customFormat="1" ht="19.899999999999999" customHeight="1" x14ac:dyDescent="0.15"/>
    <row r="1104" s="113" customFormat="1" ht="19.899999999999999" customHeight="1" x14ac:dyDescent="0.15"/>
    <row r="1105" s="113" customFormat="1" ht="19.899999999999999" customHeight="1" x14ac:dyDescent="0.15"/>
    <row r="1106" s="114" customFormat="1" ht="16.5" customHeight="1" x14ac:dyDescent="0.15"/>
    <row r="1107" s="114" customFormat="1" ht="19.5" customHeight="1" x14ac:dyDescent="0.15"/>
    <row r="1108" s="114" customFormat="1" ht="21.75" customHeight="1" x14ac:dyDescent="0.15"/>
    <row r="1109" s="114" customFormat="1" ht="19.5" customHeight="1" x14ac:dyDescent="0.15"/>
    <row r="1110" s="114" customFormat="1" ht="25.5" customHeight="1" x14ac:dyDescent="0.15"/>
    <row r="1111" s="114" customFormat="1" ht="19.5" customHeight="1" x14ac:dyDescent="0.15"/>
    <row r="1112" s="115" customFormat="1" ht="27" customHeight="1" x14ac:dyDescent="0.15"/>
    <row r="1113" s="115" customFormat="1" ht="27" customHeight="1" x14ac:dyDescent="0.15"/>
    <row r="1114" s="115" customFormat="1" ht="27" customHeight="1" x14ac:dyDescent="0.15"/>
    <row r="1115" s="115" customFormat="1" ht="27" customHeight="1" x14ac:dyDescent="0.15"/>
    <row r="1116" s="115" customFormat="1" ht="27" customHeight="1" x14ac:dyDescent="0.15"/>
    <row r="1117" s="115" customFormat="1" ht="27" customHeight="1" x14ac:dyDescent="0.15"/>
    <row r="1118" s="115" customFormat="1" ht="27" customHeight="1" x14ac:dyDescent="0.15"/>
    <row r="1119" s="115" customFormat="1" ht="27" customHeight="1" x14ac:dyDescent="0.15"/>
    <row r="1120" s="115" customFormat="1" ht="27" customHeight="1" x14ac:dyDescent="0.15"/>
    <row r="1121" s="115" customFormat="1" ht="27" customHeight="1" x14ac:dyDescent="0.15"/>
    <row r="1122" s="114" customFormat="1" ht="14.25" customHeight="1" x14ac:dyDescent="0.15"/>
    <row r="1123" s="112" customFormat="1" ht="29.25" customHeight="1" x14ac:dyDescent="0.15"/>
    <row r="1124" s="112" customFormat="1" x14ac:dyDescent="0.15"/>
    <row r="1125" s="113" customFormat="1" ht="19.899999999999999" customHeight="1" x14ac:dyDescent="0.15"/>
    <row r="1126" s="113" customFormat="1" ht="19.899999999999999" customHeight="1" x14ac:dyDescent="0.15"/>
    <row r="1127" s="113" customFormat="1" ht="19.899999999999999" customHeight="1" x14ac:dyDescent="0.15"/>
    <row r="1128" s="114" customFormat="1" ht="16.5" customHeight="1" x14ac:dyDescent="0.15"/>
    <row r="1129" s="114" customFormat="1" ht="19.5" customHeight="1" x14ac:dyDescent="0.15"/>
    <row r="1130" s="114" customFormat="1" ht="21.75" customHeight="1" x14ac:dyDescent="0.15"/>
    <row r="1131" s="114" customFormat="1" ht="19.5" customHeight="1" x14ac:dyDescent="0.15"/>
    <row r="1132" s="114" customFormat="1" ht="25.5" customHeight="1" x14ac:dyDescent="0.15"/>
    <row r="1133" s="114" customFormat="1" ht="19.5" customHeight="1" x14ac:dyDescent="0.15"/>
    <row r="1134" s="115" customFormat="1" ht="27" customHeight="1" x14ac:dyDescent="0.15"/>
    <row r="1135" s="115" customFormat="1" ht="27" customHeight="1" x14ac:dyDescent="0.15"/>
    <row r="1136" s="115" customFormat="1" ht="27" customHeight="1" x14ac:dyDescent="0.15"/>
    <row r="1137" s="115" customFormat="1" ht="27" customHeight="1" x14ac:dyDescent="0.15"/>
    <row r="1138" s="115" customFormat="1" ht="27" customHeight="1" x14ac:dyDescent="0.15"/>
    <row r="1139" s="115" customFormat="1" ht="27" customHeight="1" x14ac:dyDescent="0.15"/>
    <row r="1140" s="115" customFormat="1" ht="27" customHeight="1" x14ac:dyDescent="0.15"/>
    <row r="1141" s="115" customFormat="1" ht="27" customHeight="1" x14ac:dyDescent="0.15"/>
    <row r="1142" s="115" customFormat="1" ht="27" customHeight="1" x14ac:dyDescent="0.15"/>
    <row r="1143" s="115" customFormat="1" ht="27" customHeight="1" x14ac:dyDescent="0.15"/>
    <row r="1144" s="114" customFormat="1" ht="14.25" customHeight="1" x14ac:dyDescent="0.15"/>
    <row r="1145" s="112" customFormat="1" ht="29.25" customHeight="1" x14ac:dyDescent="0.15"/>
    <row r="1146" s="112" customFormat="1" x14ac:dyDescent="0.15"/>
    <row r="1147" s="113" customFormat="1" ht="19.899999999999999" customHeight="1" x14ac:dyDescent="0.15"/>
    <row r="1148" s="113" customFormat="1" ht="19.899999999999999" customHeight="1" x14ac:dyDescent="0.15"/>
    <row r="1149" s="113" customFormat="1" ht="19.899999999999999" customHeight="1" x14ac:dyDescent="0.15"/>
    <row r="1150" s="114" customFormat="1" ht="16.5" customHeight="1" x14ac:dyDescent="0.15"/>
    <row r="1151" s="114" customFormat="1" ht="19.5" customHeight="1" x14ac:dyDescent="0.15"/>
    <row r="1152" s="114" customFormat="1" ht="21.75" customHeight="1" x14ac:dyDescent="0.15"/>
    <row r="1153" s="114" customFormat="1" ht="19.5" customHeight="1" x14ac:dyDescent="0.15"/>
    <row r="1154" s="114" customFormat="1" ht="25.5" customHeight="1" x14ac:dyDescent="0.15"/>
    <row r="1155" s="114" customFormat="1" ht="19.5" customHeight="1" x14ac:dyDescent="0.15"/>
    <row r="1156" s="115" customFormat="1" ht="27" customHeight="1" x14ac:dyDescent="0.15"/>
    <row r="1157" s="115" customFormat="1" ht="27" customHeight="1" x14ac:dyDescent="0.15"/>
    <row r="1158" s="115" customFormat="1" ht="27" customHeight="1" x14ac:dyDescent="0.15"/>
    <row r="1159" s="115" customFormat="1" ht="27" customHeight="1" x14ac:dyDescent="0.15"/>
    <row r="1160" s="115" customFormat="1" ht="27" customHeight="1" x14ac:dyDescent="0.15"/>
    <row r="1161" s="115" customFormat="1" ht="27" customHeight="1" x14ac:dyDescent="0.15"/>
    <row r="1162" s="115" customFormat="1" ht="27" customHeight="1" x14ac:dyDescent="0.15"/>
    <row r="1163" s="115" customFormat="1" ht="27" customHeight="1" x14ac:dyDescent="0.15"/>
    <row r="1164" s="115" customFormat="1" ht="27" customHeight="1" x14ac:dyDescent="0.15"/>
    <row r="1165" s="115" customFormat="1" ht="27" customHeight="1" x14ac:dyDescent="0.15"/>
    <row r="1166" s="114" customFormat="1" ht="14.25" customHeight="1" x14ac:dyDescent="0.15"/>
    <row r="1167" s="112" customFormat="1" ht="29.25" customHeight="1" x14ac:dyDescent="0.15"/>
    <row r="1168" s="112" customFormat="1" x14ac:dyDescent="0.15"/>
    <row r="1169" s="113" customFormat="1" ht="19.899999999999999" customHeight="1" x14ac:dyDescent="0.15"/>
    <row r="1170" s="113" customFormat="1" ht="19.899999999999999" customHeight="1" x14ac:dyDescent="0.15"/>
    <row r="1171" s="113" customFormat="1" ht="19.899999999999999" customHeight="1" x14ac:dyDescent="0.15"/>
    <row r="1172" s="114" customFormat="1" ht="16.5" customHeight="1" x14ac:dyDescent="0.15"/>
    <row r="1173" s="114" customFormat="1" ht="19.5" customHeight="1" x14ac:dyDescent="0.15"/>
    <row r="1174" s="114" customFormat="1" ht="21.75" customHeight="1" x14ac:dyDescent="0.15"/>
    <row r="1175" s="114" customFormat="1" ht="19.5" customHeight="1" x14ac:dyDescent="0.15"/>
    <row r="1176" s="114" customFormat="1" ht="25.5" customHeight="1" x14ac:dyDescent="0.15"/>
    <row r="1177" s="114" customFormat="1" ht="19.5" customHeight="1" x14ac:dyDescent="0.15"/>
    <row r="1178" s="115" customFormat="1" ht="27" customHeight="1" x14ac:dyDescent="0.15"/>
    <row r="1179" s="115" customFormat="1" ht="27" customHeight="1" x14ac:dyDescent="0.15"/>
    <row r="1180" s="115" customFormat="1" ht="27" customHeight="1" x14ac:dyDescent="0.15"/>
    <row r="1181" s="115" customFormat="1" ht="27" customHeight="1" x14ac:dyDescent="0.15"/>
    <row r="1182" s="115" customFormat="1" ht="27" customHeight="1" x14ac:dyDescent="0.15"/>
    <row r="1183" s="115" customFormat="1" ht="27" customHeight="1" x14ac:dyDescent="0.15"/>
    <row r="1184" s="115" customFormat="1" ht="27" customHeight="1" x14ac:dyDescent="0.15"/>
    <row r="1185" s="115" customFormat="1" ht="27" customHeight="1" x14ac:dyDescent="0.15"/>
    <row r="1186" s="115" customFormat="1" ht="27" customHeight="1" x14ac:dyDescent="0.15"/>
    <row r="1187" s="115" customFormat="1" ht="27" customHeight="1" x14ac:dyDescent="0.15"/>
    <row r="1188" s="114" customFormat="1" ht="14.25" customHeight="1" x14ac:dyDescent="0.15"/>
    <row r="1189" s="112" customFormat="1" ht="29.25" customHeight="1" x14ac:dyDescent="0.15"/>
    <row r="1190" s="112" customFormat="1" x14ac:dyDescent="0.15"/>
    <row r="1191" s="113" customFormat="1" ht="19.899999999999999" customHeight="1" x14ac:dyDescent="0.15"/>
    <row r="1192" s="113" customFormat="1" ht="19.899999999999999" customHeight="1" x14ac:dyDescent="0.15"/>
    <row r="1193" s="113" customFormat="1" ht="19.899999999999999" customHeight="1" x14ac:dyDescent="0.15"/>
    <row r="1194" s="114" customFormat="1" ht="16.5" customHeight="1" x14ac:dyDescent="0.15"/>
    <row r="1195" s="114" customFormat="1" ht="19.5" customHeight="1" x14ac:dyDescent="0.15"/>
    <row r="1196" s="114" customFormat="1" ht="21.75" customHeight="1" x14ac:dyDescent="0.15"/>
    <row r="1197" s="114" customFormat="1" ht="19.5" customHeight="1" x14ac:dyDescent="0.15"/>
    <row r="1198" s="114" customFormat="1" ht="25.5" customHeight="1" x14ac:dyDescent="0.15"/>
    <row r="1199" s="114" customFormat="1" ht="19.5" customHeight="1" x14ac:dyDescent="0.15"/>
    <row r="1200" s="115" customFormat="1" ht="27" customHeight="1" x14ac:dyDescent="0.15"/>
    <row r="1201" s="115" customFormat="1" ht="27" customHeight="1" x14ac:dyDescent="0.15"/>
    <row r="1202" s="115" customFormat="1" ht="27" customHeight="1" x14ac:dyDescent="0.15"/>
    <row r="1203" s="115" customFormat="1" ht="27" customHeight="1" x14ac:dyDescent="0.15"/>
    <row r="1204" s="115" customFormat="1" ht="27" customHeight="1" x14ac:dyDescent="0.15"/>
    <row r="1205" s="115" customFormat="1" ht="27" customHeight="1" x14ac:dyDescent="0.15"/>
    <row r="1206" s="115" customFormat="1" ht="27" customHeight="1" x14ac:dyDescent="0.15"/>
    <row r="1207" s="115" customFormat="1" ht="27" customHeight="1" x14ac:dyDescent="0.15"/>
    <row r="1208" s="115" customFormat="1" ht="27" customHeight="1" x14ac:dyDescent="0.15"/>
    <row r="1209" s="115" customFormat="1" ht="27" customHeight="1" x14ac:dyDescent="0.15"/>
    <row r="1210" s="114" customFormat="1" ht="14.25" customHeight="1" x14ac:dyDescent="0.15"/>
    <row r="1211" s="112" customFormat="1" ht="29.25" customHeight="1" x14ac:dyDescent="0.15"/>
    <row r="1212" s="112" customFormat="1" x14ac:dyDescent="0.15"/>
    <row r="1213" s="113" customFormat="1" ht="19.899999999999999" customHeight="1" x14ac:dyDescent="0.15"/>
    <row r="1214" s="113" customFormat="1" ht="19.899999999999999" customHeight="1" x14ac:dyDescent="0.15"/>
    <row r="1215" s="113" customFormat="1" ht="19.899999999999999" customHeight="1" x14ac:dyDescent="0.15"/>
    <row r="1216" s="114" customFormat="1" ht="16.5" customHeight="1" x14ac:dyDescent="0.15"/>
    <row r="1217" s="114" customFormat="1" ht="19.5" customHeight="1" x14ac:dyDescent="0.15"/>
    <row r="1218" s="114" customFormat="1" ht="21.75" customHeight="1" x14ac:dyDescent="0.15"/>
    <row r="1219" s="114" customFormat="1" ht="19.5" customHeight="1" x14ac:dyDescent="0.15"/>
    <row r="1220" s="114" customFormat="1" ht="25.5" customHeight="1" x14ac:dyDescent="0.15"/>
    <row r="1221" s="114" customFormat="1" ht="19.5" customHeight="1" x14ac:dyDescent="0.15"/>
    <row r="1222" s="115" customFormat="1" ht="27" customHeight="1" x14ac:dyDescent="0.15"/>
    <row r="1223" s="115" customFormat="1" ht="27" customHeight="1" x14ac:dyDescent="0.15"/>
    <row r="1224" s="115" customFormat="1" ht="27" customHeight="1" x14ac:dyDescent="0.15"/>
    <row r="1225" s="115" customFormat="1" ht="27" customHeight="1" x14ac:dyDescent="0.15"/>
    <row r="1226" s="115" customFormat="1" ht="27" customHeight="1" x14ac:dyDescent="0.15"/>
    <row r="1227" s="115" customFormat="1" ht="27" customHeight="1" x14ac:dyDescent="0.15"/>
    <row r="1228" s="115" customFormat="1" ht="27" customHeight="1" x14ac:dyDescent="0.15"/>
    <row r="1229" s="115" customFormat="1" ht="27" customHeight="1" x14ac:dyDescent="0.15"/>
    <row r="1230" s="115" customFormat="1" ht="27" customHeight="1" x14ac:dyDescent="0.15"/>
    <row r="1231" s="115" customFormat="1" ht="27" customHeight="1" x14ac:dyDescent="0.15"/>
    <row r="1232" s="114" customFormat="1" ht="14.25" customHeight="1" x14ac:dyDescent="0.15"/>
    <row r="1233" s="112" customFormat="1" ht="29.25" customHeight="1" x14ac:dyDescent="0.15"/>
    <row r="1234" s="112" customFormat="1" x14ac:dyDescent="0.15"/>
    <row r="1235" s="113" customFormat="1" ht="19.899999999999999" customHeight="1" x14ac:dyDescent="0.15"/>
    <row r="1236" s="113" customFormat="1" ht="19.899999999999999" customHeight="1" x14ac:dyDescent="0.15"/>
    <row r="1237" s="113" customFormat="1" ht="19.899999999999999" customHeight="1" x14ac:dyDescent="0.15"/>
    <row r="1238" s="114" customFormat="1" ht="16.5" customHeight="1" x14ac:dyDescent="0.15"/>
    <row r="1239" s="114" customFormat="1" ht="19.5" customHeight="1" x14ac:dyDescent="0.15"/>
    <row r="1240" s="114" customFormat="1" ht="21.75" customHeight="1" x14ac:dyDescent="0.15"/>
    <row r="1241" s="114" customFormat="1" ht="19.5" customHeight="1" x14ac:dyDescent="0.15"/>
    <row r="1242" s="114" customFormat="1" ht="25.5" customHeight="1" x14ac:dyDescent="0.15"/>
    <row r="1243" s="114" customFormat="1" ht="19.5" customHeight="1" x14ac:dyDescent="0.15"/>
    <row r="1244" s="115" customFormat="1" ht="27" customHeight="1" x14ac:dyDescent="0.15"/>
    <row r="1245" s="115" customFormat="1" ht="27" customHeight="1" x14ac:dyDescent="0.15"/>
    <row r="1246" s="115" customFormat="1" ht="27" customHeight="1" x14ac:dyDescent="0.15"/>
    <row r="1247" s="115" customFormat="1" ht="27" customHeight="1" x14ac:dyDescent="0.15"/>
    <row r="1248" s="115" customFormat="1" ht="27" customHeight="1" x14ac:dyDescent="0.15"/>
    <row r="1249" s="115" customFormat="1" ht="27" customHeight="1" x14ac:dyDescent="0.15"/>
    <row r="1250" s="115" customFormat="1" ht="27" customHeight="1" x14ac:dyDescent="0.15"/>
    <row r="1251" s="115" customFormat="1" ht="27" customHeight="1" x14ac:dyDescent="0.15"/>
    <row r="1252" s="115" customFormat="1" ht="27" customHeight="1" x14ac:dyDescent="0.15"/>
    <row r="1253" s="115" customFormat="1" ht="27" customHeight="1" x14ac:dyDescent="0.15"/>
    <row r="1254" s="114" customFormat="1" ht="14.25" customHeight="1" x14ac:dyDescent="0.15"/>
    <row r="1255" s="112" customFormat="1" ht="29.25" customHeight="1" x14ac:dyDescent="0.15"/>
    <row r="1256" s="112" customFormat="1" x14ac:dyDescent="0.15"/>
    <row r="1257" s="113" customFormat="1" ht="19.899999999999999" customHeight="1" x14ac:dyDescent="0.15"/>
    <row r="1258" s="113" customFormat="1" ht="19.899999999999999" customHeight="1" x14ac:dyDescent="0.15"/>
    <row r="1259" s="113" customFormat="1" ht="19.899999999999999" customHeight="1" x14ac:dyDescent="0.15"/>
    <row r="1260" s="114" customFormat="1" ht="16.5" customHeight="1" x14ac:dyDescent="0.15"/>
    <row r="1261" s="114" customFormat="1" ht="19.5" customHeight="1" x14ac:dyDescent="0.15"/>
    <row r="1262" s="114" customFormat="1" ht="21.75" customHeight="1" x14ac:dyDescent="0.15"/>
    <row r="1263" s="114" customFormat="1" ht="19.5" customHeight="1" x14ac:dyDescent="0.15"/>
    <row r="1264" s="114" customFormat="1" ht="25.5" customHeight="1" x14ac:dyDescent="0.15"/>
    <row r="1265" s="114" customFormat="1" ht="19.5" customHeight="1" x14ac:dyDescent="0.15"/>
    <row r="1266" s="115" customFormat="1" ht="27" customHeight="1" x14ac:dyDescent="0.15"/>
    <row r="1267" s="115" customFormat="1" ht="27" customHeight="1" x14ac:dyDescent="0.15"/>
    <row r="1268" s="115" customFormat="1" ht="27" customHeight="1" x14ac:dyDescent="0.15"/>
    <row r="1269" s="115" customFormat="1" ht="27" customHeight="1" x14ac:dyDescent="0.15"/>
    <row r="1270" s="115" customFormat="1" ht="27" customHeight="1" x14ac:dyDescent="0.15"/>
    <row r="1271" s="115" customFormat="1" ht="27" customHeight="1" x14ac:dyDescent="0.15"/>
    <row r="1272" s="115" customFormat="1" ht="27" customHeight="1" x14ac:dyDescent="0.15"/>
    <row r="1273" s="115" customFormat="1" ht="27" customHeight="1" x14ac:dyDescent="0.15"/>
    <row r="1274" s="115" customFormat="1" ht="27" customHeight="1" x14ac:dyDescent="0.15"/>
    <row r="1275" s="115" customFormat="1" ht="27" customHeight="1" x14ac:dyDescent="0.15"/>
    <row r="1276" s="114" customFormat="1" ht="14.25" customHeight="1" x14ac:dyDescent="0.15"/>
    <row r="1277" s="112" customFormat="1" ht="29.25" customHeight="1" x14ac:dyDescent="0.15"/>
    <row r="1278" s="112" customFormat="1" x14ac:dyDescent="0.15"/>
    <row r="1279" s="113" customFormat="1" ht="19.899999999999999" customHeight="1" x14ac:dyDescent="0.15"/>
    <row r="1280" s="113" customFormat="1" ht="19.899999999999999" customHeight="1" x14ac:dyDescent="0.15"/>
    <row r="1281" s="113" customFormat="1" ht="19.899999999999999" customHeight="1" x14ac:dyDescent="0.15"/>
    <row r="1282" s="114" customFormat="1" ht="16.5" customHeight="1" x14ac:dyDescent="0.15"/>
    <row r="1283" s="114" customFormat="1" ht="19.5" customHeight="1" x14ac:dyDescent="0.15"/>
    <row r="1284" s="114" customFormat="1" ht="21.75" customHeight="1" x14ac:dyDescent="0.15"/>
    <row r="1285" s="114" customFormat="1" ht="19.5" customHeight="1" x14ac:dyDescent="0.15"/>
    <row r="1286" s="114" customFormat="1" ht="25.5" customHeight="1" x14ac:dyDescent="0.15"/>
    <row r="1287" s="114" customFormat="1" ht="19.5" customHeight="1" x14ac:dyDescent="0.15"/>
    <row r="1288" s="115" customFormat="1" ht="27" customHeight="1" x14ac:dyDescent="0.15"/>
    <row r="1289" s="115" customFormat="1" ht="27" customHeight="1" x14ac:dyDescent="0.15"/>
    <row r="1290" s="115" customFormat="1" ht="27" customHeight="1" x14ac:dyDescent="0.15"/>
    <row r="1291" s="115" customFormat="1" ht="27" customHeight="1" x14ac:dyDescent="0.15"/>
    <row r="1292" s="115" customFormat="1" ht="27" customHeight="1" x14ac:dyDescent="0.15"/>
    <row r="1293" s="115" customFormat="1" ht="27" customHeight="1" x14ac:dyDescent="0.15"/>
    <row r="1294" s="115" customFormat="1" ht="27" customHeight="1" x14ac:dyDescent="0.15"/>
    <row r="1295" s="115" customFormat="1" ht="27" customHeight="1" x14ac:dyDescent="0.15"/>
    <row r="1296" s="115" customFormat="1" ht="27" customHeight="1" x14ac:dyDescent="0.15"/>
    <row r="1297" s="115" customFormat="1" ht="27" customHeight="1" x14ac:dyDescent="0.15"/>
    <row r="1298" s="114" customFormat="1" ht="14.25" customHeight="1" x14ac:dyDescent="0.15"/>
    <row r="1299" s="112" customFormat="1" ht="29.25" customHeight="1" x14ac:dyDescent="0.15"/>
    <row r="1300" s="112" customFormat="1" x14ac:dyDescent="0.15"/>
    <row r="1301" s="113" customFormat="1" ht="19.899999999999999" customHeight="1" x14ac:dyDescent="0.15"/>
    <row r="1302" s="113" customFormat="1" ht="19.899999999999999" customHeight="1" x14ac:dyDescent="0.15"/>
    <row r="1303" s="113" customFormat="1" ht="19.899999999999999" customHeight="1" x14ac:dyDescent="0.15"/>
    <row r="1304" s="114" customFormat="1" ht="16.5" customHeight="1" x14ac:dyDescent="0.15"/>
    <row r="1305" s="114" customFormat="1" ht="19.5" customHeight="1" x14ac:dyDescent="0.15"/>
    <row r="1306" s="114" customFormat="1" ht="21.75" customHeight="1" x14ac:dyDescent="0.15"/>
    <row r="1307" s="114" customFormat="1" ht="19.5" customHeight="1" x14ac:dyDescent="0.15"/>
    <row r="1308" s="114" customFormat="1" ht="25.5" customHeight="1" x14ac:dyDescent="0.15"/>
    <row r="1309" s="114" customFormat="1" ht="19.5" customHeight="1" x14ac:dyDescent="0.15"/>
    <row r="1310" s="115" customFormat="1" ht="27" customHeight="1" x14ac:dyDescent="0.15"/>
    <row r="1311" s="115" customFormat="1" ht="27" customHeight="1" x14ac:dyDescent="0.15"/>
    <row r="1312" s="115" customFormat="1" ht="27" customHeight="1" x14ac:dyDescent="0.15"/>
    <row r="1313" s="115" customFormat="1" ht="27" customHeight="1" x14ac:dyDescent="0.15"/>
    <row r="1314" s="115" customFormat="1" ht="27" customHeight="1" x14ac:dyDescent="0.15"/>
    <row r="1315" s="115" customFormat="1" ht="27" customHeight="1" x14ac:dyDescent="0.15"/>
    <row r="1316" s="115" customFormat="1" ht="27" customHeight="1" x14ac:dyDescent="0.15"/>
    <row r="1317" s="115" customFormat="1" ht="27" customHeight="1" x14ac:dyDescent="0.15"/>
    <row r="1318" s="115" customFormat="1" ht="27" customHeight="1" x14ac:dyDescent="0.15"/>
    <row r="1319" s="115" customFormat="1" ht="27" customHeight="1" x14ac:dyDescent="0.15"/>
    <row r="1320" s="114" customFormat="1" ht="14.25" customHeight="1" x14ac:dyDescent="0.15"/>
    <row r="1321" s="112" customFormat="1" ht="29.25" customHeight="1" x14ac:dyDescent="0.15"/>
    <row r="1322" s="112" customFormat="1" x14ac:dyDescent="0.15"/>
    <row r="1323" s="113" customFormat="1" ht="19.899999999999999" customHeight="1" x14ac:dyDescent="0.15"/>
    <row r="1324" s="113" customFormat="1" ht="19.899999999999999" customHeight="1" x14ac:dyDescent="0.15"/>
    <row r="1325" s="113" customFormat="1" ht="19.899999999999999" customHeight="1" x14ac:dyDescent="0.15"/>
    <row r="1326" s="114" customFormat="1" ht="16.5" customHeight="1" x14ac:dyDescent="0.15"/>
    <row r="1327" s="114" customFormat="1" ht="19.5" customHeight="1" x14ac:dyDescent="0.15"/>
    <row r="1328" s="114" customFormat="1" ht="21.75" customHeight="1" x14ac:dyDescent="0.15"/>
    <row r="1329" s="114" customFormat="1" ht="19.5" customHeight="1" x14ac:dyDescent="0.15"/>
    <row r="1330" s="114" customFormat="1" ht="25.5" customHeight="1" x14ac:dyDescent="0.15"/>
    <row r="1331" s="114" customFormat="1" ht="19.5" customHeight="1" x14ac:dyDescent="0.15"/>
    <row r="1332" s="115" customFormat="1" ht="27" customHeight="1" x14ac:dyDescent="0.15"/>
    <row r="1333" s="115" customFormat="1" ht="27" customHeight="1" x14ac:dyDescent="0.15"/>
    <row r="1334" s="115" customFormat="1" ht="27" customHeight="1" x14ac:dyDescent="0.15"/>
    <row r="1335" s="115" customFormat="1" ht="27" customHeight="1" x14ac:dyDescent="0.15"/>
    <row r="1336" s="115" customFormat="1" ht="27" customHeight="1" x14ac:dyDescent="0.15"/>
    <row r="1337" s="115" customFormat="1" ht="27" customHeight="1" x14ac:dyDescent="0.15"/>
    <row r="1338" s="115" customFormat="1" ht="27" customHeight="1" x14ac:dyDescent="0.15"/>
    <row r="1339" s="115" customFormat="1" ht="27" customHeight="1" x14ac:dyDescent="0.15"/>
    <row r="1340" s="115" customFormat="1" ht="27" customHeight="1" x14ac:dyDescent="0.15"/>
    <row r="1341" s="115" customFormat="1" ht="27" customHeight="1" x14ac:dyDescent="0.15"/>
    <row r="1342" s="114" customFormat="1" ht="14.25" customHeight="1" x14ac:dyDescent="0.15"/>
    <row r="1343" s="112" customFormat="1" ht="29.25" customHeight="1" x14ac:dyDescent="0.15"/>
    <row r="1344" s="112" customFormat="1" x14ac:dyDescent="0.15"/>
    <row r="1345" s="113" customFormat="1" ht="19.899999999999999" customHeight="1" x14ac:dyDescent="0.15"/>
    <row r="1346" s="113" customFormat="1" ht="19.899999999999999" customHeight="1" x14ac:dyDescent="0.15"/>
    <row r="1347" s="113" customFormat="1" ht="19.899999999999999" customHeight="1" x14ac:dyDescent="0.15"/>
    <row r="1348" s="114" customFormat="1" ht="16.5" customHeight="1" x14ac:dyDescent="0.15"/>
    <row r="1349" s="114" customFormat="1" ht="19.5" customHeight="1" x14ac:dyDescent="0.15"/>
    <row r="1350" s="114" customFormat="1" ht="21.75" customHeight="1" x14ac:dyDescent="0.15"/>
    <row r="1351" s="114" customFormat="1" ht="19.5" customHeight="1" x14ac:dyDescent="0.15"/>
    <row r="1352" s="114" customFormat="1" ht="25.5" customHeight="1" x14ac:dyDescent="0.15"/>
    <row r="1353" s="114" customFormat="1" ht="19.5" customHeight="1" x14ac:dyDescent="0.15"/>
    <row r="1354" s="115" customFormat="1" ht="27" customHeight="1" x14ac:dyDescent="0.15"/>
    <row r="1355" s="115" customFormat="1" ht="27" customHeight="1" x14ac:dyDescent="0.15"/>
    <row r="1356" s="115" customFormat="1" ht="27" customHeight="1" x14ac:dyDescent="0.15"/>
    <row r="1357" s="115" customFormat="1" ht="27" customHeight="1" x14ac:dyDescent="0.15"/>
    <row r="1358" s="115" customFormat="1" ht="27" customHeight="1" x14ac:dyDescent="0.15"/>
    <row r="1359" s="115" customFormat="1" ht="27" customHeight="1" x14ac:dyDescent="0.15"/>
    <row r="1360" s="115" customFormat="1" ht="27" customHeight="1" x14ac:dyDescent="0.15"/>
    <row r="1361" s="115" customFormat="1" ht="27" customHeight="1" x14ac:dyDescent="0.15"/>
    <row r="1362" s="115" customFormat="1" ht="27" customHeight="1" x14ac:dyDescent="0.15"/>
    <row r="1363" s="115" customFormat="1" ht="27" customHeight="1" x14ac:dyDescent="0.15"/>
    <row r="1364" s="114" customFormat="1" ht="14.25" customHeight="1" x14ac:dyDescent="0.15"/>
    <row r="1365" s="112" customFormat="1" ht="29.25" customHeight="1" x14ac:dyDescent="0.15"/>
    <row r="1366" s="112" customFormat="1" x14ac:dyDescent="0.15"/>
    <row r="1367" s="113" customFormat="1" ht="19.899999999999999" customHeight="1" x14ac:dyDescent="0.15"/>
    <row r="1368" s="113" customFormat="1" ht="19.899999999999999" customHeight="1" x14ac:dyDescent="0.15"/>
    <row r="1369" s="113" customFormat="1" ht="19.899999999999999" customHeight="1" x14ac:dyDescent="0.15"/>
    <row r="1370" s="114" customFormat="1" ht="16.5" customHeight="1" x14ac:dyDescent="0.15"/>
    <row r="1371" s="114" customFormat="1" ht="19.5" customHeight="1" x14ac:dyDescent="0.15"/>
    <row r="1372" s="114" customFormat="1" ht="21.75" customHeight="1" x14ac:dyDescent="0.15"/>
    <row r="1373" s="114" customFormat="1" ht="19.5" customHeight="1" x14ac:dyDescent="0.15"/>
    <row r="1374" s="114" customFormat="1" ht="25.5" customHeight="1" x14ac:dyDescent="0.15"/>
    <row r="1375" s="114" customFormat="1" ht="19.5" customHeight="1" x14ac:dyDescent="0.15"/>
    <row r="1376" s="115" customFormat="1" ht="27" customHeight="1" x14ac:dyDescent="0.15"/>
    <row r="1377" s="115" customFormat="1" ht="27" customHeight="1" x14ac:dyDescent="0.15"/>
    <row r="1378" s="115" customFormat="1" ht="27" customHeight="1" x14ac:dyDescent="0.15"/>
    <row r="1379" s="115" customFormat="1" ht="27" customHeight="1" x14ac:dyDescent="0.15"/>
    <row r="1380" s="115" customFormat="1" ht="27" customHeight="1" x14ac:dyDescent="0.15"/>
    <row r="1381" s="115" customFormat="1" ht="27" customHeight="1" x14ac:dyDescent="0.15"/>
    <row r="1382" s="115" customFormat="1" ht="27" customHeight="1" x14ac:dyDescent="0.15"/>
    <row r="1383" s="115" customFormat="1" ht="27" customHeight="1" x14ac:dyDescent="0.15"/>
    <row r="1384" s="115" customFormat="1" ht="27" customHeight="1" x14ac:dyDescent="0.15"/>
    <row r="1385" s="115" customFormat="1" ht="27" customHeight="1" x14ac:dyDescent="0.15"/>
    <row r="1386" s="114" customFormat="1" ht="14.25" customHeight="1" x14ac:dyDescent="0.15"/>
    <row r="1387" s="112" customFormat="1" ht="29.25" customHeight="1" x14ac:dyDescent="0.15"/>
    <row r="1388" s="112" customFormat="1" x14ac:dyDescent="0.15"/>
    <row r="1389" s="113" customFormat="1" ht="19.899999999999999" customHeight="1" x14ac:dyDescent="0.15"/>
    <row r="1390" s="113" customFormat="1" ht="19.899999999999999" customHeight="1" x14ac:dyDescent="0.15"/>
    <row r="1391" s="113" customFormat="1" ht="19.899999999999999" customHeight="1" x14ac:dyDescent="0.15"/>
    <row r="1392" s="114" customFormat="1" ht="16.5" customHeight="1" x14ac:dyDescent="0.15"/>
    <row r="1393" s="114" customFormat="1" ht="19.5" customHeight="1" x14ac:dyDescent="0.15"/>
    <row r="1394" s="114" customFormat="1" ht="21.75" customHeight="1" x14ac:dyDescent="0.15"/>
    <row r="1395" s="114" customFormat="1" ht="19.5" customHeight="1" x14ac:dyDescent="0.15"/>
    <row r="1396" s="114" customFormat="1" ht="25.5" customHeight="1" x14ac:dyDescent="0.15"/>
    <row r="1397" s="114" customFormat="1" ht="19.5" customHeight="1" x14ac:dyDescent="0.15"/>
    <row r="1398" s="115" customFormat="1" ht="27" customHeight="1" x14ac:dyDescent="0.15"/>
    <row r="1399" s="115" customFormat="1" ht="27" customHeight="1" x14ac:dyDescent="0.15"/>
    <row r="1400" s="115" customFormat="1" ht="27" customHeight="1" x14ac:dyDescent="0.15"/>
    <row r="1401" s="115" customFormat="1" ht="27" customHeight="1" x14ac:dyDescent="0.15"/>
    <row r="1402" s="115" customFormat="1" ht="27" customHeight="1" x14ac:dyDescent="0.15"/>
    <row r="1403" s="115" customFormat="1" ht="27" customHeight="1" x14ac:dyDescent="0.15"/>
    <row r="1404" s="115" customFormat="1" ht="27" customHeight="1" x14ac:dyDescent="0.15"/>
    <row r="1405" s="115" customFormat="1" ht="27" customHeight="1" x14ac:dyDescent="0.15"/>
    <row r="1406" s="115" customFormat="1" ht="27" customHeight="1" x14ac:dyDescent="0.15"/>
    <row r="1407" s="115" customFormat="1" ht="27" customHeight="1" x14ac:dyDescent="0.15"/>
    <row r="1408" s="114" customFormat="1" ht="14.25" customHeight="1" x14ac:dyDescent="0.15"/>
    <row r="1409" s="112" customFormat="1" ht="29.25" customHeight="1" x14ac:dyDescent="0.15"/>
    <row r="1410" s="112" customFormat="1" x14ac:dyDescent="0.15"/>
    <row r="1411" s="113" customFormat="1" ht="19.899999999999999" customHeight="1" x14ac:dyDescent="0.15"/>
    <row r="1412" s="113" customFormat="1" ht="19.899999999999999" customHeight="1" x14ac:dyDescent="0.15"/>
    <row r="1413" s="113" customFormat="1" ht="19.899999999999999" customHeight="1" x14ac:dyDescent="0.15"/>
    <row r="1414" s="114" customFormat="1" ht="16.5" customHeight="1" x14ac:dyDescent="0.15"/>
    <row r="1415" s="114" customFormat="1" ht="19.5" customHeight="1" x14ac:dyDescent="0.15"/>
    <row r="1416" s="114" customFormat="1" ht="21.75" customHeight="1" x14ac:dyDescent="0.15"/>
    <row r="1417" s="114" customFormat="1" ht="19.5" customHeight="1" x14ac:dyDescent="0.15"/>
    <row r="1418" s="114" customFormat="1" ht="25.5" customHeight="1" x14ac:dyDescent="0.15"/>
    <row r="1419" s="114" customFormat="1" ht="19.5" customHeight="1" x14ac:dyDescent="0.15"/>
    <row r="1420" s="115" customFormat="1" ht="27" customHeight="1" x14ac:dyDescent="0.15"/>
    <row r="1421" s="115" customFormat="1" ht="27" customHeight="1" x14ac:dyDescent="0.15"/>
    <row r="1422" s="115" customFormat="1" ht="27" customHeight="1" x14ac:dyDescent="0.15"/>
    <row r="1423" s="115" customFormat="1" ht="27" customHeight="1" x14ac:dyDescent="0.15"/>
    <row r="1424" s="115" customFormat="1" ht="27" customHeight="1" x14ac:dyDescent="0.15"/>
    <row r="1425" s="115" customFormat="1" ht="27" customHeight="1" x14ac:dyDescent="0.15"/>
    <row r="1426" s="115" customFormat="1" ht="27" customHeight="1" x14ac:dyDescent="0.15"/>
    <row r="1427" s="115" customFormat="1" ht="27" customHeight="1" x14ac:dyDescent="0.15"/>
    <row r="1428" s="115" customFormat="1" ht="27" customHeight="1" x14ac:dyDescent="0.15"/>
    <row r="1429" s="115" customFormat="1" ht="27" customHeight="1" x14ac:dyDescent="0.15"/>
    <row r="1430" s="114" customFormat="1" ht="14.25" customHeight="1" x14ac:dyDescent="0.15"/>
    <row r="1431" s="112" customFormat="1" ht="29.25" customHeight="1" x14ac:dyDescent="0.15"/>
    <row r="1432" s="112" customFormat="1" x14ac:dyDescent="0.15"/>
    <row r="1433" s="113" customFormat="1" ht="19.899999999999999" customHeight="1" x14ac:dyDescent="0.15"/>
    <row r="1434" s="113" customFormat="1" ht="19.899999999999999" customHeight="1" x14ac:dyDescent="0.15"/>
    <row r="1435" s="113" customFormat="1" ht="19.899999999999999" customHeight="1" x14ac:dyDescent="0.15"/>
    <row r="1436" s="114" customFormat="1" ht="16.5" customHeight="1" x14ac:dyDescent="0.15"/>
    <row r="1437" s="114" customFormat="1" ht="19.5" customHeight="1" x14ac:dyDescent="0.15"/>
    <row r="1438" s="114" customFormat="1" ht="21.75" customHeight="1" x14ac:dyDescent="0.15"/>
    <row r="1439" s="114" customFormat="1" ht="19.5" customHeight="1" x14ac:dyDescent="0.15"/>
    <row r="1440" s="114" customFormat="1" ht="25.5" customHeight="1" x14ac:dyDescent="0.15"/>
    <row r="1441" s="114" customFormat="1" ht="19.5" customHeight="1" x14ac:dyDescent="0.15"/>
    <row r="1442" s="115" customFormat="1" ht="27" customHeight="1" x14ac:dyDescent="0.15"/>
    <row r="1443" s="115" customFormat="1" ht="27" customHeight="1" x14ac:dyDescent="0.15"/>
    <row r="1444" s="115" customFormat="1" ht="27" customHeight="1" x14ac:dyDescent="0.15"/>
    <row r="1445" s="115" customFormat="1" ht="27" customHeight="1" x14ac:dyDescent="0.15"/>
    <row r="1446" s="115" customFormat="1" ht="27" customHeight="1" x14ac:dyDescent="0.15"/>
    <row r="1447" s="115" customFormat="1" ht="27" customHeight="1" x14ac:dyDescent="0.15"/>
    <row r="1448" s="115" customFormat="1" ht="27" customHeight="1" x14ac:dyDescent="0.15"/>
    <row r="1449" s="115" customFormat="1" ht="27" customHeight="1" x14ac:dyDescent="0.15"/>
    <row r="1450" s="115" customFormat="1" ht="27" customHeight="1" x14ac:dyDescent="0.15"/>
    <row r="1451" s="115" customFormat="1" ht="27" customHeight="1" x14ac:dyDescent="0.15"/>
    <row r="1452" s="114" customFormat="1" ht="14.25" customHeight="1" x14ac:dyDescent="0.15"/>
    <row r="1453" s="112" customFormat="1" ht="29.25" customHeight="1" x14ac:dyDescent="0.15"/>
    <row r="1454" s="112" customFormat="1" x14ac:dyDescent="0.15"/>
    <row r="1455" s="113" customFormat="1" ht="19.899999999999999" customHeight="1" x14ac:dyDescent="0.15"/>
    <row r="1456" s="113" customFormat="1" ht="19.899999999999999" customHeight="1" x14ac:dyDescent="0.15"/>
    <row r="1457" s="113" customFormat="1" ht="19.899999999999999" customHeight="1" x14ac:dyDescent="0.15"/>
    <row r="1458" s="114" customFormat="1" ht="16.5" customHeight="1" x14ac:dyDescent="0.15"/>
    <row r="1459" s="114" customFormat="1" ht="19.5" customHeight="1" x14ac:dyDescent="0.15"/>
    <row r="1460" s="114" customFormat="1" ht="21.75" customHeight="1" x14ac:dyDescent="0.15"/>
    <row r="1461" s="114" customFormat="1" ht="19.5" customHeight="1" x14ac:dyDescent="0.15"/>
    <row r="1462" s="114" customFormat="1" ht="25.5" customHeight="1" x14ac:dyDescent="0.15"/>
    <row r="1463" s="114" customFormat="1" ht="19.5" customHeight="1" x14ac:dyDescent="0.15"/>
    <row r="1464" s="115" customFormat="1" ht="27" customHeight="1" x14ac:dyDescent="0.15"/>
    <row r="1465" s="115" customFormat="1" ht="27" customHeight="1" x14ac:dyDescent="0.15"/>
    <row r="1466" s="115" customFormat="1" ht="27" customHeight="1" x14ac:dyDescent="0.15"/>
    <row r="1467" s="115" customFormat="1" ht="27" customHeight="1" x14ac:dyDescent="0.15"/>
    <row r="1468" s="115" customFormat="1" ht="27" customHeight="1" x14ac:dyDescent="0.15"/>
    <row r="1469" s="115" customFormat="1" ht="27" customHeight="1" x14ac:dyDescent="0.15"/>
    <row r="1470" s="115" customFormat="1" ht="27" customHeight="1" x14ac:dyDescent="0.15"/>
    <row r="1471" s="115" customFormat="1" ht="27" customHeight="1" x14ac:dyDescent="0.15"/>
    <row r="1472" s="115" customFormat="1" ht="27" customHeight="1" x14ac:dyDescent="0.15"/>
    <row r="1473" s="115" customFormat="1" ht="27" customHeight="1" x14ac:dyDescent="0.15"/>
    <row r="1474" s="114" customFormat="1" ht="14.25" customHeight="1" x14ac:dyDescent="0.15"/>
    <row r="1475" s="112" customFormat="1" ht="29.25" customHeight="1" x14ac:dyDescent="0.15"/>
    <row r="1476" s="112" customFormat="1" x14ac:dyDescent="0.15"/>
    <row r="1477" s="113" customFormat="1" ht="19.899999999999999" customHeight="1" x14ac:dyDescent="0.15"/>
    <row r="1478" s="113" customFormat="1" ht="19.899999999999999" customHeight="1" x14ac:dyDescent="0.15"/>
    <row r="1479" s="113" customFormat="1" ht="19.899999999999999" customHeight="1" x14ac:dyDescent="0.15"/>
    <row r="1480" s="114" customFormat="1" ht="16.5" customHeight="1" x14ac:dyDescent="0.15"/>
    <row r="1481" s="114" customFormat="1" ht="19.5" customHeight="1" x14ac:dyDescent="0.15"/>
    <row r="1482" s="114" customFormat="1" ht="21.75" customHeight="1" x14ac:dyDescent="0.15"/>
    <row r="1483" s="114" customFormat="1" ht="19.5" customHeight="1" x14ac:dyDescent="0.15"/>
    <row r="1484" s="114" customFormat="1" ht="25.5" customHeight="1" x14ac:dyDescent="0.15"/>
    <row r="1485" s="114" customFormat="1" ht="19.5" customHeight="1" x14ac:dyDescent="0.15"/>
    <row r="1486" s="115" customFormat="1" ht="27" customHeight="1" x14ac:dyDescent="0.15"/>
    <row r="1487" s="115" customFormat="1" ht="27" customHeight="1" x14ac:dyDescent="0.15"/>
    <row r="1488" s="115" customFormat="1" ht="27" customHeight="1" x14ac:dyDescent="0.15"/>
    <row r="1489" s="115" customFormat="1" ht="27" customHeight="1" x14ac:dyDescent="0.15"/>
    <row r="1490" s="115" customFormat="1" ht="27" customHeight="1" x14ac:dyDescent="0.15"/>
    <row r="1491" s="115" customFormat="1" ht="27" customHeight="1" x14ac:dyDescent="0.15"/>
    <row r="1492" s="115" customFormat="1" ht="27" customHeight="1" x14ac:dyDescent="0.15"/>
    <row r="1493" s="115" customFormat="1" ht="27" customHeight="1" x14ac:dyDescent="0.15"/>
    <row r="1494" s="115" customFormat="1" ht="27" customHeight="1" x14ac:dyDescent="0.15"/>
    <row r="1495" s="115" customFormat="1" ht="27" customHeight="1" x14ac:dyDescent="0.15"/>
    <row r="1496" s="114" customFormat="1" ht="14.25" customHeight="1" x14ac:dyDescent="0.15"/>
    <row r="1497" s="112" customFormat="1" ht="29.25" customHeight="1" x14ac:dyDescent="0.15"/>
    <row r="1498" s="112" customFormat="1" x14ac:dyDescent="0.15"/>
    <row r="1499" s="113" customFormat="1" ht="19.899999999999999" customHeight="1" x14ac:dyDescent="0.15"/>
    <row r="1500" s="113" customFormat="1" ht="19.899999999999999" customHeight="1" x14ac:dyDescent="0.15"/>
    <row r="1501" s="113" customFormat="1" ht="19.899999999999999" customHeight="1" x14ac:dyDescent="0.15"/>
    <row r="1502" s="114" customFormat="1" ht="16.5" customHeight="1" x14ac:dyDescent="0.15"/>
    <row r="1503" s="114" customFormat="1" ht="19.5" customHeight="1" x14ac:dyDescent="0.15"/>
    <row r="1504" s="114" customFormat="1" ht="21.75" customHeight="1" x14ac:dyDescent="0.15"/>
    <row r="1505" s="114" customFormat="1" ht="19.5" customHeight="1" x14ac:dyDescent="0.15"/>
    <row r="1506" s="114" customFormat="1" ht="25.5" customHeight="1" x14ac:dyDescent="0.15"/>
    <row r="1507" s="114" customFormat="1" ht="19.5" customHeight="1" x14ac:dyDescent="0.15"/>
    <row r="1508" s="115" customFormat="1" ht="27" customHeight="1" x14ac:dyDescent="0.15"/>
    <row r="1509" s="115" customFormat="1" ht="27" customHeight="1" x14ac:dyDescent="0.15"/>
    <row r="1510" s="115" customFormat="1" ht="27" customHeight="1" x14ac:dyDescent="0.15"/>
    <row r="1511" s="115" customFormat="1" ht="27" customHeight="1" x14ac:dyDescent="0.15"/>
    <row r="1512" s="115" customFormat="1" ht="27" customHeight="1" x14ac:dyDescent="0.15"/>
    <row r="1513" s="115" customFormat="1" ht="27" customHeight="1" x14ac:dyDescent="0.15"/>
    <row r="1514" s="115" customFormat="1" ht="27" customHeight="1" x14ac:dyDescent="0.15"/>
    <row r="1515" s="115" customFormat="1" ht="27" customHeight="1" x14ac:dyDescent="0.15"/>
    <row r="1516" s="115" customFormat="1" ht="27" customHeight="1" x14ac:dyDescent="0.15"/>
    <row r="1517" s="115" customFormat="1" ht="27" customHeight="1" x14ac:dyDescent="0.15"/>
    <row r="1518" s="114" customFormat="1" ht="14.25" customHeight="1" x14ac:dyDescent="0.15"/>
    <row r="1519" s="112" customFormat="1" ht="29.25" customHeight="1" x14ac:dyDescent="0.15"/>
    <row r="1520" s="112" customFormat="1" x14ac:dyDescent="0.15"/>
    <row r="1521" s="113" customFormat="1" ht="19.899999999999999" customHeight="1" x14ac:dyDescent="0.15"/>
    <row r="1522" s="113" customFormat="1" ht="19.899999999999999" customHeight="1" x14ac:dyDescent="0.15"/>
    <row r="1523" s="113" customFormat="1" ht="19.899999999999999" customHeight="1" x14ac:dyDescent="0.15"/>
    <row r="1524" s="114" customFormat="1" ht="16.5" customHeight="1" x14ac:dyDescent="0.15"/>
    <row r="1525" s="114" customFormat="1" ht="19.5" customHeight="1" x14ac:dyDescent="0.15"/>
    <row r="1526" s="114" customFormat="1" ht="21.75" customHeight="1" x14ac:dyDescent="0.15"/>
    <row r="1527" s="114" customFormat="1" ht="19.5" customHeight="1" x14ac:dyDescent="0.15"/>
    <row r="1528" s="114" customFormat="1" ht="25.5" customHeight="1" x14ac:dyDescent="0.15"/>
    <row r="1529" s="114" customFormat="1" ht="19.5" customHeight="1" x14ac:dyDescent="0.15"/>
    <row r="1530" s="115" customFormat="1" ht="27" customHeight="1" x14ac:dyDescent="0.15"/>
    <row r="1531" s="115" customFormat="1" ht="27" customHeight="1" x14ac:dyDescent="0.15"/>
    <row r="1532" s="115" customFormat="1" ht="27" customHeight="1" x14ac:dyDescent="0.15"/>
    <row r="1533" s="115" customFormat="1" ht="27" customHeight="1" x14ac:dyDescent="0.15"/>
    <row r="1534" s="115" customFormat="1" ht="27" customHeight="1" x14ac:dyDescent="0.15"/>
    <row r="1535" s="115" customFormat="1" ht="27" customHeight="1" x14ac:dyDescent="0.15"/>
    <row r="1536" s="115" customFormat="1" ht="27" customHeight="1" x14ac:dyDescent="0.15"/>
    <row r="1537" s="115" customFormat="1" ht="27" customHeight="1" x14ac:dyDescent="0.15"/>
    <row r="1538" s="115" customFormat="1" ht="27" customHeight="1" x14ac:dyDescent="0.15"/>
    <row r="1539" s="115" customFormat="1" ht="27" customHeight="1" x14ac:dyDescent="0.15"/>
    <row r="1540" s="114" customFormat="1" ht="14.25" customHeight="1" x14ac:dyDescent="0.15"/>
    <row r="1541" s="112" customFormat="1" ht="29.25" customHeight="1" x14ac:dyDescent="0.15"/>
    <row r="1542" s="112" customFormat="1" x14ac:dyDescent="0.15"/>
    <row r="1543" s="113" customFormat="1" ht="19.899999999999999" customHeight="1" x14ac:dyDescent="0.15"/>
    <row r="1544" s="113" customFormat="1" ht="19.899999999999999" customHeight="1" x14ac:dyDescent="0.15"/>
    <row r="1545" s="113" customFormat="1" ht="19.899999999999999" customHeight="1" x14ac:dyDescent="0.15"/>
    <row r="1546" s="114" customFormat="1" ht="16.5" customHeight="1" x14ac:dyDescent="0.15"/>
    <row r="1547" s="114" customFormat="1" ht="19.5" customHeight="1" x14ac:dyDescent="0.15"/>
    <row r="1548" s="114" customFormat="1" ht="21.75" customHeight="1" x14ac:dyDescent="0.15"/>
    <row r="1549" s="114" customFormat="1" ht="19.5" customHeight="1" x14ac:dyDescent="0.15"/>
    <row r="1550" s="114" customFormat="1" ht="25.5" customHeight="1" x14ac:dyDescent="0.15"/>
    <row r="1551" s="114" customFormat="1" ht="19.5" customHeight="1" x14ac:dyDescent="0.15"/>
    <row r="1552" s="115" customFormat="1" ht="27" customHeight="1" x14ac:dyDescent="0.15"/>
    <row r="1553" s="115" customFormat="1" ht="27" customHeight="1" x14ac:dyDescent="0.15"/>
    <row r="1554" s="115" customFormat="1" ht="27" customHeight="1" x14ac:dyDescent="0.15"/>
    <row r="1555" s="115" customFormat="1" ht="27" customHeight="1" x14ac:dyDescent="0.15"/>
    <row r="1556" s="115" customFormat="1" ht="27" customHeight="1" x14ac:dyDescent="0.15"/>
    <row r="1557" s="115" customFormat="1" ht="27" customHeight="1" x14ac:dyDescent="0.15"/>
    <row r="1558" s="115" customFormat="1" ht="27" customHeight="1" x14ac:dyDescent="0.15"/>
    <row r="1559" s="115" customFormat="1" ht="27" customHeight="1" x14ac:dyDescent="0.15"/>
    <row r="1560" s="115" customFormat="1" ht="27" customHeight="1" x14ac:dyDescent="0.15"/>
    <row r="1561" s="115" customFormat="1" ht="27" customHeight="1" x14ac:dyDescent="0.15"/>
    <row r="1562" s="114" customFormat="1" ht="14.25" customHeight="1" x14ac:dyDescent="0.15"/>
    <row r="1563" s="112" customFormat="1" ht="29.25" customHeight="1" x14ac:dyDescent="0.15"/>
    <row r="1564" s="112" customFormat="1" x14ac:dyDescent="0.15"/>
    <row r="1565" s="113" customFormat="1" ht="19.899999999999999" customHeight="1" x14ac:dyDescent="0.15"/>
    <row r="1566" s="113" customFormat="1" ht="19.899999999999999" customHeight="1" x14ac:dyDescent="0.15"/>
    <row r="1567" s="113" customFormat="1" ht="19.899999999999999" customHeight="1" x14ac:dyDescent="0.15"/>
    <row r="1568" s="114" customFormat="1" ht="16.5" customHeight="1" x14ac:dyDescent="0.15"/>
    <row r="1569" s="114" customFormat="1" ht="19.5" customHeight="1" x14ac:dyDescent="0.15"/>
    <row r="1570" s="114" customFormat="1" ht="21.75" customHeight="1" x14ac:dyDescent="0.15"/>
    <row r="1571" s="114" customFormat="1" ht="19.5" customHeight="1" x14ac:dyDescent="0.15"/>
    <row r="1572" s="114" customFormat="1" ht="25.5" customHeight="1" x14ac:dyDescent="0.15"/>
    <row r="1573" s="114" customFormat="1" ht="19.5" customHeight="1" x14ac:dyDescent="0.15"/>
    <row r="1574" s="115" customFormat="1" ht="27" customHeight="1" x14ac:dyDescent="0.15"/>
    <row r="1575" s="115" customFormat="1" ht="27" customHeight="1" x14ac:dyDescent="0.15"/>
    <row r="1576" s="115" customFormat="1" ht="27" customHeight="1" x14ac:dyDescent="0.15"/>
    <row r="1577" s="115" customFormat="1" ht="27" customHeight="1" x14ac:dyDescent="0.15"/>
    <row r="1578" s="115" customFormat="1" ht="27" customHeight="1" x14ac:dyDescent="0.15"/>
    <row r="1579" s="115" customFormat="1" ht="27" customHeight="1" x14ac:dyDescent="0.15"/>
    <row r="1580" s="115" customFormat="1" ht="27" customHeight="1" x14ac:dyDescent="0.15"/>
    <row r="1581" s="115" customFormat="1" ht="27" customHeight="1" x14ac:dyDescent="0.15"/>
    <row r="1582" s="115" customFormat="1" ht="27" customHeight="1" x14ac:dyDescent="0.15"/>
    <row r="1583" s="115" customFormat="1" ht="27" customHeight="1" x14ac:dyDescent="0.15"/>
    <row r="1584" s="114" customFormat="1" ht="14.25" customHeight="1" x14ac:dyDescent="0.15"/>
    <row r="1585" s="112" customFormat="1" ht="29.25" customHeight="1" x14ac:dyDescent="0.15"/>
    <row r="1586" s="112" customFormat="1" x14ac:dyDescent="0.15"/>
    <row r="1587" s="113" customFormat="1" ht="19.899999999999999" customHeight="1" x14ac:dyDescent="0.15"/>
    <row r="1588" s="113" customFormat="1" ht="19.899999999999999" customHeight="1" x14ac:dyDescent="0.15"/>
    <row r="1589" s="113" customFormat="1" ht="19.899999999999999" customHeight="1" x14ac:dyDescent="0.15"/>
    <row r="1590" s="114" customFormat="1" ht="16.5" customHeight="1" x14ac:dyDescent="0.15"/>
    <row r="1591" s="114" customFormat="1" ht="19.5" customHeight="1" x14ac:dyDescent="0.15"/>
    <row r="1592" s="114" customFormat="1" ht="21.75" customHeight="1" x14ac:dyDescent="0.15"/>
    <row r="1593" s="114" customFormat="1" ht="19.5" customHeight="1" x14ac:dyDescent="0.15"/>
    <row r="1594" s="114" customFormat="1" ht="25.5" customHeight="1" x14ac:dyDescent="0.15"/>
    <row r="1595" s="114" customFormat="1" ht="19.5" customHeight="1" x14ac:dyDescent="0.15"/>
    <row r="1596" s="115" customFormat="1" ht="27" customHeight="1" x14ac:dyDescent="0.15"/>
    <row r="1597" s="115" customFormat="1" ht="27" customHeight="1" x14ac:dyDescent="0.15"/>
    <row r="1598" s="115" customFormat="1" ht="27" customHeight="1" x14ac:dyDescent="0.15"/>
    <row r="1599" s="115" customFormat="1" ht="27" customHeight="1" x14ac:dyDescent="0.15"/>
    <row r="1600" s="115" customFormat="1" ht="27" customHeight="1" x14ac:dyDescent="0.15"/>
    <row r="1601" s="115" customFormat="1" ht="27" customHeight="1" x14ac:dyDescent="0.15"/>
    <row r="1602" s="115" customFormat="1" ht="27" customHeight="1" x14ac:dyDescent="0.15"/>
    <row r="1603" s="115" customFormat="1" ht="27" customHeight="1" x14ac:dyDescent="0.15"/>
    <row r="1604" s="115" customFormat="1" ht="27" customHeight="1" x14ac:dyDescent="0.15"/>
    <row r="1605" s="115" customFormat="1" ht="27" customHeight="1" x14ac:dyDescent="0.15"/>
    <row r="1606" s="114" customFormat="1" ht="14.25" customHeight="1" x14ac:dyDescent="0.15"/>
    <row r="1607" s="112" customFormat="1" ht="29.25" customHeight="1" x14ac:dyDescent="0.15"/>
    <row r="1608" s="112" customFormat="1" x14ac:dyDescent="0.15"/>
    <row r="1609" s="113" customFormat="1" ht="19.899999999999999" customHeight="1" x14ac:dyDescent="0.15"/>
    <row r="1610" s="113" customFormat="1" ht="19.899999999999999" customHeight="1" x14ac:dyDescent="0.15"/>
    <row r="1611" s="113" customFormat="1" ht="19.899999999999999" customHeight="1" x14ac:dyDescent="0.15"/>
    <row r="1612" s="114" customFormat="1" ht="16.5" customHeight="1" x14ac:dyDescent="0.15"/>
    <row r="1613" s="114" customFormat="1" ht="19.5" customHeight="1" x14ac:dyDescent="0.15"/>
    <row r="1614" s="114" customFormat="1" ht="21.75" customHeight="1" x14ac:dyDescent="0.15"/>
    <row r="1615" s="114" customFormat="1" ht="19.5" customHeight="1" x14ac:dyDescent="0.15"/>
    <row r="1616" s="114" customFormat="1" ht="25.5" customHeight="1" x14ac:dyDescent="0.15"/>
    <row r="1617" s="114" customFormat="1" ht="19.5" customHeight="1" x14ac:dyDescent="0.15"/>
    <row r="1618" s="115" customFormat="1" ht="27" customHeight="1" x14ac:dyDescent="0.15"/>
    <row r="1619" s="115" customFormat="1" ht="27" customHeight="1" x14ac:dyDescent="0.15"/>
    <row r="1620" s="115" customFormat="1" ht="27" customHeight="1" x14ac:dyDescent="0.15"/>
    <row r="1621" s="115" customFormat="1" ht="27" customHeight="1" x14ac:dyDescent="0.15"/>
    <row r="1622" s="115" customFormat="1" ht="27" customHeight="1" x14ac:dyDescent="0.15"/>
    <row r="1623" s="115" customFormat="1" ht="27" customHeight="1" x14ac:dyDescent="0.15"/>
    <row r="1624" s="115" customFormat="1" ht="27" customHeight="1" x14ac:dyDescent="0.15"/>
    <row r="1625" s="115" customFormat="1" ht="27" customHeight="1" x14ac:dyDescent="0.15"/>
    <row r="1626" s="115" customFormat="1" ht="27" customHeight="1" x14ac:dyDescent="0.15"/>
    <row r="1627" s="115" customFormat="1" ht="27" customHeight="1" x14ac:dyDescent="0.15"/>
    <row r="1628" s="114" customFormat="1" ht="14.25" customHeight="1" x14ac:dyDescent="0.15"/>
    <row r="1629" s="112" customFormat="1" ht="29.25" customHeight="1" x14ac:dyDescent="0.15"/>
    <row r="1630" s="112" customFormat="1" x14ac:dyDescent="0.15"/>
    <row r="1631" s="113" customFormat="1" ht="19.899999999999999" customHeight="1" x14ac:dyDescent="0.15"/>
    <row r="1632" s="113" customFormat="1" ht="19.899999999999999" customHeight="1" x14ac:dyDescent="0.15"/>
    <row r="1633" s="113" customFormat="1" ht="19.899999999999999" customHeight="1" x14ac:dyDescent="0.15"/>
    <row r="1634" s="114" customFormat="1" ht="16.5" customHeight="1" x14ac:dyDescent="0.15"/>
    <row r="1635" s="114" customFormat="1" ht="19.5" customHeight="1" x14ac:dyDescent="0.15"/>
    <row r="1636" s="114" customFormat="1" ht="21.75" customHeight="1" x14ac:dyDescent="0.15"/>
    <row r="1637" s="114" customFormat="1" ht="19.5" customHeight="1" x14ac:dyDescent="0.15"/>
    <row r="1638" s="114" customFormat="1" ht="25.5" customHeight="1" x14ac:dyDescent="0.15"/>
    <row r="1639" s="114" customFormat="1" ht="19.5" customHeight="1" x14ac:dyDescent="0.15"/>
    <row r="1640" s="115" customFormat="1" ht="27" customHeight="1" x14ac:dyDescent="0.15"/>
    <row r="1641" s="115" customFormat="1" ht="27" customHeight="1" x14ac:dyDescent="0.15"/>
    <row r="1642" s="115" customFormat="1" ht="27" customHeight="1" x14ac:dyDescent="0.15"/>
    <row r="1643" s="115" customFormat="1" ht="27" customHeight="1" x14ac:dyDescent="0.15"/>
    <row r="1644" s="115" customFormat="1" ht="27" customHeight="1" x14ac:dyDescent="0.15"/>
    <row r="1645" s="115" customFormat="1" ht="27" customHeight="1" x14ac:dyDescent="0.15"/>
    <row r="1646" s="115" customFormat="1" ht="27" customHeight="1" x14ac:dyDescent="0.15"/>
    <row r="1647" s="115" customFormat="1" ht="27" customHeight="1" x14ac:dyDescent="0.15"/>
    <row r="1648" s="115" customFormat="1" ht="27" customHeight="1" x14ac:dyDescent="0.15"/>
    <row r="1649" s="115" customFormat="1" ht="27" customHeight="1" x14ac:dyDescent="0.15"/>
    <row r="1650" s="114" customFormat="1" ht="14.25" customHeight="1" x14ac:dyDescent="0.15"/>
    <row r="1651" s="112" customFormat="1" ht="29.25" customHeight="1" x14ac:dyDescent="0.15"/>
    <row r="1652" s="112" customFormat="1" x14ac:dyDescent="0.15"/>
    <row r="1653" s="113" customFormat="1" ht="19.899999999999999" customHeight="1" x14ac:dyDescent="0.15"/>
    <row r="1654" s="113" customFormat="1" ht="19.899999999999999" customHeight="1" x14ac:dyDescent="0.15"/>
    <row r="1655" s="113" customFormat="1" ht="19.899999999999999" customHeight="1" x14ac:dyDescent="0.15"/>
    <row r="1656" s="114" customFormat="1" ht="16.5" customHeight="1" x14ac:dyDescent="0.15"/>
    <row r="1657" s="114" customFormat="1" ht="19.5" customHeight="1" x14ac:dyDescent="0.15"/>
    <row r="1658" s="114" customFormat="1" ht="21.75" customHeight="1" x14ac:dyDescent="0.15"/>
    <row r="1659" s="114" customFormat="1" ht="19.5" customHeight="1" x14ac:dyDescent="0.15"/>
    <row r="1660" s="114" customFormat="1" ht="25.5" customHeight="1" x14ac:dyDescent="0.15"/>
    <row r="1661" s="114" customFormat="1" ht="19.5" customHeight="1" x14ac:dyDescent="0.15"/>
    <row r="1662" s="115" customFormat="1" ht="27" customHeight="1" x14ac:dyDescent="0.15"/>
    <row r="1663" s="115" customFormat="1" ht="27" customHeight="1" x14ac:dyDescent="0.15"/>
    <row r="1664" s="115" customFormat="1" ht="27" customHeight="1" x14ac:dyDescent="0.15"/>
    <row r="1665" s="115" customFormat="1" ht="27" customHeight="1" x14ac:dyDescent="0.15"/>
    <row r="1666" s="115" customFormat="1" ht="27" customHeight="1" x14ac:dyDescent="0.15"/>
    <row r="1667" s="115" customFormat="1" ht="27" customHeight="1" x14ac:dyDescent="0.15"/>
    <row r="1668" s="115" customFormat="1" ht="27" customHeight="1" x14ac:dyDescent="0.15"/>
    <row r="1669" s="115" customFormat="1" ht="27" customHeight="1" x14ac:dyDescent="0.15"/>
    <row r="1670" s="115" customFormat="1" ht="27" customHeight="1" x14ac:dyDescent="0.15"/>
    <row r="1671" s="115" customFormat="1" ht="27" customHeight="1" x14ac:dyDescent="0.15"/>
    <row r="1672" s="114" customFormat="1" ht="14.25" customHeight="1" x14ac:dyDescent="0.15"/>
    <row r="1673" s="112" customFormat="1" ht="29.25" customHeight="1" x14ac:dyDescent="0.15"/>
    <row r="1674" s="112" customFormat="1" x14ac:dyDescent="0.15"/>
    <row r="1675" s="113" customFormat="1" ht="19.899999999999999" customHeight="1" x14ac:dyDescent="0.15"/>
    <row r="1676" s="113" customFormat="1" ht="19.899999999999999" customHeight="1" x14ac:dyDescent="0.15"/>
    <row r="1677" s="113" customFormat="1" ht="19.899999999999999" customHeight="1" x14ac:dyDescent="0.15"/>
    <row r="1678" s="114" customFormat="1" ht="16.5" customHeight="1" x14ac:dyDescent="0.15"/>
    <row r="1679" s="114" customFormat="1" ht="19.5" customHeight="1" x14ac:dyDescent="0.15"/>
    <row r="1680" s="114" customFormat="1" ht="21.75" customHeight="1" x14ac:dyDescent="0.15"/>
    <row r="1681" s="114" customFormat="1" ht="19.5" customHeight="1" x14ac:dyDescent="0.15"/>
    <row r="1682" s="114" customFormat="1" ht="25.5" customHeight="1" x14ac:dyDescent="0.15"/>
    <row r="1683" s="114" customFormat="1" ht="19.5" customHeight="1" x14ac:dyDescent="0.15"/>
    <row r="1684" s="115" customFormat="1" ht="27" customHeight="1" x14ac:dyDescent="0.15"/>
    <row r="1685" s="115" customFormat="1" ht="27" customHeight="1" x14ac:dyDescent="0.15"/>
    <row r="1686" s="115" customFormat="1" ht="27" customHeight="1" x14ac:dyDescent="0.15"/>
    <row r="1687" s="115" customFormat="1" ht="27" customHeight="1" x14ac:dyDescent="0.15"/>
    <row r="1688" s="115" customFormat="1" ht="27" customHeight="1" x14ac:dyDescent="0.15"/>
    <row r="1689" s="115" customFormat="1" ht="27" customHeight="1" x14ac:dyDescent="0.15"/>
    <row r="1690" s="115" customFormat="1" ht="27" customHeight="1" x14ac:dyDescent="0.15"/>
    <row r="1691" s="115" customFormat="1" ht="27" customHeight="1" x14ac:dyDescent="0.15"/>
    <row r="1692" s="115" customFormat="1" ht="27" customHeight="1" x14ac:dyDescent="0.15"/>
    <row r="1693" s="115" customFormat="1" ht="27" customHeight="1" x14ac:dyDescent="0.15"/>
    <row r="1694" s="114" customFormat="1" ht="14.25" customHeight="1" x14ac:dyDescent="0.15"/>
    <row r="1695" s="112" customFormat="1" ht="29.25" customHeight="1" x14ac:dyDescent="0.15"/>
    <row r="1696" s="112" customFormat="1" x14ac:dyDescent="0.15"/>
    <row r="1697" s="113" customFormat="1" ht="19.899999999999999" customHeight="1" x14ac:dyDescent="0.15"/>
    <row r="1698" s="113" customFormat="1" ht="19.899999999999999" customHeight="1" x14ac:dyDescent="0.15"/>
    <row r="1699" s="113" customFormat="1" ht="19.899999999999999" customHeight="1" x14ac:dyDescent="0.15"/>
    <row r="1700" s="114" customFormat="1" ht="16.5" customHeight="1" x14ac:dyDescent="0.15"/>
    <row r="1701" s="114" customFormat="1" ht="19.5" customHeight="1" x14ac:dyDescent="0.15"/>
    <row r="1702" s="114" customFormat="1" ht="21.75" customHeight="1" x14ac:dyDescent="0.15"/>
    <row r="1703" s="114" customFormat="1" ht="19.5" customHeight="1" x14ac:dyDescent="0.15"/>
    <row r="1704" s="114" customFormat="1" ht="25.5" customHeight="1" x14ac:dyDescent="0.15"/>
    <row r="1705" s="114" customFormat="1" ht="19.5" customHeight="1" x14ac:dyDescent="0.15"/>
    <row r="1706" s="115" customFormat="1" ht="27" customHeight="1" x14ac:dyDescent="0.15"/>
    <row r="1707" s="115" customFormat="1" ht="27" customHeight="1" x14ac:dyDescent="0.15"/>
    <row r="1708" s="115" customFormat="1" ht="27" customHeight="1" x14ac:dyDescent="0.15"/>
    <row r="1709" s="115" customFormat="1" ht="27" customHeight="1" x14ac:dyDescent="0.15"/>
    <row r="1710" s="115" customFormat="1" ht="27" customHeight="1" x14ac:dyDescent="0.15"/>
    <row r="1711" s="115" customFormat="1" ht="27" customHeight="1" x14ac:dyDescent="0.15"/>
    <row r="1712" s="115" customFormat="1" ht="27" customHeight="1" x14ac:dyDescent="0.15"/>
    <row r="1713" s="115" customFormat="1" ht="27" customHeight="1" x14ac:dyDescent="0.15"/>
    <row r="1714" s="115" customFormat="1" ht="27" customHeight="1" x14ac:dyDescent="0.15"/>
    <row r="1715" s="115" customFormat="1" ht="27" customHeight="1" x14ac:dyDescent="0.15"/>
    <row r="1716" s="114" customFormat="1" ht="14.25" customHeight="1" x14ac:dyDescent="0.15"/>
    <row r="1717" s="112" customFormat="1" ht="29.25" customHeight="1" x14ac:dyDescent="0.15"/>
    <row r="1718" s="112" customFormat="1" x14ac:dyDescent="0.15"/>
    <row r="1719" s="113" customFormat="1" ht="19.899999999999999" customHeight="1" x14ac:dyDescent="0.15"/>
    <row r="1720" s="113" customFormat="1" ht="19.899999999999999" customHeight="1" x14ac:dyDescent="0.15"/>
    <row r="1721" s="113" customFormat="1" ht="19.899999999999999" customHeight="1" x14ac:dyDescent="0.15"/>
    <row r="1722" s="114" customFormat="1" ht="16.5" customHeight="1" x14ac:dyDescent="0.15"/>
    <row r="1723" s="114" customFormat="1" ht="19.5" customHeight="1" x14ac:dyDescent="0.15"/>
    <row r="1724" s="114" customFormat="1" ht="21.75" customHeight="1" x14ac:dyDescent="0.15"/>
    <row r="1725" s="114" customFormat="1" ht="19.5" customHeight="1" x14ac:dyDescent="0.15"/>
    <row r="1726" s="114" customFormat="1" ht="25.5" customHeight="1" x14ac:dyDescent="0.15"/>
    <row r="1727" s="114" customFormat="1" ht="19.5" customHeight="1" x14ac:dyDescent="0.15"/>
    <row r="1728" s="115" customFormat="1" ht="27" customHeight="1" x14ac:dyDescent="0.15"/>
    <row r="1729" s="115" customFormat="1" ht="27" customHeight="1" x14ac:dyDescent="0.15"/>
    <row r="1730" s="115" customFormat="1" ht="27" customHeight="1" x14ac:dyDescent="0.15"/>
    <row r="1731" s="115" customFormat="1" ht="27" customHeight="1" x14ac:dyDescent="0.15"/>
    <row r="1732" s="115" customFormat="1" ht="27" customHeight="1" x14ac:dyDescent="0.15"/>
    <row r="1733" s="115" customFormat="1" ht="27" customHeight="1" x14ac:dyDescent="0.15"/>
    <row r="1734" s="115" customFormat="1" ht="27" customHeight="1" x14ac:dyDescent="0.15"/>
    <row r="1735" s="115" customFormat="1" ht="27" customHeight="1" x14ac:dyDescent="0.15"/>
    <row r="1736" s="115" customFormat="1" ht="27" customHeight="1" x14ac:dyDescent="0.15"/>
    <row r="1737" s="115" customFormat="1" ht="27" customHeight="1" x14ac:dyDescent="0.15"/>
    <row r="1738" s="114" customFormat="1" ht="14.25" customHeight="1" x14ac:dyDescent="0.15"/>
    <row r="1739" s="112" customFormat="1" ht="29.25" customHeight="1" x14ac:dyDescent="0.15"/>
    <row r="1740" s="112" customFormat="1" x14ac:dyDescent="0.15"/>
    <row r="1741" s="113" customFormat="1" ht="19.899999999999999" customHeight="1" x14ac:dyDescent="0.15"/>
    <row r="1742" s="113" customFormat="1" ht="19.899999999999999" customHeight="1" x14ac:dyDescent="0.15"/>
    <row r="1743" s="113" customFormat="1" ht="19.899999999999999" customHeight="1" x14ac:dyDescent="0.15"/>
    <row r="1744" s="114" customFormat="1" ht="16.5" customHeight="1" x14ac:dyDescent="0.15"/>
    <row r="1745" s="114" customFormat="1" ht="19.5" customHeight="1" x14ac:dyDescent="0.15"/>
    <row r="1746" s="114" customFormat="1" ht="21.75" customHeight="1" x14ac:dyDescent="0.15"/>
    <row r="1747" s="114" customFormat="1" ht="19.5" customHeight="1" x14ac:dyDescent="0.15"/>
    <row r="1748" s="114" customFormat="1" ht="25.5" customHeight="1" x14ac:dyDescent="0.15"/>
    <row r="1749" s="114" customFormat="1" ht="19.5" customHeight="1" x14ac:dyDescent="0.15"/>
    <row r="1750" s="115" customFormat="1" ht="27" customHeight="1" x14ac:dyDescent="0.15"/>
    <row r="1751" s="115" customFormat="1" ht="27" customHeight="1" x14ac:dyDescent="0.15"/>
    <row r="1752" s="115" customFormat="1" ht="27" customHeight="1" x14ac:dyDescent="0.15"/>
    <row r="1753" s="115" customFormat="1" ht="27" customHeight="1" x14ac:dyDescent="0.15"/>
    <row r="1754" s="115" customFormat="1" ht="27" customHeight="1" x14ac:dyDescent="0.15"/>
    <row r="1755" s="115" customFormat="1" ht="27" customHeight="1" x14ac:dyDescent="0.15"/>
    <row r="1756" s="115" customFormat="1" ht="27" customHeight="1" x14ac:dyDescent="0.15"/>
    <row r="1757" s="115" customFormat="1" ht="27" customHeight="1" x14ac:dyDescent="0.15"/>
    <row r="1758" s="115" customFormat="1" ht="27" customHeight="1" x14ac:dyDescent="0.15"/>
    <row r="1759" s="115" customFormat="1" ht="27" customHeight="1" x14ac:dyDescent="0.15"/>
    <row r="1760" s="114" customFormat="1" ht="14.25" customHeight="1" x14ac:dyDescent="0.15"/>
    <row r="1761" s="112" customFormat="1" ht="29.25" customHeight="1" x14ac:dyDescent="0.15"/>
    <row r="1762" s="112" customFormat="1" x14ac:dyDescent="0.15"/>
    <row r="1763" s="113" customFormat="1" ht="19.899999999999999" customHeight="1" x14ac:dyDescent="0.15"/>
    <row r="1764" s="113" customFormat="1" ht="19.899999999999999" customHeight="1" x14ac:dyDescent="0.15"/>
    <row r="1765" s="113" customFormat="1" ht="19.899999999999999" customHeight="1" x14ac:dyDescent="0.15"/>
    <row r="1766" s="114" customFormat="1" ht="16.5" customHeight="1" x14ac:dyDescent="0.15"/>
    <row r="1767" s="114" customFormat="1" ht="19.5" customHeight="1" x14ac:dyDescent="0.15"/>
    <row r="1768" s="114" customFormat="1" ht="21.75" customHeight="1" x14ac:dyDescent="0.15"/>
    <row r="1769" s="114" customFormat="1" ht="19.5" customHeight="1" x14ac:dyDescent="0.15"/>
    <row r="1770" s="114" customFormat="1" ht="25.5" customHeight="1" x14ac:dyDescent="0.15"/>
    <row r="1771" s="114" customFormat="1" ht="19.5" customHeight="1" x14ac:dyDescent="0.15"/>
    <row r="1772" s="115" customFormat="1" ht="27" customHeight="1" x14ac:dyDescent="0.15"/>
    <row r="1773" s="115" customFormat="1" ht="27" customHeight="1" x14ac:dyDescent="0.15"/>
    <row r="1774" s="115" customFormat="1" ht="27" customHeight="1" x14ac:dyDescent="0.15"/>
    <row r="1775" s="115" customFormat="1" ht="27" customHeight="1" x14ac:dyDescent="0.15"/>
    <row r="1776" s="115" customFormat="1" ht="27" customHeight="1" x14ac:dyDescent="0.15"/>
    <row r="1777" s="115" customFormat="1" ht="27" customHeight="1" x14ac:dyDescent="0.15"/>
    <row r="1778" s="115" customFormat="1" ht="27" customHeight="1" x14ac:dyDescent="0.15"/>
    <row r="1779" s="115" customFormat="1" ht="27" customHeight="1" x14ac:dyDescent="0.15"/>
    <row r="1780" s="115" customFormat="1" ht="27" customHeight="1" x14ac:dyDescent="0.15"/>
    <row r="1781" s="115" customFormat="1" ht="27" customHeight="1" x14ac:dyDescent="0.15"/>
    <row r="1782" s="114" customFormat="1" ht="14.25" customHeight="1" x14ac:dyDescent="0.15"/>
    <row r="1783" s="112" customFormat="1" ht="29.25" customHeight="1" x14ac:dyDescent="0.15"/>
    <row r="1784" s="112" customFormat="1" x14ac:dyDescent="0.15"/>
    <row r="1785" s="113" customFormat="1" ht="19.899999999999999" customHeight="1" x14ac:dyDescent="0.15"/>
    <row r="1786" s="113" customFormat="1" ht="19.899999999999999" customHeight="1" x14ac:dyDescent="0.15"/>
    <row r="1787" s="113" customFormat="1" ht="19.899999999999999" customHeight="1" x14ac:dyDescent="0.15"/>
    <row r="1788" s="114" customFormat="1" ht="16.5" customHeight="1" x14ac:dyDescent="0.15"/>
    <row r="1789" s="114" customFormat="1" ht="19.5" customHeight="1" x14ac:dyDescent="0.15"/>
    <row r="1790" s="114" customFormat="1" ht="21.75" customHeight="1" x14ac:dyDescent="0.15"/>
    <row r="1791" s="114" customFormat="1" ht="19.5" customHeight="1" x14ac:dyDescent="0.15"/>
    <row r="1792" s="114" customFormat="1" ht="25.5" customHeight="1" x14ac:dyDescent="0.15"/>
    <row r="1793" s="114" customFormat="1" ht="19.5" customHeight="1" x14ac:dyDescent="0.15"/>
    <row r="1794" s="115" customFormat="1" ht="27" customHeight="1" x14ac:dyDescent="0.15"/>
    <row r="1795" s="115" customFormat="1" ht="27" customHeight="1" x14ac:dyDescent="0.15"/>
    <row r="1796" s="115" customFormat="1" ht="27" customHeight="1" x14ac:dyDescent="0.15"/>
    <row r="1797" s="115" customFormat="1" ht="27" customHeight="1" x14ac:dyDescent="0.15"/>
    <row r="1798" s="115" customFormat="1" ht="27" customHeight="1" x14ac:dyDescent="0.15"/>
    <row r="1799" s="115" customFormat="1" ht="27" customHeight="1" x14ac:dyDescent="0.15"/>
    <row r="1800" s="115" customFormat="1" ht="27" customHeight="1" x14ac:dyDescent="0.15"/>
    <row r="1801" s="115" customFormat="1" ht="27" customHeight="1" x14ac:dyDescent="0.15"/>
    <row r="1802" s="115" customFormat="1" ht="27" customHeight="1" x14ac:dyDescent="0.15"/>
    <row r="1803" s="115" customFormat="1" ht="27" customHeight="1" x14ac:dyDescent="0.15"/>
    <row r="1804" s="114" customFormat="1" ht="14.25" customHeight="1" x14ac:dyDescent="0.15"/>
    <row r="1805" s="112" customFormat="1" ht="29.25" customHeight="1" x14ac:dyDescent="0.15"/>
    <row r="1806" s="112" customFormat="1" x14ac:dyDescent="0.15"/>
    <row r="1807" s="113" customFormat="1" ht="19.899999999999999" customHeight="1" x14ac:dyDescent="0.15"/>
    <row r="1808" s="113" customFormat="1" ht="19.899999999999999" customHeight="1" x14ac:dyDescent="0.15"/>
    <row r="1809" s="113" customFormat="1" ht="19.899999999999999" customHeight="1" x14ac:dyDescent="0.15"/>
    <row r="1810" s="114" customFormat="1" ht="16.5" customHeight="1" x14ac:dyDescent="0.15"/>
    <row r="1811" s="114" customFormat="1" ht="19.5" customHeight="1" x14ac:dyDescent="0.15"/>
    <row r="1812" s="114" customFormat="1" ht="21.75" customHeight="1" x14ac:dyDescent="0.15"/>
    <row r="1813" s="114" customFormat="1" ht="19.5" customHeight="1" x14ac:dyDescent="0.15"/>
    <row r="1814" s="114" customFormat="1" ht="25.5" customHeight="1" x14ac:dyDescent="0.15"/>
    <row r="1815" s="114" customFormat="1" ht="19.5" customHeight="1" x14ac:dyDescent="0.15"/>
    <row r="1816" s="115" customFormat="1" ht="27" customHeight="1" x14ac:dyDescent="0.15"/>
    <row r="1817" s="115" customFormat="1" ht="27" customHeight="1" x14ac:dyDescent="0.15"/>
    <row r="1818" s="115" customFormat="1" ht="27" customHeight="1" x14ac:dyDescent="0.15"/>
    <row r="1819" s="115" customFormat="1" ht="27" customHeight="1" x14ac:dyDescent="0.15"/>
    <row r="1820" s="115" customFormat="1" ht="27" customHeight="1" x14ac:dyDescent="0.15"/>
    <row r="1821" s="115" customFormat="1" ht="27" customHeight="1" x14ac:dyDescent="0.15"/>
    <row r="1822" s="115" customFormat="1" ht="27" customHeight="1" x14ac:dyDescent="0.15"/>
    <row r="1823" s="115" customFormat="1" ht="27" customHeight="1" x14ac:dyDescent="0.15"/>
    <row r="1824" s="115" customFormat="1" ht="27" customHeight="1" x14ac:dyDescent="0.15"/>
    <row r="1825" s="115" customFormat="1" ht="27" customHeight="1" x14ac:dyDescent="0.15"/>
    <row r="1826" s="114" customFormat="1" ht="14.25" customHeight="1" x14ac:dyDescent="0.15"/>
    <row r="1827" s="112" customFormat="1" ht="29.25" customHeight="1" x14ac:dyDescent="0.15"/>
    <row r="1828" s="112" customFormat="1" x14ac:dyDescent="0.15"/>
    <row r="1829" s="113" customFormat="1" ht="19.899999999999999" customHeight="1" x14ac:dyDescent="0.15"/>
    <row r="1830" s="113" customFormat="1" ht="19.899999999999999" customHeight="1" x14ac:dyDescent="0.15"/>
    <row r="1831" s="113" customFormat="1" ht="19.899999999999999" customHeight="1" x14ac:dyDescent="0.15"/>
    <row r="1832" s="114" customFormat="1" ht="16.5" customHeight="1" x14ac:dyDescent="0.15"/>
    <row r="1833" s="114" customFormat="1" ht="19.5" customHeight="1" x14ac:dyDescent="0.15"/>
    <row r="1834" s="114" customFormat="1" ht="21.75" customHeight="1" x14ac:dyDescent="0.15"/>
    <row r="1835" s="114" customFormat="1" ht="19.5" customHeight="1" x14ac:dyDescent="0.15"/>
    <row r="1836" s="114" customFormat="1" ht="25.5" customHeight="1" x14ac:dyDescent="0.15"/>
    <row r="1837" s="114" customFormat="1" ht="19.5" customHeight="1" x14ac:dyDescent="0.15"/>
    <row r="1838" s="115" customFormat="1" ht="27" customHeight="1" x14ac:dyDescent="0.15"/>
    <row r="1839" s="115" customFormat="1" ht="27" customHeight="1" x14ac:dyDescent="0.15"/>
    <row r="1840" s="115" customFormat="1" ht="27" customHeight="1" x14ac:dyDescent="0.15"/>
    <row r="1841" s="115" customFormat="1" ht="27" customHeight="1" x14ac:dyDescent="0.15"/>
    <row r="1842" s="115" customFormat="1" ht="27" customHeight="1" x14ac:dyDescent="0.15"/>
    <row r="1843" s="115" customFormat="1" ht="27" customHeight="1" x14ac:dyDescent="0.15"/>
    <row r="1844" s="115" customFormat="1" ht="27" customHeight="1" x14ac:dyDescent="0.15"/>
    <row r="1845" s="115" customFormat="1" ht="27" customHeight="1" x14ac:dyDescent="0.15"/>
    <row r="1846" s="115" customFormat="1" ht="27" customHeight="1" x14ac:dyDescent="0.15"/>
    <row r="1847" s="115" customFormat="1" ht="27" customHeight="1" x14ac:dyDescent="0.15"/>
    <row r="1848" s="114" customFormat="1" ht="14.25" customHeight="1" x14ac:dyDescent="0.15"/>
    <row r="1849" s="112" customFormat="1" ht="29.25" customHeight="1" x14ac:dyDescent="0.15"/>
    <row r="1850" s="112" customFormat="1" x14ac:dyDescent="0.15"/>
    <row r="1851" s="113" customFormat="1" ht="19.899999999999999" customHeight="1" x14ac:dyDescent="0.15"/>
    <row r="1852" s="113" customFormat="1" ht="19.899999999999999" customHeight="1" x14ac:dyDescent="0.15"/>
    <row r="1853" s="113" customFormat="1" ht="19.899999999999999" customHeight="1" x14ac:dyDescent="0.15"/>
    <row r="1854" s="114" customFormat="1" ht="16.5" customHeight="1" x14ac:dyDescent="0.15"/>
    <row r="1855" s="114" customFormat="1" ht="19.5" customHeight="1" x14ac:dyDescent="0.15"/>
    <row r="1856" s="114" customFormat="1" ht="21.75" customHeight="1" x14ac:dyDescent="0.15"/>
    <row r="1857" s="114" customFormat="1" ht="19.5" customHeight="1" x14ac:dyDescent="0.15"/>
    <row r="1858" s="114" customFormat="1" ht="25.5" customHeight="1" x14ac:dyDescent="0.15"/>
    <row r="1859" s="114" customFormat="1" ht="19.5" customHeight="1" x14ac:dyDescent="0.15"/>
    <row r="1860" s="115" customFormat="1" ht="27" customHeight="1" x14ac:dyDescent="0.15"/>
    <row r="1861" s="115" customFormat="1" ht="27" customHeight="1" x14ac:dyDescent="0.15"/>
    <row r="1862" s="115" customFormat="1" ht="27" customHeight="1" x14ac:dyDescent="0.15"/>
    <row r="1863" s="115" customFormat="1" ht="27" customHeight="1" x14ac:dyDescent="0.15"/>
    <row r="1864" s="115" customFormat="1" ht="27" customHeight="1" x14ac:dyDescent="0.15"/>
    <row r="1865" s="115" customFormat="1" ht="27" customHeight="1" x14ac:dyDescent="0.15"/>
    <row r="1866" s="115" customFormat="1" ht="27" customHeight="1" x14ac:dyDescent="0.15"/>
    <row r="1867" s="115" customFormat="1" ht="27" customHeight="1" x14ac:dyDescent="0.15"/>
    <row r="1868" s="115" customFormat="1" ht="27" customHeight="1" x14ac:dyDescent="0.15"/>
    <row r="1869" s="115" customFormat="1" ht="27" customHeight="1" x14ac:dyDescent="0.15"/>
    <row r="1870" s="114" customFormat="1" ht="14.25" customHeight="1" x14ac:dyDescent="0.15"/>
    <row r="1871" s="112" customFormat="1" ht="29.25" customHeight="1" x14ac:dyDescent="0.15"/>
    <row r="1872" s="112" customFormat="1" x14ac:dyDescent="0.15"/>
    <row r="1873" s="113" customFormat="1" ht="19.899999999999999" customHeight="1" x14ac:dyDescent="0.15"/>
    <row r="1874" s="113" customFormat="1" ht="19.899999999999999" customHeight="1" x14ac:dyDescent="0.15"/>
    <row r="1875" s="113" customFormat="1" ht="19.899999999999999" customHeight="1" x14ac:dyDescent="0.15"/>
    <row r="1876" s="114" customFormat="1" ht="16.5" customHeight="1" x14ac:dyDescent="0.15"/>
    <row r="1877" s="114" customFormat="1" ht="19.5" customHeight="1" x14ac:dyDescent="0.15"/>
    <row r="1878" s="114" customFormat="1" ht="21.75" customHeight="1" x14ac:dyDescent="0.15"/>
    <row r="1879" s="114" customFormat="1" ht="19.5" customHeight="1" x14ac:dyDescent="0.15"/>
    <row r="1880" s="114" customFormat="1" ht="25.5" customHeight="1" x14ac:dyDescent="0.15"/>
    <row r="1881" s="114" customFormat="1" ht="19.5" customHeight="1" x14ac:dyDescent="0.15"/>
    <row r="1882" s="115" customFormat="1" ht="27" customHeight="1" x14ac:dyDescent="0.15"/>
    <row r="1883" s="115" customFormat="1" ht="27" customHeight="1" x14ac:dyDescent="0.15"/>
    <row r="1884" s="115" customFormat="1" ht="27" customHeight="1" x14ac:dyDescent="0.15"/>
    <row r="1885" s="115" customFormat="1" ht="27" customHeight="1" x14ac:dyDescent="0.15"/>
    <row r="1886" s="115" customFormat="1" ht="27" customHeight="1" x14ac:dyDescent="0.15"/>
    <row r="1887" s="115" customFormat="1" ht="27" customHeight="1" x14ac:dyDescent="0.15"/>
    <row r="1888" s="115" customFormat="1" ht="27" customHeight="1" x14ac:dyDescent="0.15"/>
    <row r="1889" s="115" customFormat="1" ht="27" customHeight="1" x14ac:dyDescent="0.15"/>
    <row r="1890" s="115" customFormat="1" ht="27" customHeight="1" x14ac:dyDescent="0.15"/>
    <row r="1891" s="115" customFormat="1" ht="27" customHeight="1" x14ac:dyDescent="0.15"/>
    <row r="1892" s="114" customFormat="1" ht="14.25" customHeight="1" x14ac:dyDescent="0.15"/>
    <row r="1893" s="112" customFormat="1" ht="29.25" customHeight="1" x14ac:dyDescent="0.15"/>
    <row r="1894" s="112" customFormat="1" x14ac:dyDescent="0.15"/>
    <row r="1895" s="113" customFormat="1" ht="19.899999999999999" customHeight="1" x14ac:dyDescent="0.15"/>
    <row r="1896" s="113" customFormat="1" ht="19.899999999999999" customHeight="1" x14ac:dyDescent="0.15"/>
    <row r="1897" s="113" customFormat="1" ht="19.899999999999999" customHeight="1" x14ac:dyDescent="0.15"/>
    <row r="1898" s="114" customFormat="1" ht="16.5" customHeight="1" x14ac:dyDescent="0.15"/>
    <row r="1899" s="114" customFormat="1" ht="19.5" customHeight="1" x14ac:dyDescent="0.15"/>
    <row r="1900" s="114" customFormat="1" ht="21.75" customHeight="1" x14ac:dyDescent="0.15"/>
    <row r="1901" s="114" customFormat="1" ht="19.5" customHeight="1" x14ac:dyDescent="0.15"/>
    <row r="1902" s="114" customFormat="1" ht="25.5" customHeight="1" x14ac:dyDescent="0.15"/>
    <row r="1903" s="114" customFormat="1" ht="19.5" customHeight="1" x14ac:dyDescent="0.15"/>
    <row r="1904" s="115" customFormat="1" ht="27" customHeight="1" x14ac:dyDescent="0.15"/>
    <row r="1905" s="115" customFormat="1" ht="27" customHeight="1" x14ac:dyDescent="0.15"/>
    <row r="1906" s="115" customFormat="1" ht="27" customHeight="1" x14ac:dyDescent="0.15"/>
    <row r="1907" s="115" customFormat="1" ht="27" customHeight="1" x14ac:dyDescent="0.15"/>
    <row r="1908" s="115" customFormat="1" ht="27" customHeight="1" x14ac:dyDescent="0.15"/>
    <row r="1909" s="115" customFormat="1" ht="27" customHeight="1" x14ac:dyDescent="0.15"/>
    <row r="1910" s="115" customFormat="1" ht="27" customHeight="1" x14ac:dyDescent="0.15"/>
    <row r="1911" s="115" customFormat="1" ht="27" customHeight="1" x14ac:dyDescent="0.15"/>
    <row r="1912" s="115" customFormat="1" ht="27" customHeight="1" x14ac:dyDescent="0.15"/>
    <row r="1913" s="115" customFormat="1" ht="27" customHeight="1" x14ac:dyDescent="0.15"/>
    <row r="1914" s="114" customFormat="1" ht="14.25" customHeight="1" x14ac:dyDescent="0.15"/>
    <row r="1915" s="112" customFormat="1" ht="29.25" customHeight="1" x14ac:dyDescent="0.15"/>
    <row r="1916" s="112" customFormat="1" x14ac:dyDescent="0.15"/>
    <row r="1917" s="113" customFormat="1" ht="19.899999999999999" customHeight="1" x14ac:dyDescent="0.15"/>
    <row r="1918" s="113" customFormat="1" ht="19.899999999999999" customHeight="1" x14ac:dyDescent="0.15"/>
    <row r="1919" s="113" customFormat="1" ht="19.899999999999999" customHeight="1" x14ac:dyDescent="0.15"/>
    <row r="1920" s="114" customFormat="1" ht="16.5" customHeight="1" x14ac:dyDescent="0.15"/>
    <row r="1921" s="114" customFormat="1" ht="19.5" customHeight="1" x14ac:dyDescent="0.15"/>
    <row r="1922" s="114" customFormat="1" ht="21.75" customHeight="1" x14ac:dyDescent="0.15"/>
    <row r="1923" s="114" customFormat="1" ht="19.5" customHeight="1" x14ac:dyDescent="0.15"/>
    <row r="1924" s="114" customFormat="1" ht="25.5" customHeight="1" x14ac:dyDescent="0.15"/>
    <row r="1925" s="114" customFormat="1" ht="19.5" customHeight="1" x14ac:dyDescent="0.15"/>
    <row r="1926" s="115" customFormat="1" ht="27" customHeight="1" x14ac:dyDescent="0.15"/>
    <row r="1927" s="115" customFormat="1" ht="27" customHeight="1" x14ac:dyDescent="0.15"/>
    <row r="1928" s="115" customFormat="1" ht="27" customHeight="1" x14ac:dyDescent="0.15"/>
    <row r="1929" s="115" customFormat="1" ht="27" customHeight="1" x14ac:dyDescent="0.15"/>
    <row r="1930" s="115" customFormat="1" ht="27" customHeight="1" x14ac:dyDescent="0.15"/>
    <row r="1931" s="115" customFormat="1" ht="27" customHeight="1" x14ac:dyDescent="0.15"/>
    <row r="1932" s="115" customFormat="1" ht="27" customHeight="1" x14ac:dyDescent="0.15"/>
    <row r="1933" s="115" customFormat="1" ht="27" customHeight="1" x14ac:dyDescent="0.15"/>
    <row r="1934" s="115" customFormat="1" ht="27" customHeight="1" x14ac:dyDescent="0.15"/>
    <row r="1935" s="115" customFormat="1" ht="27" customHeight="1" x14ac:dyDescent="0.15"/>
    <row r="1936" s="114" customFormat="1" ht="14.25" customHeight="1" x14ac:dyDescent="0.15"/>
    <row r="1937" s="112" customFormat="1" ht="29.25" customHeight="1" x14ac:dyDescent="0.15"/>
    <row r="1938" s="112" customFormat="1" x14ac:dyDescent="0.15"/>
    <row r="1939" s="113" customFormat="1" ht="19.899999999999999" customHeight="1" x14ac:dyDescent="0.15"/>
    <row r="1940" s="113" customFormat="1" ht="19.899999999999999" customHeight="1" x14ac:dyDescent="0.15"/>
    <row r="1941" s="113" customFormat="1" ht="19.899999999999999" customHeight="1" x14ac:dyDescent="0.15"/>
    <row r="1942" s="114" customFormat="1" ht="16.5" customHeight="1" x14ac:dyDescent="0.15"/>
    <row r="1943" s="114" customFormat="1" ht="19.5" customHeight="1" x14ac:dyDescent="0.15"/>
    <row r="1944" s="114" customFormat="1" ht="21.75" customHeight="1" x14ac:dyDescent="0.15"/>
    <row r="1945" s="114" customFormat="1" ht="19.5" customHeight="1" x14ac:dyDescent="0.15"/>
    <row r="1946" s="114" customFormat="1" ht="25.5" customHeight="1" x14ac:dyDescent="0.15"/>
    <row r="1947" s="114" customFormat="1" ht="19.5" customHeight="1" x14ac:dyDescent="0.15"/>
    <row r="1948" s="115" customFormat="1" ht="27" customHeight="1" x14ac:dyDescent="0.15"/>
    <row r="1949" s="115" customFormat="1" ht="27" customHeight="1" x14ac:dyDescent="0.15"/>
    <row r="1950" s="115" customFormat="1" ht="27" customHeight="1" x14ac:dyDescent="0.15"/>
    <row r="1951" s="115" customFormat="1" ht="27" customHeight="1" x14ac:dyDescent="0.15"/>
    <row r="1952" s="115" customFormat="1" ht="27" customHeight="1" x14ac:dyDescent="0.15"/>
    <row r="1953" s="115" customFormat="1" ht="27" customHeight="1" x14ac:dyDescent="0.15"/>
    <row r="1954" s="115" customFormat="1" ht="27" customHeight="1" x14ac:dyDescent="0.15"/>
    <row r="1955" s="115" customFormat="1" ht="27" customHeight="1" x14ac:dyDescent="0.15"/>
    <row r="1956" s="115" customFormat="1" ht="27" customHeight="1" x14ac:dyDescent="0.15"/>
    <row r="1957" s="115" customFormat="1" ht="27" customHeight="1" x14ac:dyDescent="0.15"/>
    <row r="1958" s="114" customFormat="1" ht="14.25" customHeight="1" x14ac:dyDescent="0.15"/>
    <row r="1959" s="112" customFormat="1" ht="29.25" customHeight="1" x14ac:dyDescent="0.15"/>
    <row r="1960" s="112" customFormat="1" x14ac:dyDescent="0.15"/>
    <row r="1961" s="113" customFormat="1" ht="19.899999999999999" customHeight="1" x14ac:dyDescent="0.15"/>
    <row r="1962" s="113" customFormat="1" ht="19.899999999999999" customHeight="1" x14ac:dyDescent="0.15"/>
    <row r="1963" s="113" customFormat="1" ht="19.899999999999999" customHeight="1" x14ac:dyDescent="0.15"/>
    <row r="1964" s="114" customFormat="1" ht="16.5" customHeight="1" x14ac:dyDescent="0.15"/>
    <row r="1965" s="114" customFormat="1" ht="19.5" customHeight="1" x14ac:dyDescent="0.15"/>
    <row r="1966" s="114" customFormat="1" ht="21.75" customHeight="1" x14ac:dyDescent="0.15"/>
    <row r="1967" s="114" customFormat="1" ht="19.5" customHeight="1" x14ac:dyDescent="0.15"/>
    <row r="1968" s="114" customFormat="1" ht="25.5" customHeight="1" x14ac:dyDescent="0.15"/>
    <row r="1969" s="114" customFormat="1" ht="19.5" customHeight="1" x14ac:dyDescent="0.15"/>
    <row r="1970" s="115" customFormat="1" ht="27" customHeight="1" x14ac:dyDescent="0.15"/>
    <row r="1971" s="115" customFormat="1" ht="27" customHeight="1" x14ac:dyDescent="0.15"/>
    <row r="1972" s="115" customFormat="1" ht="27" customHeight="1" x14ac:dyDescent="0.15"/>
    <row r="1973" s="115" customFormat="1" ht="27" customHeight="1" x14ac:dyDescent="0.15"/>
    <row r="1974" s="115" customFormat="1" ht="27" customHeight="1" x14ac:dyDescent="0.15"/>
    <row r="1975" s="115" customFormat="1" ht="27" customHeight="1" x14ac:dyDescent="0.15"/>
    <row r="1976" s="115" customFormat="1" ht="27" customHeight="1" x14ac:dyDescent="0.15"/>
    <row r="1977" s="115" customFormat="1" ht="27" customHeight="1" x14ac:dyDescent="0.15"/>
    <row r="1978" s="115" customFormat="1" ht="27" customHeight="1" x14ac:dyDescent="0.15"/>
    <row r="1979" s="115" customFormat="1" ht="27" customHeight="1" x14ac:dyDescent="0.15"/>
    <row r="1980" s="114" customFormat="1" ht="14.25" customHeight="1" x14ac:dyDescent="0.15"/>
    <row r="1981" s="112" customFormat="1" ht="29.25" customHeight="1" x14ac:dyDescent="0.15"/>
    <row r="1982" s="112" customFormat="1" x14ac:dyDescent="0.15"/>
    <row r="1983" s="113" customFormat="1" ht="19.899999999999999" customHeight="1" x14ac:dyDescent="0.15"/>
    <row r="1984" s="113" customFormat="1" ht="19.899999999999999" customHeight="1" x14ac:dyDescent="0.15"/>
    <row r="1985" s="113" customFormat="1" ht="19.899999999999999" customHeight="1" x14ac:dyDescent="0.15"/>
    <row r="1986" s="114" customFormat="1" ht="16.5" customHeight="1" x14ac:dyDescent="0.15"/>
    <row r="1987" s="114" customFormat="1" ht="19.5" customHeight="1" x14ac:dyDescent="0.15"/>
    <row r="1988" s="114" customFormat="1" ht="21.75" customHeight="1" x14ac:dyDescent="0.15"/>
    <row r="1989" s="114" customFormat="1" ht="19.5" customHeight="1" x14ac:dyDescent="0.15"/>
    <row r="1990" s="114" customFormat="1" ht="25.5" customHeight="1" x14ac:dyDescent="0.15"/>
    <row r="1991" s="114" customFormat="1" ht="19.5" customHeight="1" x14ac:dyDescent="0.15"/>
    <row r="1992" s="115" customFormat="1" ht="27" customHeight="1" x14ac:dyDescent="0.15"/>
    <row r="1993" s="115" customFormat="1" ht="27" customHeight="1" x14ac:dyDescent="0.15"/>
    <row r="1994" s="115" customFormat="1" ht="27" customHeight="1" x14ac:dyDescent="0.15"/>
    <row r="1995" s="115" customFormat="1" ht="27" customHeight="1" x14ac:dyDescent="0.15"/>
    <row r="1996" s="115" customFormat="1" ht="27" customHeight="1" x14ac:dyDescent="0.15"/>
    <row r="1997" s="115" customFormat="1" ht="27" customHeight="1" x14ac:dyDescent="0.15"/>
    <row r="1998" s="115" customFormat="1" ht="27" customHeight="1" x14ac:dyDescent="0.15"/>
    <row r="1999" s="115" customFormat="1" ht="27" customHeight="1" x14ac:dyDescent="0.15"/>
    <row r="2000" s="115" customFormat="1" ht="27" customHeight="1" x14ac:dyDescent="0.15"/>
    <row r="2001" s="115" customFormat="1" ht="27" customHeight="1" x14ac:dyDescent="0.15"/>
    <row r="2002" s="114" customFormat="1" ht="14.25" customHeight="1" x14ac:dyDescent="0.15"/>
    <row r="2003" s="112" customFormat="1" ht="29.25" customHeight="1" x14ac:dyDescent="0.15"/>
    <row r="2004" s="112" customFormat="1" x14ac:dyDescent="0.15"/>
    <row r="2005" s="113" customFormat="1" ht="19.899999999999999" customHeight="1" x14ac:dyDescent="0.15"/>
    <row r="2006" s="113" customFormat="1" ht="19.899999999999999" customHeight="1" x14ac:dyDescent="0.15"/>
    <row r="2007" s="113" customFormat="1" ht="19.899999999999999" customHeight="1" x14ac:dyDescent="0.15"/>
    <row r="2008" s="114" customFormat="1" ht="16.5" customHeight="1" x14ac:dyDescent="0.15"/>
    <row r="2009" s="114" customFormat="1" ht="19.5" customHeight="1" x14ac:dyDescent="0.15"/>
    <row r="2010" s="114" customFormat="1" ht="21.75" customHeight="1" x14ac:dyDescent="0.15"/>
    <row r="2011" s="114" customFormat="1" ht="19.5" customHeight="1" x14ac:dyDescent="0.15"/>
    <row r="2012" s="114" customFormat="1" ht="25.5" customHeight="1" x14ac:dyDescent="0.15"/>
    <row r="2013" s="114" customFormat="1" ht="19.5" customHeight="1" x14ac:dyDescent="0.15"/>
    <row r="2014" s="115" customFormat="1" ht="27" customHeight="1" x14ac:dyDescent="0.15"/>
    <row r="2015" s="115" customFormat="1" ht="27" customHeight="1" x14ac:dyDescent="0.15"/>
    <row r="2016" s="115" customFormat="1" ht="27" customHeight="1" x14ac:dyDescent="0.15"/>
    <row r="2017" s="115" customFormat="1" ht="27" customHeight="1" x14ac:dyDescent="0.15"/>
    <row r="2018" s="115" customFormat="1" ht="27" customHeight="1" x14ac:dyDescent="0.15"/>
    <row r="2019" s="115" customFormat="1" ht="27" customHeight="1" x14ac:dyDescent="0.15"/>
    <row r="2020" s="115" customFormat="1" ht="27" customHeight="1" x14ac:dyDescent="0.15"/>
    <row r="2021" s="115" customFormat="1" ht="27" customHeight="1" x14ac:dyDescent="0.15"/>
    <row r="2022" s="115" customFormat="1" ht="27" customHeight="1" x14ac:dyDescent="0.15"/>
    <row r="2023" s="115" customFormat="1" ht="27" customHeight="1" x14ac:dyDescent="0.15"/>
    <row r="2024" s="114" customFormat="1" ht="14.25" customHeight="1" x14ac:dyDescent="0.15"/>
    <row r="2025" s="112" customFormat="1" ht="29.25" customHeight="1" x14ac:dyDescent="0.15"/>
    <row r="2026" s="112" customFormat="1" x14ac:dyDescent="0.15"/>
    <row r="2027" s="113" customFormat="1" ht="19.899999999999999" customHeight="1" x14ac:dyDescent="0.15"/>
    <row r="2028" s="113" customFormat="1" ht="19.899999999999999" customHeight="1" x14ac:dyDescent="0.15"/>
    <row r="2029" s="113" customFormat="1" ht="19.899999999999999" customHeight="1" x14ac:dyDescent="0.15"/>
    <row r="2030" s="114" customFormat="1" ht="16.5" customHeight="1" x14ac:dyDescent="0.15"/>
    <row r="2031" s="114" customFormat="1" ht="19.5" customHeight="1" x14ac:dyDescent="0.15"/>
    <row r="2032" s="114" customFormat="1" ht="21.75" customHeight="1" x14ac:dyDescent="0.15"/>
    <row r="2033" s="114" customFormat="1" ht="19.5" customHeight="1" x14ac:dyDescent="0.15"/>
    <row r="2034" s="114" customFormat="1" ht="25.5" customHeight="1" x14ac:dyDescent="0.15"/>
    <row r="2035" s="114" customFormat="1" ht="19.5" customHeight="1" x14ac:dyDescent="0.15"/>
    <row r="2036" s="115" customFormat="1" ht="27" customHeight="1" x14ac:dyDescent="0.15"/>
    <row r="2037" s="115" customFormat="1" ht="27" customHeight="1" x14ac:dyDescent="0.15"/>
    <row r="2038" s="115" customFormat="1" ht="27" customHeight="1" x14ac:dyDescent="0.15"/>
    <row r="2039" s="115" customFormat="1" ht="27" customHeight="1" x14ac:dyDescent="0.15"/>
    <row r="2040" s="115" customFormat="1" ht="27" customHeight="1" x14ac:dyDescent="0.15"/>
    <row r="2041" s="115" customFormat="1" ht="27" customHeight="1" x14ac:dyDescent="0.15"/>
    <row r="2042" s="115" customFormat="1" ht="27" customHeight="1" x14ac:dyDescent="0.15"/>
    <row r="2043" s="115" customFormat="1" ht="27" customHeight="1" x14ac:dyDescent="0.15"/>
    <row r="2044" s="115" customFormat="1" ht="27" customHeight="1" x14ac:dyDescent="0.15"/>
    <row r="2045" s="115" customFormat="1" ht="27" customHeight="1" x14ac:dyDescent="0.15"/>
    <row r="2046" s="114" customFormat="1" ht="14.25" customHeight="1" x14ac:dyDescent="0.15"/>
    <row r="2047" s="112" customFormat="1" ht="29.25" customHeight="1" x14ac:dyDescent="0.15"/>
    <row r="2048" s="112" customFormat="1" x14ac:dyDescent="0.15"/>
    <row r="2049" s="113" customFormat="1" ht="19.899999999999999" customHeight="1" x14ac:dyDescent="0.15"/>
    <row r="2050" s="113" customFormat="1" ht="19.899999999999999" customHeight="1" x14ac:dyDescent="0.15"/>
    <row r="2051" s="113" customFormat="1" ht="19.899999999999999" customHeight="1" x14ac:dyDescent="0.15"/>
    <row r="2052" s="114" customFormat="1" ht="16.5" customHeight="1" x14ac:dyDescent="0.15"/>
    <row r="2053" s="114" customFormat="1" ht="19.5" customHeight="1" x14ac:dyDescent="0.15"/>
    <row r="2054" s="114" customFormat="1" ht="21.75" customHeight="1" x14ac:dyDescent="0.15"/>
    <row r="2055" s="114" customFormat="1" ht="19.5" customHeight="1" x14ac:dyDescent="0.15"/>
    <row r="2056" s="114" customFormat="1" ht="25.5" customHeight="1" x14ac:dyDescent="0.15"/>
    <row r="2057" s="114" customFormat="1" ht="19.5" customHeight="1" x14ac:dyDescent="0.15"/>
    <row r="2058" s="115" customFormat="1" ht="27" customHeight="1" x14ac:dyDescent="0.15"/>
    <row r="2059" s="115" customFormat="1" ht="27" customHeight="1" x14ac:dyDescent="0.15"/>
    <row r="2060" s="115" customFormat="1" ht="27" customHeight="1" x14ac:dyDescent="0.15"/>
    <row r="2061" s="115" customFormat="1" ht="27" customHeight="1" x14ac:dyDescent="0.15"/>
    <row r="2062" s="115" customFormat="1" ht="27" customHeight="1" x14ac:dyDescent="0.15"/>
    <row r="2063" s="115" customFormat="1" ht="27" customHeight="1" x14ac:dyDescent="0.15"/>
    <row r="2064" s="115" customFormat="1" ht="27" customHeight="1" x14ac:dyDescent="0.15"/>
    <row r="2065" s="115" customFormat="1" ht="27" customHeight="1" x14ac:dyDescent="0.15"/>
    <row r="2066" s="115" customFormat="1" ht="27" customHeight="1" x14ac:dyDescent="0.15"/>
    <row r="2067" s="115" customFormat="1" ht="27" customHeight="1" x14ac:dyDescent="0.15"/>
    <row r="2068" s="114" customFormat="1" ht="14.25" customHeight="1" x14ac:dyDescent="0.15"/>
    <row r="2069" s="112" customFormat="1" ht="29.25" customHeight="1" x14ac:dyDescent="0.15"/>
    <row r="2070" s="112" customFormat="1" x14ac:dyDescent="0.15"/>
    <row r="2071" s="113" customFormat="1" ht="19.899999999999999" customHeight="1" x14ac:dyDescent="0.15"/>
    <row r="2072" s="113" customFormat="1" ht="19.899999999999999" customHeight="1" x14ac:dyDescent="0.15"/>
    <row r="2073" s="113" customFormat="1" ht="19.899999999999999" customHeight="1" x14ac:dyDescent="0.15"/>
    <row r="2074" s="114" customFormat="1" ht="16.5" customHeight="1" x14ac:dyDescent="0.15"/>
    <row r="2075" s="114" customFormat="1" ht="19.5" customHeight="1" x14ac:dyDescent="0.15"/>
    <row r="2076" s="114" customFormat="1" ht="21.75" customHeight="1" x14ac:dyDescent="0.15"/>
    <row r="2077" s="114" customFormat="1" ht="19.5" customHeight="1" x14ac:dyDescent="0.15"/>
    <row r="2078" s="114" customFormat="1" ht="25.5" customHeight="1" x14ac:dyDescent="0.15"/>
    <row r="2079" s="114" customFormat="1" ht="19.5" customHeight="1" x14ac:dyDescent="0.15"/>
    <row r="2080" s="115" customFormat="1" ht="27" customHeight="1" x14ac:dyDescent="0.15"/>
    <row r="2081" s="115" customFormat="1" ht="27" customHeight="1" x14ac:dyDescent="0.15"/>
    <row r="2082" s="115" customFormat="1" ht="27" customHeight="1" x14ac:dyDescent="0.15"/>
    <row r="2083" s="115" customFormat="1" ht="27" customHeight="1" x14ac:dyDescent="0.15"/>
    <row r="2084" s="115" customFormat="1" ht="27" customHeight="1" x14ac:dyDescent="0.15"/>
    <row r="2085" s="115" customFormat="1" ht="27" customHeight="1" x14ac:dyDescent="0.15"/>
    <row r="2086" s="115" customFormat="1" ht="27" customHeight="1" x14ac:dyDescent="0.15"/>
    <row r="2087" s="115" customFormat="1" ht="27" customHeight="1" x14ac:dyDescent="0.15"/>
    <row r="2088" s="115" customFormat="1" ht="27" customHeight="1" x14ac:dyDescent="0.15"/>
    <row r="2089" s="115" customFormat="1" ht="27" customHeight="1" x14ac:dyDescent="0.15"/>
    <row r="2090" s="114" customFormat="1" ht="14.25" customHeight="1" x14ac:dyDescent="0.15"/>
    <row r="2091" s="112" customFormat="1" ht="29.25" customHeight="1" x14ac:dyDescent="0.15"/>
    <row r="2092" s="112" customFormat="1" x14ac:dyDescent="0.15"/>
    <row r="2093" s="113" customFormat="1" ht="19.899999999999999" customHeight="1" x14ac:dyDescent="0.15"/>
    <row r="2094" s="113" customFormat="1" ht="19.899999999999999" customHeight="1" x14ac:dyDescent="0.15"/>
    <row r="2095" s="113" customFormat="1" ht="19.899999999999999" customHeight="1" x14ac:dyDescent="0.15"/>
    <row r="2096" s="114" customFormat="1" ht="16.5" customHeight="1" x14ac:dyDescent="0.15"/>
    <row r="2097" s="114" customFormat="1" ht="19.5" customHeight="1" x14ac:dyDescent="0.15"/>
    <row r="2098" s="114" customFormat="1" ht="21.75" customHeight="1" x14ac:dyDescent="0.15"/>
    <row r="2099" s="114" customFormat="1" ht="19.5" customHeight="1" x14ac:dyDescent="0.15"/>
    <row r="2100" s="114" customFormat="1" ht="25.5" customHeight="1" x14ac:dyDescent="0.15"/>
    <row r="2101" s="114" customFormat="1" ht="19.5" customHeight="1" x14ac:dyDescent="0.15"/>
    <row r="2102" s="115" customFormat="1" ht="27" customHeight="1" x14ac:dyDescent="0.15"/>
    <row r="2103" s="115" customFormat="1" ht="27" customHeight="1" x14ac:dyDescent="0.15"/>
    <row r="2104" s="115" customFormat="1" ht="27" customHeight="1" x14ac:dyDescent="0.15"/>
    <row r="2105" s="115" customFormat="1" ht="27" customHeight="1" x14ac:dyDescent="0.15"/>
    <row r="2106" s="115" customFormat="1" ht="27" customHeight="1" x14ac:dyDescent="0.15"/>
    <row r="2107" s="115" customFormat="1" ht="27" customHeight="1" x14ac:dyDescent="0.15"/>
    <row r="2108" s="115" customFormat="1" ht="27" customHeight="1" x14ac:dyDescent="0.15"/>
    <row r="2109" s="115" customFormat="1" ht="27" customHeight="1" x14ac:dyDescent="0.15"/>
    <row r="2110" s="115" customFormat="1" ht="27" customHeight="1" x14ac:dyDescent="0.15"/>
    <row r="2111" s="115" customFormat="1" ht="27" customHeight="1" x14ac:dyDescent="0.15"/>
    <row r="2112" s="114" customFormat="1" ht="14.25" customHeight="1" x14ac:dyDescent="0.15"/>
    <row r="2113" s="112" customFormat="1" ht="29.25" customHeight="1" x14ac:dyDescent="0.15"/>
    <row r="2114" s="112" customFormat="1" x14ac:dyDescent="0.15"/>
    <row r="2115" s="113" customFormat="1" ht="19.899999999999999" customHeight="1" x14ac:dyDescent="0.15"/>
    <row r="2116" s="113" customFormat="1" ht="19.899999999999999" customHeight="1" x14ac:dyDescent="0.15"/>
    <row r="2117" s="113" customFormat="1" ht="19.899999999999999" customHeight="1" x14ac:dyDescent="0.15"/>
    <row r="2118" s="114" customFormat="1" ht="16.5" customHeight="1" x14ac:dyDescent="0.15"/>
    <row r="2119" s="114" customFormat="1" ht="19.5" customHeight="1" x14ac:dyDescent="0.15"/>
    <row r="2120" s="114" customFormat="1" ht="21.75" customHeight="1" x14ac:dyDescent="0.15"/>
    <row r="2121" s="114" customFormat="1" ht="19.5" customHeight="1" x14ac:dyDescent="0.15"/>
    <row r="2122" s="114" customFormat="1" ht="25.5" customHeight="1" x14ac:dyDescent="0.15"/>
    <row r="2123" s="114" customFormat="1" ht="19.5" customHeight="1" x14ac:dyDescent="0.15"/>
    <row r="2124" s="115" customFormat="1" ht="27" customHeight="1" x14ac:dyDescent="0.15"/>
    <row r="2125" s="115" customFormat="1" ht="27" customHeight="1" x14ac:dyDescent="0.15"/>
    <row r="2126" s="115" customFormat="1" ht="27" customHeight="1" x14ac:dyDescent="0.15"/>
    <row r="2127" s="115" customFormat="1" ht="27" customHeight="1" x14ac:dyDescent="0.15"/>
    <row r="2128" s="115" customFormat="1" ht="27" customHeight="1" x14ac:dyDescent="0.15"/>
    <row r="2129" s="115" customFormat="1" ht="27" customHeight="1" x14ac:dyDescent="0.15"/>
    <row r="2130" s="115" customFormat="1" ht="27" customHeight="1" x14ac:dyDescent="0.15"/>
    <row r="2131" s="115" customFormat="1" ht="27" customHeight="1" x14ac:dyDescent="0.15"/>
    <row r="2132" s="115" customFormat="1" ht="27" customHeight="1" x14ac:dyDescent="0.15"/>
    <row r="2133" s="115" customFormat="1" ht="27" customHeight="1" x14ac:dyDescent="0.15"/>
    <row r="2134" s="114" customFormat="1" ht="14.25" customHeight="1" x14ac:dyDescent="0.15"/>
    <row r="2135" s="112" customFormat="1" ht="29.25" customHeight="1" x14ac:dyDescent="0.15"/>
    <row r="2136" s="112" customFormat="1" x14ac:dyDescent="0.15"/>
    <row r="2137" s="113" customFormat="1" ht="19.899999999999999" customHeight="1" x14ac:dyDescent="0.15"/>
    <row r="2138" s="113" customFormat="1" ht="19.899999999999999" customHeight="1" x14ac:dyDescent="0.15"/>
    <row r="2139" s="113" customFormat="1" ht="19.899999999999999" customHeight="1" x14ac:dyDescent="0.15"/>
    <row r="2140" s="114" customFormat="1" ht="16.5" customHeight="1" x14ac:dyDescent="0.15"/>
    <row r="2141" s="114" customFormat="1" ht="19.5" customHeight="1" x14ac:dyDescent="0.15"/>
    <row r="2142" s="114" customFormat="1" ht="21.75" customHeight="1" x14ac:dyDescent="0.15"/>
    <row r="2143" s="114" customFormat="1" ht="19.5" customHeight="1" x14ac:dyDescent="0.15"/>
    <row r="2144" s="114" customFormat="1" ht="25.5" customHeight="1" x14ac:dyDescent="0.15"/>
    <row r="2145" s="114" customFormat="1" ht="19.5" customHeight="1" x14ac:dyDescent="0.15"/>
    <row r="2146" s="115" customFormat="1" ht="27" customHeight="1" x14ac:dyDescent="0.15"/>
    <row r="2147" s="115" customFormat="1" ht="27" customHeight="1" x14ac:dyDescent="0.15"/>
    <row r="2148" s="115" customFormat="1" ht="27" customHeight="1" x14ac:dyDescent="0.15"/>
    <row r="2149" s="115" customFormat="1" ht="27" customHeight="1" x14ac:dyDescent="0.15"/>
    <row r="2150" s="115" customFormat="1" ht="27" customHeight="1" x14ac:dyDescent="0.15"/>
    <row r="2151" s="115" customFormat="1" ht="27" customHeight="1" x14ac:dyDescent="0.15"/>
    <row r="2152" s="115" customFormat="1" ht="27" customHeight="1" x14ac:dyDescent="0.15"/>
    <row r="2153" s="115" customFormat="1" ht="27" customHeight="1" x14ac:dyDescent="0.15"/>
    <row r="2154" s="115" customFormat="1" ht="27" customHeight="1" x14ac:dyDescent="0.15"/>
    <row r="2155" s="115" customFormat="1" ht="27" customHeight="1" x14ac:dyDescent="0.15"/>
    <row r="2156" s="114" customFormat="1" ht="14.25" customHeight="1" x14ac:dyDescent="0.15"/>
    <row r="2157" s="112" customFormat="1" ht="29.25" customHeight="1" x14ac:dyDescent="0.15"/>
    <row r="2158" s="112" customFormat="1" x14ac:dyDescent="0.15"/>
    <row r="2159" s="113" customFormat="1" ht="19.899999999999999" customHeight="1" x14ac:dyDescent="0.15"/>
    <row r="2160" s="113" customFormat="1" ht="19.899999999999999" customHeight="1" x14ac:dyDescent="0.15"/>
    <row r="2161" s="113" customFormat="1" ht="19.899999999999999" customHeight="1" x14ac:dyDescent="0.15"/>
    <row r="2162" s="114" customFormat="1" ht="16.5" customHeight="1" x14ac:dyDescent="0.15"/>
    <row r="2163" s="114" customFormat="1" ht="19.5" customHeight="1" x14ac:dyDescent="0.15"/>
    <row r="2164" s="114" customFormat="1" ht="21.75" customHeight="1" x14ac:dyDescent="0.15"/>
    <row r="2165" s="114" customFormat="1" ht="19.5" customHeight="1" x14ac:dyDescent="0.15"/>
    <row r="2166" s="114" customFormat="1" ht="25.5" customHeight="1" x14ac:dyDescent="0.15"/>
    <row r="2167" s="114" customFormat="1" ht="19.5" customHeight="1" x14ac:dyDescent="0.15"/>
    <row r="2168" s="115" customFormat="1" ht="27" customHeight="1" x14ac:dyDescent="0.15"/>
    <row r="2169" s="115" customFormat="1" ht="27" customHeight="1" x14ac:dyDescent="0.15"/>
    <row r="2170" s="115" customFormat="1" ht="27" customHeight="1" x14ac:dyDescent="0.15"/>
    <row r="2171" s="115" customFormat="1" ht="27" customHeight="1" x14ac:dyDescent="0.15"/>
    <row r="2172" s="115" customFormat="1" ht="27" customHeight="1" x14ac:dyDescent="0.15"/>
    <row r="2173" s="115" customFormat="1" ht="27" customHeight="1" x14ac:dyDescent="0.15"/>
    <row r="2174" s="115" customFormat="1" ht="27" customHeight="1" x14ac:dyDescent="0.15"/>
    <row r="2175" s="115" customFormat="1" ht="27" customHeight="1" x14ac:dyDescent="0.15"/>
    <row r="2176" s="115" customFormat="1" ht="27" customHeight="1" x14ac:dyDescent="0.15"/>
    <row r="2177" s="115" customFormat="1" ht="27" customHeight="1" x14ac:dyDescent="0.15"/>
    <row r="2178" s="114" customFormat="1" ht="14.25" customHeight="1" x14ac:dyDescent="0.15"/>
    <row r="2179" s="112" customFormat="1" ht="29.25" customHeight="1" x14ac:dyDescent="0.15"/>
    <row r="2180" s="112" customFormat="1" x14ac:dyDescent="0.15"/>
    <row r="2181" s="113" customFormat="1" ht="19.899999999999999" customHeight="1" x14ac:dyDescent="0.15"/>
    <row r="2182" s="113" customFormat="1" ht="19.899999999999999" customHeight="1" x14ac:dyDescent="0.15"/>
    <row r="2183" s="113" customFormat="1" ht="19.899999999999999" customHeight="1" x14ac:dyDescent="0.15"/>
    <row r="2184" s="114" customFormat="1" ht="16.5" customHeight="1" x14ac:dyDescent="0.15"/>
    <row r="2185" s="114" customFormat="1" ht="19.5" customHeight="1" x14ac:dyDescent="0.15"/>
    <row r="2186" s="114" customFormat="1" ht="21.75" customHeight="1" x14ac:dyDescent="0.15"/>
    <row r="2187" s="114" customFormat="1" ht="19.5" customHeight="1" x14ac:dyDescent="0.15"/>
    <row r="2188" s="114" customFormat="1" ht="25.5" customHeight="1" x14ac:dyDescent="0.15"/>
    <row r="2189" s="114" customFormat="1" ht="19.5" customHeight="1" x14ac:dyDescent="0.15"/>
    <row r="2190" s="115" customFormat="1" ht="27" customHeight="1" x14ac:dyDescent="0.15"/>
    <row r="2191" s="115" customFormat="1" ht="27" customHeight="1" x14ac:dyDescent="0.15"/>
    <row r="2192" s="115" customFormat="1" ht="27" customHeight="1" x14ac:dyDescent="0.15"/>
    <row r="2193" s="115" customFormat="1" ht="27" customHeight="1" x14ac:dyDescent="0.15"/>
    <row r="2194" s="115" customFormat="1" ht="27" customHeight="1" x14ac:dyDescent="0.15"/>
    <row r="2195" s="115" customFormat="1" ht="27" customHeight="1" x14ac:dyDescent="0.15"/>
    <row r="2196" s="115" customFormat="1" ht="27" customHeight="1" x14ac:dyDescent="0.15"/>
    <row r="2197" s="115" customFormat="1" ht="27" customHeight="1" x14ac:dyDescent="0.15"/>
    <row r="2198" s="115" customFormat="1" ht="27" customHeight="1" x14ac:dyDescent="0.15"/>
    <row r="2199" s="115" customFormat="1" ht="27" customHeight="1" x14ac:dyDescent="0.15"/>
    <row r="2200" s="114" customFormat="1" ht="14.25" customHeight="1" x14ac:dyDescent="0.15"/>
    <row r="2201" s="112" customFormat="1" ht="29.25" customHeight="1" x14ac:dyDescent="0.15"/>
    <row r="2202" s="112" customFormat="1" x14ac:dyDescent="0.15"/>
    <row r="2203" s="113" customFormat="1" ht="19.899999999999999" customHeight="1" x14ac:dyDescent="0.15"/>
    <row r="2204" s="113" customFormat="1" ht="19.899999999999999" customHeight="1" x14ac:dyDescent="0.15"/>
    <row r="2205" s="113" customFormat="1" ht="19.899999999999999" customHeight="1" x14ac:dyDescent="0.15"/>
    <row r="2206" s="114" customFormat="1" ht="16.5" customHeight="1" x14ac:dyDescent="0.15"/>
    <row r="2207" s="114" customFormat="1" ht="19.5" customHeight="1" x14ac:dyDescent="0.15"/>
    <row r="2208" s="114" customFormat="1" ht="21.75" customHeight="1" x14ac:dyDescent="0.15"/>
    <row r="2209" s="114" customFormat="1" ht="19.5" customHeight="1" x14ac:dyDescent="0.15"/>
    <row r="2210" s="114" customFormat="1" ht="25.5" customHeight="1" x14ac:dyDescent="0.15"/>
    <row r="2211" s="114" customFormat="1" ht="19.5" customHeight="1" x14ac:dyDescent="0.15"/>
    <row r="2212" s="115" customFormat="1" ht="27" customHeight="1" x14ac:dyDescent="0.15"/>
    <row r="2213" s="115" customFormat="1" ht="27" customHeight="1" x14ac:dyDescent="0.15"/>
    <row r="2214" s="115" customFormat="1" ht="27" customHeight="1" x14ac:dyDescent="0.15"/>
    <row r="2215" s="115" customFormat="1" ht="27" customHeight="1" x14ac:dyDescent="0.15"/>
    <row r="2216" s="115" customFormat="1" ht="27" customHeight="1" x14ac:dyDescent="0.15"/>
    <row r="2217" s="115" customFormat="1" ht="27" customHeight="1" x14ac:dyDescent="0.15"/>
    <row r="2218" s="115" customFormat="1" ht="27" customHeight="1" x14ac:dyDescent="0.15"/>
    <row r="2219" s="115" customFormat="1" ht="27" customHeight="1" x14ac:dyDescent="0.15"/>
    <row r="2220" s="115" customFormat="1" ht="27" customHeight="1" x14ac:dyDescent="0.15"/>
    <row r="2221" s="115" customFormat="1" ht="27" customHeight="1" x14ac:dyDescent="0.15"/>
    <row r="2222" s="114" customFormat="1" ht="14.25" customHeight="1" x14ac:dyDescent="0.15"/>
    <row r="2223" s="112" customFormat="1" ht="29.25" customHeight="1" x14ac:dyDescent="0.15"/>
    <row r="2224" s="112" customFormat="1" x14ac:dyDescent="0.15"/>
    <row r="2225" s="113" customFormat="1" ht="19.899999999999999" customHeight="1" x14ac:dyDescent="0.15"/>
    <row r="2226" s="113" customFormat="1" ht="19.899999999999999" customHeight="1" x14ac:dyDescent="0.15"/>
    <row r="2227" s="113" customFormat="1" ht="19.899999999999999" customHeight="1" x14ac:dyDescent="0.15"/>
    <row r="2228" s="114" customFormat="1" ht="16.5" customHeight="1" x14ac:dyDescent="0.15"/>
    <row r="2229" s="114" customFormat="1" ht="19.5" customHeight="1" x14ac:dyDescent="0.15"/>
    <row r="2230" s="114" customFormat="1" ht="21.75" customHeight="1" x14ac:dyDescent="0.15"/>
    <row r="2231" s="114" customFormat="1" ht="19.5" customHeight="1" x14ac:dyDescent="0.15"/>
    <row r="2232" s="114" customFormat="1" ht="25.5" customHeight="1" x14ac:dyDescent="0.15"/>
    <row r="2233" s="114" customFormat="1" ht="19.5" customHeight="1" x14ac:dyDescent="0.15"/>
    <row r="2234" s="115" customFormat="1" ht="27" customHeight="1" x14ac:dyDescent="0.15"/>
    <row r="2235" s="115" customFormat="1" ht="27" customHeight="1" x14ac:dyDescent="0.15"/>
    <row r="2236" s="115" customFormat="1" ht="27" customHeight="1" x14ac:dyDescent="0.15"/>
    <row r="2237" s="115" customFormat="1" ht="27" customHeight="1" x14ac:dyDescent="0.15"/>
    <row r="2238" s="115" customFormat="1" ht="27" customHeight="1" x14ac:dyDescent="0.15"/>
    <row r="2239" s="115" customFormat="1" ht="27" customHeight="1" x14ac:dyDescent="0.15"/>
    <row r="2240" s="115" customFormat="1" ht="27" customHeight="1" x14ac:dyDescent="0.15"/>
    <row r="2241" s="115" customFormat="1" ht="27" customHeight="1" x14ac:dyDescent="0.15"/>
    <row r="2242" s="115" customFormat="1" ht="27" customHeight="1" x14ac:dyDescent="0.15"/>
    <row r="2243" s="115" customFormat="1" ht="27" customHeight="1" x14ac:dyDescent="0.15"/>
    <row r="2244" s="114" customFormat="1" ht="14.25" customHeight="1" x14ac:dyDescent="0.15"/>
    <row r="2245" s="112" customFormat="1" ht="29.25" customHeight="1" x14ac:dyDescent="0.15"/>
    <row r="2246" s="112" customFormat="1" x14ac:dyDescent="0.15"/>
    <row r="2247" s="113" customFormat="1" ht="19.899999999999999" customHeight="1" x14ac:dyDescent="0.15"/>
    <row r="2248" s="113" customFormat="1" ht="19.899999999999999" customHeight="1" x14ac:dyDescent="0.15"/>
    <row r="2249" s="113" customFormat="1" ht="19.899999999999999" customHeight="1" x14ac:dyDescent="0.15"/>
    <row r="2250" s="114" customFormat="1" ht="16.5" customHeight="1" x14ac:dyDescent="0.15"/>
    <row r="2251" s="114" customFormat="1" ht="19.5" customHeight="1" x14ac:dyDescent="0.15"/>
    <row r="2252" s="114" customFormat="1" ht="21.75" customHeight="1" x14ac:dyDescent="0.15"/>
    <row r="2253" s="114" customFormat="1" ht="19.5" customHeight="1" x14ac:dyDescent="0.15"/>
    <row r="2254" s="114" customFormat="1" ht="25.5" customHeight="1" x14ac:dyDescent="0.15"/>
    <row r="2255" s="114" customFormat="1" ht="19.5" customHeight="1" x14ac:dyDescent="0.15"/>
    <row r="2256" s="115" customFormat="1" ht="27" customHeight="1" x14ac:dyDescent="0.15"/>
    <row r="2257" s="115" customFormat="1" ht="27" customHeight="1" x14ac:dyDescent="0.15"/>
    <row r="2258" s="115" customFormat="1" ht="27" customHeight="1" x14ac:dyDescent="0.15"/>
    <row r="2259" s="115" customFormat="1" ht="27" customHeight="1" x14ac:dyDescent="0.15"/>
    <row r="2260" s="115" customFormat="1" ht="27" customHeight="1" x14ac:dyDescent="0.15"/>
    <row r="2261" s="115" customFormat="1" ht="27" customHeight="1" x14ac:dyDescent="0.15"/>
    <row r="2262" s="115" customFormat="1" ht="27" customHeight="1" x14ac:dyDescent="0.15"/>
    <row r="2263" s="115" customFormat="1" ht="27" customHeight="1" x14ac:dyDescent="0.15"/>
    <row r="2264" s="115" customFormat="1" ht="27" customHeight="1" x14ac:dyDescent="0.15"/>
    <row r="2265" s="115" customFormat="1" ht="27" customHeight="1" x14ac:dyDescent="0.15"/>
    <row r="2266" s="114" customFormat="1" ht="14.25" customHeight="1" x14ac:dyDescent="0.15"/>
    <row r="2267" s="112" customFormat="1" ht="29.25" customHeight="1" x14ac:dyDescent="0.15"/>
    <row r="2268" s="112" customFormat="1" x14ac:dyDescent="0.15"/>
    <row r="2269" s="113" customFormat="1" ht="19.899999999999999" customHeight="1" x14ac:dyDescent="0.15"/>
    <row r="2270" s="113" customFormat="1" ht="19.899999999999999" customHeight="1" x14ac:dyDescent="0.15"/>
    <row r="2271" s="113" customFormat="1" ht="19.899999999999999" customHeight="1" x14ac:dyDescent="0.15"/>
    <row r="2272" s="114" customFormat="1" ht="16.5" customHeight="1" x14ac:dyDescent="0.15"/>
    <row r="2273" s="114" customFormat="1" ht="19.5" customHeight="1" x14ac:dyDescent="0.15"/>
    <row r="2274" s="114" customFormat="1" ht="21.75" customHeight="1" x14ac:dyDescent="0.15"/>
    <row r="2275" s="114" customFormat="1" ht="19.5" customHeight="1" x14ac:dyDescent="0.15"/>
    <row r="2276" s="114" customFormat="1" ht="25.5" customHeight="1" x14ac:dyDescent="0.15"/>
    <row r="2277" s="114" customFormat="1" ht="19.5" customHeight="1" x14ac:dyDescent="0.15"/>
    <row r="2278" s="115" customFormat="1" ht="27" customHeight="1" x14ac:dyDescent="0.15"/>
    <row r="2279" s="115" customFormat="1" ht="27" customHeight="1" x14ac:dyDescent="0.15"/>
    <row r="2280" s="115" customFormat="1" ht="27" customHeight="1" x14ac:dyDescent="0.15"/>
    <row r="2281" s="115" customFormat="1" ht="27" customHeight="1" x14ac:dyDescent="0.15"/>
    <row r="2282" s="115" customFormat="1" ht="27" customHeight="1" x14ac:dyDescent="0.15"/>
    <row r="2283" s="115" customFormat="1" ht="27" customHeight="1" x14ac:dyDescent="0.15"/>
    <row r="2284" s="115" customFormat="1" ht="27" customHeight="1" x14ac:dyDescent="0.15"/>
    <row r="2285" s="115" customFormat="1" ht="27" customHeight="1" x14ac:dyDescent="0.15"/>
    <row r="2286" s="115" customFormat="1" ht="27" customHeight="1" x14ac:dyDescent="0.15"/>
    <row r="2287" s="115" customFormat="1" ht="27" customHeight="1" x14ac:dyDescent="0.15"/>
    <row r="2288" s="114" customFormat="1" ht="14.25" customHeight="1" x14ac:dyDescent="0.15"/>
    <row r="2289" s="112" customFormat="1" ht="29.25" customHeight="1" x14ac:dyDescent="0.15"/>
    <row r="2290" s="112" customFormat="1" x14ac:dyDescent="0.15"/>
    <row r="2291" s="113" customFormat="1" ht="19.899999999999999" customHeight="1" x14ac:dyDescent="0.15"/>
    <row r="2292" s="113" customFormat="1" ht="19.899999999999999" customHeight="1" x14ac:dyDescent="0.15"/>
    <row r="2293" s="113" customFormat="1" ht="19.899999999999999" customHeight="1" x14ac:dyDescent="0.15"/>
    <row r="2294" s="114" customFormat="1" ht="16.5" customHeight="1" x14ac:dyDescent="0.15"/>
    <row r="2295" s="114" customFormat="1" ht="19.5" customHeight="1" x14ac:dyDescent="0.15"/>
    <row r="2296" s="114" customFormat="1" ht="21.75" customHeight="1" x14ac:dyDescent="0.15"/>
    <row r="2297" s="114" customFormat="1" ht="19.5" customHeight="1" x14ac:dyDescent="0.15"/>
    <row r="2298" s="114" customFormat="1" ht="25.5" customHeight="1" x14ac:dyDescent="0.15"/>
    <row r="2299" s="114" customFormat="1" ht="19.5" customHeight="1" x14ac:dyDescent="0.15"/>
    <row r="2300" s="115" customFormat="1" ht="27" customHeight="1" x14ac:dyDescent="0.15"/>
    <row r="2301" s="115" customFormat="1" ht="27" customHeight="1" x14ac:dyDescent="0.15"/>
    <row r="2302" s="115" customFormat="1" ht="27" customHeight="1" x14ac:dyDescent="0.15"/>
    <row r="2303" s="115" customFormat="1" ht="27" customHeight="1" x14ac:dyDescent="0.15"/>
    <row r="2304" s="115" customFormat="1" ht="27" customHeight="1" x14ac:dyDescent="0.15"/>
    <row r="2305" s="115" customFormat="1" ht="27" customHeight="1" x14ac:dyDescent="0.15"/>
    <row r="2306" s="115" customFormat="1" ht="27" customHeight="1" x14ac:dyDescent="0.15"/>
    <row r="2307" s="115" customFormat="1" ht="27" customHeight="1" x14ac:dyDescent="0.15"/>
    <row r="2308" s="115" customFormat="1" ht="27" customHeight="1" x14ac:dyDescent="0.15"/>
    <row r="2309" s="115" customFormat="1" ht="27" customHeight="1" x14ac:dyDescent="0.15"/>
    <row r="2310" s="114" customFormat="1" ht="14.25" customHeight="1" x14ac:dyDescent="0.15"/>
    <row r="2311" s="112" customFormat="1" ht="29.25" customHeight="1" x14ac:dyDescent="0.15"/>
    <row r="2312" s="112" customFormat="1" x14ac:dyDescent="0.15"/>
    <row r="2313" s="113" customFormat="1" ht="19.899999999999999" customHeight="1" x14ac:dyDescent="0.15"/>
    <row r="2314" s="113" customFormat="1" ht="19.899999999999999" customHeight="1" x14ac:dyDescent="0.15"/>
    <row r="2315" s="113" customFormat="1" ht="19.899999999999999" customHeight="1" x14ac:dyDescent="0.15"/>
    <row r="2316" s="114" customFormat="1" ht="16.5" customHeight="1" x14ac:dyDescent="0.15"/>
    <row r="2317" s="114" customFormat="1" ht="19.5" customHeight="1" x14ac:dyDescent="0.15"/>
    <row r="2318" s="114" customFormat="1" ht="21.75" customHeight="1" x14ac:dyDescent="0.15"/>
    <row r="2319" s="114" customFormat="1" ht="19.5" customHeight="1" x14ac:dyDescent="0.15"/>
    <row r="2320" s="114" customFormat="1" ht="25.5" customHeight="1" x14ac:dyDescent="0.15"/>
    <row r="2321" s="114" customFormat="1" ht="19.5" customHeight="1" x14ac:dyDescent="0.15"/>
    <row r="2322" s="115" customFormat="1" ht="27" customHeight="1" x14ac:dyDescent="0.15"/>
    <row r="2323" s="115" customFormat="1" ht="27" customHeight="1" x14ac:dyDescent="0.15"/>
    <row r="2324" s="115" customFormat="1" ht="27" customHeight="1" x14ac:dyDescent="0.15"/>
    <row r="2325" s="115" customFormat="1" ht="27" customHeight="1" x14ac:dyDescent="0.15"/>
    <row r="2326" s="115" customFormat="1" ht="27" customHeight="1" x14ac:dyDescent="0.15"/>
    <row r="2327" s="115" customFormat="1" ht="27" customHeight="1" x14ac:dyDescent="0.15"/>
    <row r="2328" s="115" customFormat="1" ht="27" customHeight="1" x14ac:dyDescent="0.15"/>
    <row r="2329" s="115" customFormat="1" ht="27" customHeight="1" x14ac:dyDescent="0.15"/>
    <row r="2330" s="115" customFormat="1" ht="27" customHeight="1" x14ac:dyDescent="0.15"/>
    <row r="2331" s="115" customFormat="1" ht="27" customHeight="1" x14ac:dyDescent="0.15"/>
    <row r="2332" s="114" customFormat="1" ht="14.25" customHeight="1" x14ac:dyDescent="0.15"/>
    <row r="2333" s="112" customFormat="1" ht="29.25" customHeight="1" x14ac:dyDescent="0.15"/>
    <row r="2334" s="112" customFormat="1" x14ac:dyDescent="0.15"/>
    <row r="2335" s="113" customFormat="1" ht="19.899999999999999" customHeight="1" x14ac:dyDescent="0.15"/>
    <row r="2336" s="113" customFormat="1" ht="19.899999999999999" customHeight="1" x14ac:dyDescent="0.15"/>
    <row r="2337" s="113" customFormat="1" ht="19.899999999999999" customHeight="1" x14ac:dyDescent="0.15"/>
    <row r="2338" s="114" customFormat="1" ht="16.5" customHeight="1" x14ac:dyDescent="0.15"/>
    <row r="2339" s="114" customFormat="1" ht="19.5" customHeight="1" x14ac:dyDescent="0.15"/>
    <row r="2340" s="114" customFormat="1" ht="21.75" customHeight="1" x14ac:dyDescent="0.15"/>
    <row r="2341" s="114" customFormat="1" ht="19.5" customHeight="1" x14ac:dyDescent="0.15"/>
    <row r="2342" s="114" customFormat="1" ht="25.5" customHeight="1" x14ac:dyDescent="0.15"/>
    <row r="2343" s="114" customFormat="1" ht="19.5" customHeight="1" x14ac:dyDescent="0.15"/>
    <row r="2344" s="115" customFormat="1" ht="27" customHeight="1" x14ac:dyDescent="0.15"/>
    <row r="2345" s="115" customFormat="1" ht="27" customHeight="1" x14ac:dyDescent="0.15"/>
    <row r="2346" s="115" customFormat="1" ht="27" customHeight="1" x14ac:dyDescent="0.15"/>
    <row r="2347" s="115" customFormat="1" ht="27" customHeight="1" x14ac:dyDescent="0.15"/>
    <row r="2348" s="115" customFormat="1" ht="27" customHeight="1" x14ac:dyDescent="0.15"/>
    <row r="2349" s="115" customFormat="1" ht="27" customHeight="1" x14ac:dyDescent="0.15"/>
    <row r="2350" s="115" customFormat="1" ht="27" customHeight="1" x14ac:dyDescent="0.15"/>
    <row r="2351" s="115" customFormat="1" ht="27" customHeight="1" x14ac:dyDescent="0.15"/>
    <row r="2352" s="115" customFormat="1" ht="27" customHeight="1" x14ac:dyDescent="0.15"/>
    <row r="2353" s="115" customFormat="1" ht="27" customHeight="1" x14ac:dyDescent="0.15"/>
    <row r="2354" s="114" customFormat="1" ht="14.25" customHeight="1" x14ac:dyDescent="0.15"/>
    <row r="2355" s="112" customFormat="1" ht="29.25" customHeight="1" x14ac:dyDescent="0.15"/>
    <row r="2356" s="112" customFormat="1" x14ac:dyDescent="0.15"/>
    <row r="2357" s="113" customFormat="1" ht="19.899999999999999" customHeight="1" x14ac:dyDescent="0.15"/>
    <row r="2358" s="113" customFormat="1" ht="19.899999999999999" customHeight="1" x14ac:dyDescent="0.15"/>
    <row r="2359" s="113" customFormat="1" ht="19.899999999999999" customHeight="1" x14ac:dyDescent="0.15"/>
    <row r="2360" s="114" customFormat="1" ht="16.5" customHeight="1" x14ac:dyDescent="0.15"/>
    <row r="2361" s="114" customFormat="1" ht="19.5" customHeight="1" x14ac:dyDescent="0.15"/>
    <row r="2362" s="114" customFormat="1" ht="21.75" customHeight="1" x14ac:dyDescent="0.15"/>
    <row r="2363" s="114" customFormat="1" ht="19.5" customHeight="1" x14ac:dyDescent="0.15"/>
    <row r="2364" s="114" customFormat="1" ht="25.5" customHeight="1" x14ac:dyDescent="0.15"/>
    <row r="2365" s="114" customFormat="1" ht="19.5" customHeight="1" x14ac:dyDescent="0.15"/>
    <row r="2366" s="115" customFormat="1" ht="27" customHeight="1" x14ac:dyDescent="0.15"/>
    <row r="2367" s="115" customFormat="1" ht="27" customHeight="1" x14ac:dyDescent="0.15"/>
    <row r="2368" s="115" customFormat="1" ht="27" customHeight="1" x14ac:dyDescent="0.15"/>
    <row r="2369" s="115" customFormat="1" ht="27" customHeight="1" x14ac:dyDescent="0.15"/>
    <row r="2370" s="115" customFormat="1" ht="27" customHeight="1" x14ac:dyDescent="0.15"/>
    <row r="2371" s="115" customFormat="1" ht="27" customHeight="1" x14ac:dyDescent="0.15"/>
    <row r="2372" s="115" customFormat="1" ht="27" customHeight="1" x14ac:dyDescent="0.15"/>
    <row r="2373" s="115" customFormat="1" ht="27" customHeight="1" x14ac:dyDescent="0.15"/>
    <row r="2374" s="115" customFormat="1" ht="27" customHeight="1" x14ac:dyDescent="0.15"/>
    <row r="2375" s="115" customFormat="1" ht="27" customHeight="1" x14ac:dyDescent="0.15"/>
    <row r="2376" s="114" customFormat="1" ht="14.25" customHeight="1" x14ac:dyDescent="0.15"/>
    <row r="2377" s="112" customFormat="1" ht="29.25" customHeight="1" x14ac:dyDescent="0.15"/>
    <row r="2378" s="112" customFormat="1" x14ac:dyDescent="0.15"/>
    <row r="2379" s="113" customFormat="1" ht="19.899999999999999" customHeight="1" x14ac:dyDescent="0.15"/>
    <row r="2380" s="113" customFormat="1" ht="19.899999999999999" customHeight="1" x14ac:dyDescent="0.15"/>
    <row r="2381" s="113" customFormat="1" ht="19.899999999999999" customHeight="1" x14ac:dyDescent="0.15"/>
    <row r="2382" s="114" customFormat="1" ht="16.5" customHeight="1" x14ac:dyDescent="0.15"/>
    <row r="2383" s="114" customFormat="1" ht="19.5" customHeight="1" x14ac:dyDescent="0.15"/>
    <row r="2384" s="114" customFormat="1" ht="21.75" customHeight="1" x14ac:dyDescent="0.15"/>
    <row r="2385" s="114" customFormat="1" ht="19.5" customHeight="1" x14ac:dyDescent="0.15"/>
    <row r="2386" s="114" customFormat="1" ht="25.5" customHeight="1" x14ac:dyDescent="0.15"/>
    <row r="2387" s="114" customFormat="1" ht="19.5" customHeight="1" x14ac:dyDescent="0.15"/>
    <row r="2388" s="115" customFormat="1" ht="27" customHeight="1" x14ac:dyDescent="0.15"/>
    <row r="2389" s="115" customFormat="1" ht="27" customHeight="1" x14ac:dyDescent="0.15"/>
    <row r="2390" s="115" customFormat="1" ht="27" customHeight="1" x14ac:dyDescent="0.15"/>
    <row r="2391" s="115" customFormat="1" ht="27" customHeight="1" x14ac:dyDescent="0.15"/>
    <row r="2392" s="115" customFormat="1" ht="27" customHeight="1" x14ac:dyDescent="0.15"/>
    <row r="2393" s="115" customFormat="1" ht="27" customHeight="1" x14ac:dyDescent="0.15"/>
    <row r="2394" s="115" customFormat="1" ht="27" customHeight="1" x14ac:dyDescent="0.15"/>
    <row r="2395" s="115" customFormat="1" ht="27" customHeight="1" x14ac:dyDescent="0.15"/>
    <row r="2396" s="115" customFormat="1" ht="27" customHeight="1" x14ac:dyDescent="0.15"/>
    <row r="2397" s="115" customFormat="1" ht="27" customHeight="1" x14ac:dyDescent="0.15"/>
    <row r="2398" s="114" customFormat="1" ht="14.25" customHeight="1" x14ac:dyDescent="0.15"/>
    <row r="2399" s="112" customFormat="1" ht="29.25" customHeight="1" x14ac:dyDescent="0.15"/>
    <row r="2400" s="112" customFormat="1" x14ac:dyDescent="0.15"/>
    <row r="2401" s="113" customFormat="1" ht="19.899999999999999" customHeight="1" x14ac:dyDescent="0.15"/>
    <row r="2402" s="113" customFormat="1" ht="19.899999999999999" customHeight="1" x14ac:dyDescent="0.15"/>
    <row r="2403" s="113" customFormat="1" ht="19.899999999999999" customHeight="1" x14ac:dyDescent="0.15"/>
    <row r="2404" s="114" customFormat="1" ht="16.5" customHeight="1" x14ac:dyDescent="0.15"/>
    <row r="2405" s="114" customFormat="1" ht="19.5" customHeight="1" x14ac:dyDescent="0.15"/>
    <row r="2406" s="114" customFormat="1" ht="21.75" customHeight="1" x14ac:dyDescent="0.15"/>
    <row r="2407" s="114" customFormat="1" ht="19.5" customHeight="1" x14ac:dyDescent="0.15"/>
    <row r="2408" s="114" customFormat="1" ht="25.5" customHeight="1" x14ac:dyDescent="0.15"/>
    <row r="2409" s="114" customFormat="1" ht="19.5" customHeight="1" x14ac:dyDescent="0.15"/>
    <row r="2410" s="115" customFormat="1" ht="27" customHeight="1" x14ac:dyDescent="0.15"/>
    <row r="2411" s="115" customFormat="1" ht="27" customHeight="1" x14ac:dyDescent="0.15"/>
    <row r="2412" s="115" customFormat="1" ht="27" customHeight="1" x14ac:dyDescent="0.15"/>
    <row r="2413" s="115" customFormat="1" ht="27" customHeight="1" x14ac:dyDescent="0.15"/>
    <row r="2414" s="115" customFormat="1" ht="27" customHeight="1" x14ac:dyDescent="0.15"/>
    <row r="2415" s="115" customFormat="1" ht="27" customHeight="1" x14ac:dyDescent="0.15"/>
    <row r="2416" s="115" customFormat="1" ht="27" customHeight="1" x14ac:dyDescent="0.15"/>
    <row r="2417" s="115" customFormat="1" ht="27" customHeight="1" x14ac:dyDescent="0.15"/>
    <row r="2418" s="115" customFormat="1" ht="27" customHeight="1" x14ac:dyDescent="0.15"/>
    <row r="2419" s="115" customFormat="1" ht="27" customHeight="1" x14ac:dyDescent="0.15"/>
    <row r="2420" s="114" customFormat="1" ht="14.25" customHeight="1" x14ac:dyDescent="0.15"/>
    <row r="2421" s="112" customFormat="1" ht="29.25" customHeight="1" x14ac:dyDescent="0.15"/>
    <row r="2422" s="112" customFormat="1" x14ac:dyDescent="0.15"/>
    <row r="2423" s="113" customFormat="1" ht="19.899999999999999" customHeight="1" x14ac:dyDescent="0.15"/>
    <row r="2424" s="113" customFormat="1" ht="19.899999999999999" customHeight="1" x14ac:dyDescent="0.15"/>
    <row r="2425" s="113" customFormat="1" ht="19.899999999999999" customHeight="1" x14ac:dyDescent="0.15"/>
    <row r="2426" s="114" customFormat="1" ht="16.5" customHeight="1" x14ac:dyDescent="0.15"/>
    <row r="2427" s="114" customFormat="1" ht="19.5" customHeight="1" x14ac:dyDescent="0.15"/>
    <row r="2428" s="114" customFormat="1" ht="21.75" customHeight="1" x14ac:dyDescent="0.15"/>
    <row r="2429" s="114" customFormat="1" ht="19.5" customHeight="1" x14ac:dyDescent="0.15"/>
    <row r="2430" s="114" customFormat="1" ht="25.5" customHeight="1" x14ac:dyDescent="0.15"/>
    <row r="2431" s="114" customFormat="1" ht="19.5" customHeight="1" x14ac:dyDescent="0.15"/>
    <row r="2432" s="115" customFormat="1" ht="27" customHeight="1" x14ac:dyDescent="0.15"/>
    <row r="2433" s="115" customFormat="1" ht="27" customHeight="1" x14ac:dyDescent="0.15"/>
    <row r="2434" s="115" customFormat="1" ht="27" customHeight="1" x14ac:dyDescent="0.15"/>
    <row r="2435" s="115" customFormat="1" ht="27" customHeight="1" x14ac:dyDescent="0.15"/>
    <row r="2436" s="115" customFormat="1" ht="27" customHeight="1" x14ac:dyDescent="0.15"/>
    <row r="2437" s="115" customFormat="1" ht="27" customHeight="1" x14ac:dyDescent="0.15"/>
    <row r="2438" s="115" customFormat="1" ht="27" customHeight="1" x14ac:dyDescent="0.15"/>
    <row r="2439" s="115" customFormat="1" ht="27" customHeight="1" x14ac:dyDescent="0.15"/>
    <row r="2440" s="115" customFormat="1" ht="27" customHeight="1" x14ac:dyDescent="0.15"/>
    <row r="2441" s="115" customFormat="1" ht="27" customHeight="1" x14ac:dyDescent="0.15"/>
    <row r="2442" s="114" customFormat="1" ht="14.25" customHeight="1" x14ac:dyDescent="0.15"/>
    <row r="2443" s="112" customFormat="1" ht="29.25" customHeight="1" x14ac:dyDescent="0.15"/>
    <row r="2444" s="112" customFormat="1" x14ac:dyDescent="0.15"/>
    <row r="2445" s="113" customFormat="1" ht="19.899999999999999" customHeight="1" x14ac:dyDescent="0.15"/>
    <row r="2446" s="113" customFormat="1" ht="19.899999999999999" customHeight="1" x14ac:dyDescent="0.15"/>
    <row r="2447" s="113" customFormat="1" ht="19.899999999999999" customHeight="1" x14ac:dyDescent="0.15"/>
    <row r="2448" s="114" customFormat="1" ht="16.5" customHeight="1" x14ac:dyDescent="0.15"/>
    <row r="2449" s="114" customFormat="1" ht="19.5" customHeight="1" x14ac:dyDescent="0.15"/>
    <row r="2450" s="114" customFormat="1" ht="21.75" customHeight="1" x14ac:dyDescent="0.15"/>
    <row r="2451" s="114" customFormat="1" ht="19.5" customHeight="1" x14ac:dyDescent="0.15"/>
    <row r="2452" s="114" customFormat="1" ht="25.5" customHeight="1" x14ac:dyDescent="0.15"/>
    <row r="2453" s="114" customFormat="1" ht="19.5" customHeight="1" x14ac:dyDescent="0.15"/>
    <row r="2454" s="115" customFormat="1" ht="27" customHeight="1" x14ac:dyDescent="0.15"/>
    <row r="2455" s="115" customFormat="1" ht="27" customHeight="1" x14ac:dyDescent="0.15"/>
    <row r="2456" s="115" customFormat="1" ht="27" customHeight="1" x14ac:dyDescent="0.15"/>
    <row r="2457" s="115" customFormat="1" ht="27" customHeight="1" x14ac:dyDescent="0.15"/>
    <row r="2458" s="115" customFormat="1" ht="27" customHeight="1" x14ac:dyDescent="0.15"/>
    <row r="2459" s="115" customFormat="1" ht="27" customHeight="1" x14ac:dyDescent="0.15"/>
    <row r="2460" s="115" customFormat="1" ht="27" customHeight="1" x14ac:dyDescent="0.15"/>
    <row r="2461" s="115" customFormat="1" ht="27" customHeight="1" x14ac:dyDescent="0.15"/>
    <row r="2462" s="115" customFormat="1" ht="27" customHeight="1" x14ac:dyDescent="0.15"/>
    <row r="2463" s="115" customFormat="1" ht="27" customHeight="1" x14ac:dyDescent="0.15"/>
    <row r="2464" s="114" customFormat="1" ht="14.25" customHeight="1" x14ac:dyDescent="0.15"/>
    <row r="2465" s="112" customFormat="1" ht="29.25" customHeight="1" x14ac:dyDescent="0.15"/>
    <row r="2466" s="112" customFormat="1" x14ac:dyDescent="0.15"/>
    <row r="2467" s="113" customFormat="1" ht="19.899999999999999" customHeight="1" x14ac:dyDescent="0.15"/>
    <row r="2468" s="113" customFormat="1" ht="19.899999999999999" customHeight="1" x14ac:dyDescent="0.15"/>
    <row r="2469" s="113" customFormat="1" ht="19.899999999999999" customHeight="1" x14ac:dyDescent="0.15"/>
    <row r="2470" s="114" customFormat="1" ht="16.5" customHeight="1" x14ac:dyDescent="0.15"/>
    <row r="2471" s="114" customFormat="1" ht="19.5" customHeight="1" x14ac:dyDescent="0.15"/>
    <row r="2472" s="114" customFormat="1" ht="21.75" customHeight="1" x14ac:dyDescent="0.15"/>
    <row r="2473" s="114" customFormat="1" ht="19.5" customHeight="1" x14ac:dyDescent="0.15"/>
    <row r="2474" s="114" customFormat="1" ht="25.5" customHeight="1" x14ac:dyDescent="0.15"/>
    <row r="2475" s="114" customFormat="1" ht="19.5" customHeight="1" x14ac:dyDescent="0.15"/>
    <row r="2476" s="115" customFormat="1" ht="27" customHeight="1" x14ac:dyDescent="0.15"/>
    <row r="2477" s="115" customFormat="1" ht="27" customHeight="1" x14ac:dyDescent="0.15"/>
    <row r="2478" s="115" customFormat="1" ht="27" customHeight="1" x14ac:dyDescent="0.15"/>
    <row r="2479" s="115" customFormat="1" ht="27" customHeight="1" x14ac:dyDescent="0.15"/>
    <row r="2480" s="115" customFormat="1" ht="27" customHeight="1" x14ac:dyDescent="0.15"/>
    <row r="2481" s="115" customFormat="1" ht="27" customHeight="1" x14ac:dyDescent="0.15"/>
    <row r="2482" s="115" customFormat="1" ht="27" customHeight="1" x14ac:dyDescent="0.15"/>
    <row r="2483" s="115" customFormat="1" ht="27" customHeight="1" x14ac:dyDescent="0.15"/>
    <row r="2484" s="115" customFormat="1" ht="27" customHeight="1" x14ac:dyDescent="0.15"/>
    <row r="2485" s="115" customFormat="1" ht="27" customHeight="1" x14ac:dyDescent="0.15"/>
    <row r="2486" s="114" customFormat="1" ht="14.25" customHeight="1" x14ac:dyDescent="0.15"/>
    <row r="2487" s="112" customFormat="1" ht="29.25" customHeight="1" x14ac:dyDescent="0.15"/>
    <row r="2488" s="112" customFormat="1" x14ac:dyDescent="0.15"/>
    <row r="2489" s="113" customFormat="1" ht="19.899999999999999" customHeight="1" x14ac:dyDescent="0.15"/>
    <row r="2490" s="113" customFormat="1" ht="19.899999999999999" customHeight="1" x14ac:dyDescent="0.15"/>
    <row r="2491" s="113" customFormat="1" ht="19.899999999999999" customHeight="1" x14ac:dyDescent="0.15"/>
    <row r="2492" s="114" customFormat="1" ht="16.5" customHeight="1" x14ac:dyDescent="0.15"/>
    <row r="2493" s="114" customFormat="1" ht="19.5" customHeight="1" x14ac:dyDescent="0.15"/>
    <row r="2494" s="114" customFormat="1" ht="21.75" customHeight="1" x14ac:dyDescent="0.15"/>
    <row r="2495" s="114" customFormat="1" ht="19.5" customHeight="1" x14ac:dyDescent="0.15"/>
    <row r="2496" s="114" customFormat="1" ht="25.5" customHeight="1" x14ac:dyDescent="0.15"/>
    <row r="2497" s="114" customFormat="1" ht="19.5" customHeight="1" x14ac:dyDescent="0.15"/>
    <row r="2498" s="115" customFormat="1" ht="27" customHeight="1" x14ac:dyDescent="0.15"/>
    <row r="2499" s="115" customFormat="1" ht="27" customHeight="1" x14ac:dyDescent="0.15"/>
    <row r="2500" s="115" customFormat="1" ht="27" customHeight="1" x14ac:dyDescent="0.15"/>
    <row r="2501" s="115" customFormat="1" ht="27" customHeight="1" x14ac:dyDescent="0.15"/>
    <row r="2502" s="115" customFormat="1" ht="27" customHeight="1" x14ac:dyDescent="0.15"/>
    <row r="2503" s="115" customFormat="1" ht="27" customHeight="1" x14ac:dyDescent="0.15"/>
    <row r="2504" s="115" customFormat="1" ht="27" customHeight="1" x14ac:dyDescent="0.15"/>
    <row r="2505" s="115" customFormat="1" ht="27" customHeight="1" x14ac:dyDescent="0.15"/>
    <row r="2506" s="115" customFormat="1" ht="27" customHeight="1" x14ac:dyDescent="0.15"/>
    <row r="2507" s="115" customFormat="1" ht="27" customHeight="1" x14ac:dyDescent="0.15"/>
    <row r="2508" s="114" customFormat="1" ht="14.25" customHeight="1" x14ac:dyDescent="0.15"/>
    <row r="2509" s="112" customFormat="1" ht="29.25" customHeight="1" x14ac:dyDescent="0.15"/>
    <row r="2510" s="112" customFormat="1" x14ac:dyDescent="0.15"/>
    <row r="2511" s="113" customFormat="1" ht="19.899999999999999" customHeight="1" x14ac:dyDescent="0.15"/>
    <row r="2512" s="113" customFormat="1" ht="19.899999999999999" customHeight="1" x14ac:dyDescent="0.15"/>
    <row r="2513" s="113" customFormat="1" ht="19.899999999999999" customHeight="1" x14ac:dyDescent="0.15"/>
    <row r="2514" s="114" customFormat="1" ht="16.5" customHeight="1" x14ac:dyDescent="0.15"/>
    <row r="2515" s="114" customFormat="1" ht="19.5" customHeight="1" x14ac:dyDescent="0.15"/>
    <row r="2516" s="114" customFormat="1" ht="21.75" customHeight="1" x14ac:dyDescent="0.15"/>
    <row r="2517" s="114" customFormat="1" ht="19.5" customHeight="1" x14ac:dyDescent="0.15"/>
    <row r="2518" s="114" customFormat="1" ht="25.5" customHeight="1" x14ac:dyDescent="0.15"/>
    <row r="2519" s="114" customFormat="1" ht="19.5" customHeight="1" x14ac:dyDescent="0.15"/>
    <row r="2520" s="115" customFormat="1" ht="27" customHeight="1" x14ac:dyDescent="0.15"/>
    <row r="2521" s="115" customFormat="1" ht="27" customHeight="1" x14ac:dyDescent="0.15"/>
    <row r="2522" s="115" customFormat="1" ht="27" customHeight="1" x14ac:dyDescent="0.15"/>
    <row r="2523" s="115" customFormat="1" ht="27" customHeight="1" x14ac:dyDescent="0.15"/>
    <row r="2524" s="115" customFormat="1" ht="27" customHeight="1" x14ac:dyDescent="0.15"/>
    <row r="2525" s="115" customFormat="1" ht="27" customHeight="1" x14ac:dyDescent="0.15"/>
    <row r="2526" s="115" customFormat="1" ht="27" customHeight="1" x14ac:dyDescent="0.15"/>
    <row r="2527" s="115" customFormat="1" ht="27" customHeight="1" x14ac:dyDescent="0.15"/>
    <row r="2528" s="115" customFormat="1" ht="27" customHeight="1" x14ac:dyDescent="0.15"/>
    <row r="2529" s="115" customFormat="1" ht="27" customHeight="1" x14ac:dyDescent="0.15"/>
    <row r="2530" s="114" customFormat="1" ht="14.25" customHeight="1" x14ac:dyDescent="0.15"/>
    <row r="2531" s="116" customFormat="1" x14ac:dyDescent="0.15"/>
    <row r="2532" s="116" customFormat="1" x14ac:dyDescent="0.15"/>
    <row r="2533" s="116" customFormat="1" x14ac:dyDescent="0.15"/>
    <row r="2534" s="116" customFormat="1" x14ac:dyDescent="0.15"/>
    <row r="2535" s="116" customFormat="1" x14ac:dyDescent="0.15"/>
    <row r="2536" s="116" customFormat="1" x14ac:dyDescent="0.15"/>
    <row r="2537" s="116" customFormat="1" x14ac:dyDescent="0.15"/>
    <row r="2538" s="116" customFormat="1" x14ac:dyDescent="0.15"/>
    <row r="2539" s="116" customFormat="1" x14ac:dyDescent="0.15"/>
    <row r="2540" s="116" customFormat="1" x14ac:dyDescent="0.15"/>
    <row r="2541" s="116" customFormat="1" x14ac:dyDescent="0.15"/>
    <row r="2542" s="116" customFormat="1" x14ac:dyDescent="0.15"/>
    <row r="2543" s="116" customFormat="1" x14ac:dyDescent="0.15"/>
    <row r="2544" s="116" customFormat="1" x14ac:dyDescent="0.15"/>
    <row r="2545" s="116" customFormat="1" x14ac:dyDescent="0.15"/>
    <row r="2546" s="116" customFormat="1" x14ac:dyDescent="0.15"/>
    <row r="2547" s="116" customFormat="1" x14ac:dyDescent="0.15"/>
    <row r="2548" s="116" customFormat="1" x14ac:dyDescent="0.15"/>
    <row r="2549" s="116" customFormat="1" x14ac:dyDescent="0.15"/>
    <row r="2550" s="116" customFormat="1" x14ac:dyDescent="0.15"/>
    <row r="2551" s="116" customFormat="1" x14ac:dyDescent="0.15"/>
    <row r="2552" s="116" customFormat="1" x14ac:dyDescent="0.15"/>
    <row r="2553" s="116" customFormat="1" x14ac:dyDescent="0.15"/>
    <row r="2554" s="116" customFormat="1" x14ac:dyDescent="0.15"/>
    <row r="2555" s="116" customFormat="1" x14ac:dyDescent="0.15"/>
    <row r="2556" s="116" customFormat="1" x14ac:dyDescent="0.15"/>
    <row r="2557" s="116" customFormat="1" x14ac:dyDescent="0.15"/>
    <row r="2558" s="116" customFormat="1" x14ac:dyDescent="0.15"/>
    <row r="2559" s="116" customFormat="1" x14ac:dyDescent="0.15"/>
    <row r="2560" s="116" customFormat="1" x14ac:dyDescent="0.15"/>
    <row r="2561" s="116" customFormat="1" x14ac:dyDescent="0.15"/>
    <row r="2562" s="116" customFormat="1" x14ac:dyDescent="0.15"/>
    <row r="2563" s="116" customFormat="1" x14ac:dyDescent="0.15"/>
    <row r="2564" s="116" customFormat="1" x14ac:dyDescent="0.15"/>
    <row r="2565" s="116" customFormat="1" x14ac:dyDescent="0.15"/>
    <row r="2566" s="116" customFormat="1" x14ac:dyDescent="0.15"/>
    <row r="2567" s="116" customFormat="1" x14ac:dyDescent="0.15"/>
    <row r="2568" s="116" customFormat="1" x14ac:dyDescent="0.15"/>
    <row r="2569" s="116" customFormat="1" x14ac:dyDescent="0.15"/>
    <row r="2570" s="116" customFormat="1" x14ac:dyDescent="0.15"/>
    <row r="2571" s="116" customFormat="1" x14ac:dyDescent="0.15"/>
    <row r="2572" s="116" customFormat="1" x14ac:dyDescent="0.15"/>
    <row r="2573" s="116" customFormat="1" x14ac:dyDescent="0.15"/>
    <row r="2574" s="116" customFormat="1" x14ac:dyDescent="0.15"/>
    <row r="2575" s="116" customFormat="1" x14ac:dyDescent="0.15"/>
    <row r="2576" s="116" customFormat="1" x14ac:dyDescent="0.15"/>
    <row r="2577" s="116" customFormat="1" x14ac:dyDescent="0.15"/>
    <row r="2578" s="116" customFormat="1" x14ac:dyDescent="0.15"/>
    <row r="2579" s="116" customFormat="1" x14ac:dyDescent="0.15"/>
    <row r="2580" s="116" customFormat="1" x14ac:dyDescent="0.15"/>
    <row r="2581" s="116" customFormat="1" x14ac:dyDescent="0.15"/>
    <row r="2582" s="116" customFormat="1" x14ac:dyDescent="0.15"/>
    <row r="2583" s="116" customFormat="1" x14ac:dyDescent="0.15"/>
    <row r="2584" s="116" customFormat="1" x14ac:dyDescent="0.15"/>
    <row r="2585" s="116" customFormat="1" x14ac:dyDescent="0.15"/>
    <row r="2586" s="116" customFormat="1" x14ac:dyDescent="0.15"/>
    <row r="2587" s="116" customFormat="1" x14ac:dyDescent="0.15"/>
    <row r="2588" s="116" customFormat="1" x14ac:dyDescent="0.15"/>
    <row r="2589" s="116" customFormat="1" x14ac:dyDescent="0.15"/>
    <row r="2590" s="116" customFormat="1" x14ac:dyDescent="0.15"/>
    <row r="2591" s="116" customFormat="1" x14ac:dyDescent="0.15"/>
    <row r="2592" s="116" customFormat="1" x14ac:dyDescent="0.15"/>
    <row r="2593" s="116" customFormat="1" x14ac:dyDescent="0.15"/>
    <row r="2594" s="116" customFormat="1" x14ac:dyDescent="0.15"/>
    <row r="2595" s="116" customFormat="1" x14ac:dyDescent="0.15"/>
    <row r="2596" s="116" customFormat="1" x14ac:dyDescent="0.15"/>
    <row r="2597" s="116" customFormat="1" x14ac:dyDescent="0.15"/>
    <row r="2598" s="116" customFormat="1" x14ac:dyDescent="0.15"/>
    <row r="2599" s="116" customFormat="1" x14ac:dyDescent="0.15"/>
    <row r="2600" s="116" customFormat="1" x14ac:dyDescent="0.15"/>
    <row r="2601" s="116" customFormat="1" x14ac:dyDescent="0.15"/>
    <row r="2602" s="116" customFormat="1" x14ac:dyDescent="0.15"/>
    <row r="2603" s="116" customFormat="1" x14ac:dyDescent="0.15"/>
    <row r="2604" s="116" customFormat="1" x14ac:dyDescent="0.15"/>
    <row r="2605" s="116" customFormat="1" x14ac:dyDescent="0.15"/>
    <row r="2606" s="116" customFormat="1" x14ac:dyDescent="0.15"/>
    <row r="2607" s="116" customFormat="1" x14ac:dyDescent="0.15"/>
    <row r="2608" s="116" customFormat="1" x14ac:dyDescent="0.15"/>
    <row r="2609" s="116" customFormat="1" x14ac:dyDescent="0.15"/>
    <row r="2610" s="116" customFormat="1" x14ac:dyDescent="0.15"/>
    <row r="2611" s="116" customFormat="1" x14ac:dyDescent="0.15"/>
    <row r="2612" s="116" customFormat="1" x14ac:dyDescent="0.15"/>
    <row r="2613" s="116" customFormat="1" x14ac:dyDescent="0.15"/>
    <row r="2614" s="116" customFormat="1" x14ac:dyDescent="0.15"/>
    <row r="2615" s="116" customFormat="1" x14ac:dyDescent="0.15"/>
    <row r="2616" s="116" customFormat="1" x14ac:dyDescent="0.15"/>
    <row r="2617" s="116" customFormat="1" x14ac:dyDescent="0.15"/>
    <row r="2618" s="116" customFormat="1" x14ac:dyDescent="0.15"/>
    <row r="2619" s="116" customFormat="1" x14ac:dyDescent="0.15"/>
    <row r="2620" s="116" customFormat="1" x14ac:dyDescent="0.15"/>
    <row r="2621" s="116" customFormat="1" x14ac:dyDescent="0.15"/>
    <row r="2622" s="116" customFormat="1" x14ac:dyDescent="0.15"/>
    <row r="2623" s="116" customFormat="1" x14ac:dyDescent="0.15"/>
    <row r="2624" s="116" customFormat="1" x14ac:dyDescent="0.15"/>
    <row r="2625" s="116" customFormat="1" x14ac:dyDescent="0.15"/>
    <row r="2626" s="116" customFormat="1" x14ac:dyDescent="0.15"/>
    <row r="2627" s="116" customFormat="1" x14ac:dyDescent="0.15"/>
    <row r="2628" s="116" customFormat="1" x14ac:dyDescent="0.15"/>
    <row r="2629" s="116" customFormat="1" x14ac:dyDescent="0.15"/>
    <row r="2630" s="116" customFormat="1" x14ac:dyDescent="0.15"/>
    <row r="2631" s="116" customFormat="1" x14ac:dyDescent="0.15"/>
    <row r="2632" s="116" customFormat="1" x14ac:dyDescent="0.15"/>
    <row r="2633" s="116" customFormat="1" x14ac:dyDescent="0.15"/>
    <row r="2634" s="116" customFormat="1" x14ac:dyDescent="0.15"/>
    <row r="2635" s="116" customFormat="1" x14ac:dyDescent="0.15"/>
    <row r="2636" s="116" customFormat="1" x14ac:dyDescent="0.15"/>
    <row r="2637" s="116" customFormat="1" x14ac:dyDescent="0.15"/>
    <row r="2638" s="116" customFormat="1" x14ac:dyDescent="0.15"/>
    <row r="2639" s="116" customFormat="1" x14ac:dyDescent="0.15"/>
    <row r="2640" s="116" customFormat="1" x14ac:dyDescent="0.15"/>
    <row r="2641" s="116" customFormat="1" x14ac:dyDescent="0.15"/>
    <row r="2642" s="116" customFormat="1" x14ac:dyDescent="0.15"/>
    <row r="2643" s="116" customFormat="1" x14ac:dyDescent="0.15"/>
    <row r="2644" s="116" customFormat="1" x14ac:dyDescent="0.15"/>
    <row r="2645" s="116" customFormat="1" x14ac:dyDescent="0.15"/>
    <row r="2646" s="116" customFormat="1" x14ac:dyDescent="0.15"/>
    <row r="2647" s="116" customFormat="1" x14ac:dyDescent="0.15"/>
    <row r="2648" s="116" customFormat="1" x14ac:dyDescent="0.15"/>
    <row r="2649" s="116" customFormat="1" x14ac:dyDescent="0.15"/>
    <row r="2650" s="116" customFormat="1" x14ac:dyDescent="0.15"/>
    <row r="2651" s="116" customFormat="1" x14ac:dyDescent="0.15"/>
    <row r="2652" s="116" customFormat="1" x14ac:dyDescent="0.15"/>
    <row r="2653" s="116" customFormat="1" x14ac:dyDescent="0.15"/>
    <row r="2654" s="116" customFormat="1" x14ac:dyDescent="0.15"/>
    <row r="2655" s="116" customFormat="1" x14ac:dyDescent="0.15"/>
    <row r="2656" s="116" customFormat="1" x14ac:dyDescent="0.15"/>
    <row r="2657" s="116" customFormat="1" x14ac:dyDescent="0.15"/>
    <row r="2658" s="116" customFormat="1" x14ac:dyDescent="0.15"/>
    <row r="2659" s="116" customFormat="1" x14ac:dyDescent="0.15"/>
    <row r="2660" s="116" customFormat="1" x14ac:dyDescent="0.15"/>
    <row r="2661" s="116" customFormat="1" x14ac:dyDescent="0.15"/>
    <row r="2662" s="116" customFormat="1" x14ac:dyDescent="0.15"/>
    <row r="2663" s="116" customFormat="1" x14ac:dyDescent="0.15"/>
    <row r="2664" s="116" customFormat="1" x14ac:dyDescent="0.15"/>
    <row r="2665" s="116" customFormat="1" x14ac:dyDescent="0.15"/>
    <row r="2666" s="116" customFormat="1" x14ac:dyDescent="0.15"/>
    <row r="2667" s="116" customFormat="1" x14ac:dyDescent="0.15"/>
    <row r="2668" s="116" customFormat="1" x14ac:dyDescent="0.15"/>
    <row r="2669" s="116" customFormat="1" x14ac:dyDescent="0.15"/>
    <row r="2670" s="116" customFormat="1" x14ac:dyDescent="0.15"/>
    <row r="2671" s="116" customFormat="1" x14ac:dyDescent="0.15"/>
    <row r="2672" s="116" customFormat="1" x14ac:dyDescent="0.15"/>
    <row r="2673" s="116" customFormat="1" x14ac:dyDescent="0.15"/>
    <row r="2674" s="116" customFormat="1" x14ac:dyDescent="0.15"/>
    <row r="2675" s="116" customFormat="1" x14ac:dyDescent="0.15"/>
    <row r="2676" s="116" customFormat="1" x14ac:dyDescent="0.15"/>
    <row r="2677" s="116" customFormat="1" x14ac:dyDescent="0.15"/>
    <row r="2678" s="116" customFormat="1" x14ac:dyDescent="0.15"/>
    <row r="2679" s="116" customFormat="1" x14ac:dyDescent="0.15"/>
    <row r="2680" s="116" customFormat="1" x14ac:dyDescent="0.15"/>
    <row r="2681" s="116" customFormat="1" x14ac:dyDescent="0.15"/>
    <row r="2682" s="116" customFormat="1" x14ac:dyDescent="0.15"/>
    <row r="2683" s="116" customFormat="1" x14ac:dyDescent="0.15"/>
    <row r="2684" s="116" customFormat="1" x14ac:dyDescent="0.15"/>
    <row r="2685" s="116" customFormat="1" x14ac:dyDescent="0.15"/>
    <row r="2686" s="116" customFormat="1" x14ac:dyDescent="0.15"/>
    <row r="2687" s="116" customFormat="1" x14ac:dyDescent="0.15"/>
    <row r="2688" s="116" customFormat="1" x14ac:dyDescent="0.15"/>
    <row r="2689" s="116" customFormat="1" x14ac:dyDescent="0.15"/>
    <row r="2690" s="116" customFormat="1" x14ac:dyDescent="0.15"/>
    <row r="2691" s="116" customFormat="1" x14ac:dyDescent="0.15"/>
    <row r="2692" s="116" customFormat="1" x14ac:dyDescent="0.15"/>
    <row r="2693" s="116" customFormat="1" x14ac:dyDescent="0.15"/>
    <row r="2694" s="116" customFormat="1" x14ac:dyDescent="0.15"/>
    <row r="2695" s="116" customFormat="1" x14ac:dyDescent="0.15"/>
    <row r="2696" s="116" customFormat="1" x14ac:dyDescent="0.15"/>
    <row r="2697" s="116" customFormat="1" x14ac:dyDescent="0.15"/>
    <row r="2698" s="116" customFormat="1" x14ac:dyDescent="0.15"/>
    <row r="2699" s="116" customFormat="1" x14ac:dyDescent="0.15"/>
    <row r="2700" s="116" customFormat="1" x14ac:dyDescent="0.15"/>
    <row r="2701" s="116" customFormat="1" x14ac:dyDescent="0.15"/>
    <row r="2702" s="116" customFormat="1" x14ac:dyDescent="0.15"/>
    <row r="2703" s="116" customFormat="1" x14ac:dyDescent="0.15"/>
    <row r="2704" s="116" customFormat="1" x14ac:dyDescent="0.15"/>
    <row r="2705" s="116" customFormat="1" x14ac:dyDescent="0.15"/>
    <row r="2706" s="116" customFormat="1" x14ac:dyDescent="0.15"/>
    <row r="2707" s="116" customFormat="1" x14ac:dyDescent="0.15"/>
    <row r="2708" s="116" customFormat="1" x14ac:dyDescent="0.15"/>
    <row r="2709" s="116" customFormat="1" x14ac:dyDescent="0.15"/>
    <row r="2710" s="116" customFormat="1" x14ac:dyDescent="0.15"/>
    <row r="2711" s="116" customFormat="1" x14ac:dyDescent="0.15"/>
    <row r="2712" s="116" customFormat="1" x14ac:dyDescent="0.15"/>
    <row r="2713" s="116" customFormat="1" x14ac:dyDescent="0.15"/>
    <row r="2714" s="116" customFormat="1" x14ac:dyDescent="0.15"/>
    <row r="2715" s="116" customFormat="1" x14ac:dyDescent="0.15"/>
    <row r="2716" s="116" customFormat="1" x14ac:dyDescent="0.15"/>
    <row r="2717" s="116" customFormat="1" x14ac:dyDescent="0.15"/>
    <row r="2718" s="116" customFormat="1" x14ac:dyDescent="0.15"/>
    <row r="2719" s="116" customFormat="1" x14ac:dyDescent="0.15"/>
    <row r="2720" s="116" customFormat="1" x14ac:dyDescent="0.15"/>
    <row r="2721" s="116" customFormat="1" x14ac:dyDescent="0.15"/>
    <row r="2722" s="116" customFormat="1" x14ac:dyDescent="0.15"/>
    <row r="2723" s="116" customFormat="1" x14ac:dyDescent="0.15"/>
    <row r="2724" s="116" customFormat="1" x14ac:dyDescent="0.15"/>
    <row r="2725" s="116" customFormat="1" x14ac:dyDescent="0.15"/>
    <row r="2726" s="116" customFormat="1" x14ac:dyDescent="0.15"/>
    <row r="2727" s="116" customFormat="1" x14ac:dyDescent="0.15"/>
    <row r="2728" s="116" customFormat="1" x14ac:dyDescent="0.15"/>
    <row r="2729" s="116" customFormat="1" x14ac:dyDescent="0.15"/>
    <row r="2730" s="116" customFormat="1" x14ac:dyDescent="0.15"/>
    <row r="2731" s="116" customFormat="1" x14ac:dyDescent="0.15"/>
    <row r="2732" s="116" customFormat="1" x14ac:dyDescent="0.15"/>
    <row r="2733" s="116" customFormat="1" x14ac:dyDescent="0.15"/>
    <row r="2734" s="116" customFormat="1" x14ac:dyDescent="0.15"/>
    <row r="2735" s="116" customFormat="1" x14ac:dyDescent="0.15"/>
    <row r="2736" s="116" customFormat="1" x14ac:dyDescent="0.15"/>
    <row r="2737" s="116" customFormat="1" x14ac:dyDescent="0.15"/>
    <row r="2738" s="116" customFormat="1" x14ac:dyDescent="0.15"/>
    <row r="2739" s="116" customFormat="1" x14ac:dyDescent="0.15"/>
    <row r="2740" s="116" customFormat="1" x14ac:dyDescent="0.15"/>
    <row r="2741" s="116" customFormat="1" x14ac:dyDescent="0.15"/>
    <row r="2742" s="116" customFormat="1" x14ac:dyDescent="0.15"/>
    <row r="2743" s="116" customFormat="1" x14ac:dyDescent="0.15"/>
    <row r="2744" s="116" customFormat="1" x14ac:dyDescent="0.15"/>
    <row r="2745" s="116" customFormat="1" x14ac:dyDescent="0.15"/>
    <row r="2746" s="116" customFormat="1" x14ac:dyDescent="0.15"/>
    <row r="2747" s="116" customFormat="1" x14ac:dyDescent="0.15"/>
    <row r="2748" s="116" customFormat="1" x14ac:dyDescent="0.15"/>
    <row r="2749" s="116" customFormat="1" x14ac:dyDescent="0.15"/>
    <row r="2750" s="116" customFormat="1" x14ac:dyDescent="0.15"/>
    <row r="2751" s="116" customFormat="1" x14ac:dyDescent="0.15"/>
    <row r="2752" s="116" customFormat="1" x14ac:dyDescent="0.15"/>
    <row r="2753" s="116" customFormat="1" x14ac:dyDescent="0.15"/>
    <row r="2754" s="116" customFormat="1" x14ac:dyDescent="0.15"/>
    <row r="2755" s="116" customFormat="1" x14ac:dyDescent="0.15"/>
    <row r="2756" s="116" customFormat="1" x14ac:dyDescent="0.15"/>
    <row r="2757" s="116" customFormat="1" x14ac:dyDescent="0.15"/>
    <row r="2758" s="116" customFormat="1" x14ac:dyDescent="0.15"/>
    <row r="2759" s="116" customFormat="1" x14ac:dyDescent="0.15"/>
    <row r="2760" s="116" customFormat="1" x14ac:dyDescent="0.15"/>
    <row r="2761" s="116" customFormat="1" x14ac:dyDescent="0.15"/>
    <row r="2762" s="116" customFormat="1" x14ac:dyDescent="0.15"/>
    <row r="2763" s="116" customFormat="1" x14ac:dyDescent="0.15"/>
    <row r="2764" s="116" customFormat="1" x14ac:dyDescent="0.15"/>
    <row r="2765" s="116" customFormat="1" x14ac:dyDescent="0.15"/>
    <row r="2766" s="116" customFormat="1" x14ac:dyDescent="0.15"/>
    <row r="2767" s="116" customFormat="1" x14ac:dyDescent="0.15"/>
    <row r="2768" s="116" customFormat="1" x14ac:dyDescent="0.15"/>
    <row r="2769" s="116" customFormat="1" x14ac:dyDescent="0.15"/>
    <row r="2770" s="116" customFormat="1" x14ac:dyDescent="0.15"/>
    <row r="2771" s="116" customFormat="1" x14ac:dyDescent="0.15"/>
    <row r="2772" s="116" customFormat="1" x14ac:dyDescent="0.15"/>
    <row r="2773" s="116" customFormat="1" x14ac:dyDescent="0.15"/>
    <row r="2774" s="116" customFormat="1" x14ac:dyDescent="0.15"/>
    <row r="2775" s="116" customFormat="1" x14ac:dyDescent="0.15"/>
    <row r="2776" s="116" customFormat="1" x14ac:dyDescent="0.15"/>
    <row r="2777" s="116" customFormat="1" x14ac:dyDescent="0.15"/>
    <row r="2778" s="116" customFormat="1" x14ac:dyDescent="0.15"/>
    <row r="2779" s="116" customFormat="1" x14ac:dyDescent="0.15"/>
    <row r="2780" s="116" customFormat="1" x14ac:dyDescent="0.15"/>
    <row r="2781" s="116" customFormat="1" x14ac:dyDescent="0.15"/>
    <row r="2782" s="116" customFormat="1" x14ac:dyDescent="0.15"/>
    <row r="2783" s="116" customFormat="1" x14ac:dyDescent="0.15"/>
    <row r="2784" s="116" customFormat="1" x14ac:dyDescent="0.15"/>
    <row r="2785" s="116" customFormat="1" x14ac:dyDescent="0.15"/>
    <row r="2786" s="116" customFormat="1" x14ac:dyDescent="0.15"/>
    <row r="2787" s="116" customFormat="1" x14ac:dyDescent="0.15"/>
    <row r="2788" s="116" customFormat="1" x14ac:dyDescent="0.15"/>
    <row r="2789" s="116" customFormat="1" x14ac:dyDescent="0.15"/>
    <row r="2790" s="116" customFormat="1" x14ac:dyDescent="0.15"/>
    <row r="2791" s="116" customFormat="1" x14ac:dyDescent="0.15"/>
    <row r="2792" s="116" customFormat="1" x14ac:dyDescent="0.15"/>
    <row r="2793" s="116" customFormat="1" x14ac:dyDescent="0.15"/>
    <row r="2794" s="116" customFormat="1" x14ac:dyDescent="0.15"/>
    <row r="2795" s="116" customFormat="1" x14ac:dyDescent="0.15"/>
    <row r="2796" s="116" customFormat="1" x14ac:dyDescent="0.15"/>
    <row r="2797" s="116" customFormat="1" x14ac:dyDescent="0.15"/>
    <row r="2798" s="116" customFormat="1" x14ac:dyDescent="0.15"/>
    <row r="2799" s="116" customFormat="1" x14ac:dyDescent="0.15"/>
    <row r="2800" s="116" customFormat="1" x14ac:dyDescent="0.15"/>
    <row r="2801" s="116" customFormat="1" x14ac:dyDescent="0.15"/>
    <row r="2802" s="116" customFormat="1" x14ac:dyDescent="0.15"/>
    <row r="2803" s="116" customFormat="1" x14ac:dyDescent="0.15"/>
    <row r="2804" s="116" customFormat="1" x14ac:dyDescent="0.15"/>
    <row r="2805" s="116" customFormat="1" x14ac:dyDescent="0.15"/>
    <row r="2806" s="116" customFormat="1" x14ac:dyDescent="0.15"/>
    <row r="2807" s="116" customFormat="1" x14ac:dyDescent="0.15"/>
    <row r="2808" s="116" customFormat="1" x14ac:dyDescent="0.15"/>
    <row r="2809" s="116" customFormat="1" x14ac:dyDescent="0.15"/>
    <row r="2810" s="116" customFormat="1" x14ac:dyDescent="0.15"/>
    <row r="2811" s="116" customFormat="1" x14ac:dyDescent="0.15"/>
    <row r="2812" s="116" customFormat="1" x14ac:dyDescent="0.15"/>
    <row r="2813" s="116" customFormat="1" x14ac:dyDescent="0.15"/>
    <row r="2814" s="116" customFormat="1" x14ac:dyDescent="0.15"/>
    <row r="2815" s="116" customFormat="1" x14ac:dyDescent="0.15"/>
    <row r="2816" s="116" customFormat="1" x14ac:dyDescent="0.15"/>
    <row r="2817" s="116" customFormat="1" x14ac:dyDescent="0.15"/>
    <row r="2818" s="116" customFormat="1" x14ac:dyDescent="0.15"/>
    <row r="2819" s="116" customFormat="1" x14ac:dyDescent="0.15"/>
    <row r="2820" s="116" customFormat="1" x14ac:dyDescent="0.15"/>
    <row r="2821" s="116" customFormat="1" x14ac:dyDescent="0.15"/>
    <row r="2822" s="116" customFormat="1" x14ac:dyDescent="0.15"/>
    <row r="2823" s="116" customFormat="1" x14ac:dyDescent="0.15"/>
    <row r="2824" s="116" customFormat="1" x14ac:dyDescent="0.15"/>
    <row r="2825" s="116" customFormat="1" x14ac:dyDescent="0.15"/>
    <row r="2826" s="116" customFormat="1" x14ac:dyDescent="0.15"/>
    <row r="2827" s="116" customFormat="1" x14ac:dyDescent="0.15"/>
    <row r="2828" s="116" customFormat="1" x14ac:dyDescent="0.15"/>
    <row r="2829" s="116" customFormat="1" x14ac:dyDescent="0.15"/>
    <row r="2830" s="116" customFormat="1" x14ac:dyDescent="0.15"/>
    <row r="2831" s="116" customFormat="1" x14ac:dyDescent="0.15"/>
    <row r="2832" s="116" customFormat="1" x14ac:dyDescent="0.15"/>
    <row r="2833" s="116" customFormat="1" x14ac:dyDescent="0.15"/>
    <row r="2834" s="116" customFormat="1" x14ac:dyDescent="0.15"/>
    <row r="2835" s="116" customFormat="1" x14ac:dyDescent="0.15"/>
    <row r="2836" s="116" customFormat="1" x14ac:dyDescent="0.15"/>
    <row r="2837" s="116" customFormat="1" x14ac:dyDescent="0.15"/>
    <row r="2838" s="116" customFormat="1" x14ac:dyDescent="0.15"/>
    <row r="2839" s="116" customFormat="1" x14ac:dyDescent="0.15"/>
    <row r="2840" s="116" customFormat="1" x14ac:dyDescent="0.15"/>
    <row r="2841" s="116" customFormat="1" x14ac:dyDescent="0.15"/>
    <row r="2842" s="116" customFormat="1" x14ac:dyDescent="0.15"/>
    <row r="2843" s="116" customFormat="1" x14ac:dyDescent="0.15"/>
    <row r="2844" s="116" customFormat="1" x14ac:dyDescent="0.15"/>
    <row r="2845" s="116" customFormat="1" x14ac:dyDescent="0.15"/>
    <row r="2846" s="116" customFormat="1" x14ac:dyDescent="0.15"/>
    <row r="2847" s="116" customFormat="1" x14ac:dyDescent="0.15"/>
    <row r="2848" s="116" customFormat="1" x14ac:dyDescent="0.15"/>
    <row r="2849" s="116" customFormat="1" x14ac:dyDescent="0.15"/>
    <row r="2850" s="116" customFormat="1" x14ac:dyDescent="0.15"/>
    <row r="2851" s="116" customFormat="1" x14ac:dyDescent="0.15"/>
    <row r="2852" s="116" customFormat="1" x14ac:dyDescent="0.15"/>
    <row r="2853" s="116" customFormat="1" x14ac:dyDescent="0.15"/>
    <row r="2854" s="116" customFormat="1" x14ac:dyDescent="0.15"/>
    <row r="2855" s="116" customFormat="1" x14ac:dyDescent="0.15"/>
    <row r="2856" s="116" customFormat="1" x14ac:dyDescent="0.15"/>
    <row r="2857" s="116" customFormat="1" x14ac:dyDescent="0.15"/>
    <row r="2858" s="116" customFormat="1" x14ac:dyDescent="0.15"/>
    <row r="2859" s="116" customFormat="1" x14ac:dyDescent="0.15"/>
    <row r="2860" s="116" customFormat="1" x14ac:dyDescent="0.15"/>
    <row r="2861" s="116" customFormat="1" x14ac:dyDescent="0.15"/>
    <row r="2862" s="116" customFormat="1" x14ac:dyDescent="0.15"/>
    <row r="2863" s="116" customFormat="1" x14ac:dyDescent="0.15"/>
    <row r="2864" s="116" customFormat="1" x14ac:dyDescent="0.15"/>
    <row r="2865" s="116" customFormat="1" x14ac:dyDescent="0.15"/>
    <row r="2866" s="116" customFormat="1" x14ac:dyDescent="0.15"/>
    <row r="2867" s="116" customFormat="1" x14ac:dyDescent="0.15"/>
    <row r="2868" s="116" customFormat="1" x14ac:dyDescent="0.15"/>
    <row r="2869" s="116" customFormat="1" x14ac:dyDescent="0.15"/>
    <row r="2870" s="116" customFormat="1" x14ac:dyDescent="0.15"/>
    <row r="2871" s="116" customFormat="1" x14ac:dyDescent="0.15"/>
    <row r="2872" s="116" customFormat="1" x14ac:dyDescent="0.15"/>
    <row r="2873" s="116" customFormat="1" x14ac:dyDescent="0.15"/>
    <row r="2874" s="116" customFormat="1" x14ac:dyDescent="0.15"/>
    <row r="2875" s="116" customFormat="1" x14ac:dyDescent="0.15"/>
    <row r="2876" s="116" customFormat="1" x14ac:dyDescent="0.15"/>
    <row r="2877" s="116" customFormat="1" x14ac:dyDescent="0.15"/>
    <row r="2878" s="116" customFormat="1" x14ac:dyDescent="0.15"/>
    <row r="2879" s="116" customFormat="1" x14ac:dyDescent="0.15"/>
    <row r="2880" s="116" customFormat="1" x14ac:dyDescent="0.15"/>
    <row r="2881" s="116" customFormat="1" x14ac:dyDescent="0.15"/>
    <row r="2882" s="116" customFormat="1" x14ac:dyDescent="0.15"/>
    <row r="2883" s="116" customFormat="1" x14ac:dyDescent="0.15"/>
    <row r="2884" s="116" customFormat="1" x14ac:dyDescent="0.15"/>
    <row r="2885" s="116" customFormat="1" x14ac:dyDescent="0.15"/>
    <row r="2886" s="116" customFormat="1" x14ac:dyDescent="0.15"/>
    <row r="2887" s="116" customFormat="1" x14ac:dyDescent="0.15"/>
    <row r="2888" s="116" customFormat="1" x14ac:dyDescent="0.15"/>
    <row r="2889" s="116" customFormat="1" x14ac:dyDescent="0.15"/>
    <row r="2890" s="116" customFormat="1" x14ac:dyDescent="0.15"/>
    <row r="2891" s="116" customFormat="1" x14ac:dyDescent="0.15"/>
    <row r="2892" s="116" customFormat="1" x14ac:dyDescent="0.15"/>
    <row r="2893" s="116" customFormat="1" x14ac:dyDescent="0.15"/>
    <row r="2894" s="116" customFormat="1" x14ac:dyDescent="0.15"/>
    <row r="2895" s="116" customFormat="1" x14ac:dyDescent="0.15"/>
    <row r="2896" s="116" customFormat="1" x14ac:dyDescent="0.15"/>
    <row r="2897" s="116" customFormat="1" x14ac:dyDescent="0.15"/>
    <row r="2898" s="116" customFormat="1" x14ac:dyDescent="0.15"/>
    <row r="2899" s="116" customFormat="1" x14ac:dyDescent="0.15"/>
    <row r="2900" s="116" customFormat="1" x14ac:dyDescent="0.15"/>
    <row r="2901" s="116" customFormat="1" x14ac:dyDescent="0.15"/>
    <row r="2902" s="116" customFormat="1" x14ac:dyDescent="0.15"/>
    <row r="2903" s="116" customFormat="1" x14ac:dyDescent="0.15"/>
    <row r="2904" s="116" customFormat="1" x14ac:dyDescent="0.15"/>
    <row r="2905" s="116" customFormat="1" x14ac:dyDescent="0.15"/>
    <row r="2906" s="116" customFormat="1" x14ac:dyDescent="0.15"/>
    <row r="2907" s="116" customFormat="1" x14ac:dyDescent="0.15"/>
    <row r="2908" s="116" customFormat="1" x14ac:dyDescent="0.15"/>
    <row r="2909" s="116" customFormat="1" x14ac:dyDescent="0.15"/>
    <row r="2910" s="116" customFormat="1" x14ac:dyDescent="0.15"/>
    <row r="2911" s="116" customFormat="1" x14ac:dyDescent="0.15"/>
    <row r="2912" s="116" customFormat="1" x14ac:dyDescent="0.15"/>
    <row r="2913" s="116" customFormat="1" x14ac:dyDescent="0.15"/>
    <row r="2914" s="116" customFormat="1" x14ac:dyDescent="0.15"/>
    <row r="2915" s="116" customFormat="1" x14ac:dyDescent="0.15"/>
    <row r="2916" s="116" customFormat="1" x14ac:dyDescent="0.15"/>
    <row r="2917" s="116" customFormat="1" x14ac:dyDescent="0.15"/>
    <row r="2918" s="116" customFormat="1" x14ac:dyDescent="0.15"/>
    <row r="2919" s="116" customFormat="1" x14ac:dyDescent="0.15"/>
    <row r="2920" s="116" customFormat="1" x14ac:dyDescent="0.15"/>
    <row r="2921" s="116" customFormat="1" x14ac:dyDescent="0.15"/>
    <row r="2922" s="116" customFormat="1" x14ac:dyDescent="0.15"/>
    <row r="2923" s="116" customFormat="1" x14ac:dyDescent="0.15"/>
    <row r="2924" s="116" customFormat="1" x14ac:dyDescent="0.15"/>
    <row r="2925" s="116" customFormat="1" x14ac:dyDescent="0.15"/>
    <row r="2926" s="116" customFormat="1" x14ac:dyDescent="0.15"/>
    <row r="2927" s="116" customFormat="1" x14ac:dyDescent="0.15"/>
    <row r="2928" s="116" customFormat="1" x14ac:dyDescent="0.15"/>
    <row r="2929" s="116" customFormat="1" x14ac:dyDescent="0.15"/>
    <row r="2930" s="116" customFormat="1" x14ac:dyDescent="0.15"/>
    <row r="2931" s="116" customFormat="1" x14ac:dyDescent="0.15"/>
    <row r="2932" s="116" customFormat="1" x14ac:dyDescent="0.15"/>
    <row r="2933" s="116" customFormat="1" x14ac:dyDescent="0.15"/>
    <row r="2934" s="116" customFormat="1" x14ac:dyDescent="0.15"/>
    <row r="2935" s="116" customFormat="1" x14ac:dyDescent="0.15"/>
    <row r="2936" s="116" customFormat="1" x14ac:dyDescent="0.15"/>
    <row r="2937" s="116" customFormat="1" x14ac:dyDescent="0.15"/>
    <row r="2938" s="116" customFormat="1" x14ac:dyDescent="0.15"/>
    <row r="2939" s="116" customFormat="1" x14ac:dyDescent="0.15"/>
    <row r="2940" s="116" customFormat="1" x14ac:dyDescent="0.15"/>
    <row r="2941" s="116" customFormat="1" x14ac:dyDescent="0.15"/>
    <row r="2942" s="116" customFormat="1" x14ac:dyDescent="0.15"/>
    <row r="2943" s="116" customFormat="1" x14ac:dyDescent="0.15"/>
    <row r="2944" s="116" customFormat="1" x14ac:dyDescent="0.15"/>
    <row r="2945" s="116" customFormat="1" x14ac:dyDescent="0.15"/>
    <row r="2946" s="116" customFormat="1" x14ac:dyDescent="0.15"/>
    <row r="2947" s="116" customFormat="1" x14ac:dyDescent="0.15"/>
    <row r="2948" s="116" customFormat="1" x14ac:dyDescent="0.15"/>
    <row r="2949" s="116" customFormat="1" x14ac:dyDescent="0.15"/>
    <row r="2950" s="116" customFormat="1" x14ac:dyDescent="0.15"/>
    <row r="2951" s="116" customFormat="1" x14ac:dyDescent="0.15"/>
    <row r="2952" s="116" customFormat="1" x14ac:dyDescent="0.15"/>
    <row r="2953" s="116" customFormat="1" x14ac:dyDescent="0.15"/>
    <row r="2954" s="116" customFormat="1" x14ac:dyDescent="0.15"/>
    <row r="2955" s="116" customFormat="1" x14ac:dyDescent="0.15"/>
    <row r="2956" s="116" customFormat="1" x14ac:dyDescent="0.15"/>
    <row r="2957" s="116" customFormat="1" x14ac:dyDescent="0.15"/>
    <row r="2958" s="116" customFormat="1" x14ac:dyDescent="0.15"/>
    <row r="2959" s="116" customFormat="1" x14ac:dyDescent="0.15"/>
    <row r="2960" s="116" customFormat="1" x14ac:dyDescent="0.15"/>
    <row r="2961" s="116" customFormat="1" x14ac:dyDescent="0.15"/>
    <row r="2962" s="116" customFormat="1" x14ac:dyDescent="0.15"/>
    <row r="2963" s="116" customFormat="1" x14ac:dyDescent="0.15"/>
    <row r="2964" s="116" customFormat="1" x14ac:dyDescent="0.15"/>
    <row r="2965" s="116" customFormat="1" x14ac:dyDescent="0.15"/>
    <row r="2966" s="116" customFormat="1" x14ac:dyDescent="0.15"/>
    <row r="2967" s="116" customFormat="1" x14ac:dyDescent="0.15"/>
    <row r="2968" s="116" customFormat="1" x14ac:dyDescent="0.15"/>
    <row r="2969" s="116" customFormat="1" x14ac:dyDescent="0.15"/>
    <row r="2970" s="116" customFormat="1" x14ac:dyDescent="0.15"/>
    <row r="2971" s="116" customFormat="1" x14ac:dyDescent="0.15"/>
    <row r="2972" s="116" customFormat="1" x14ac:dyDescent="0.15"/>
    <row r="2973" s="116" customFormat="1" x14ac:dyDescent="0.15"/>
    <row r="2974" s="116" customFormat="1" x14ac:dyDescent="0.15"/>
    <row r="2975" s="116" customFormat="1" x14ac:dyDescent="0.15"/>
    <row r="2976" s="116" customFormat="1" x14ac:dyDescent="0.15"/>
    <row r="2977" s="116" customFormat="1" x14ac:dyDescent="0.15"/>
    <row r="2978" s="116" customFormat="1" x14ac:dyDescent="0.15"/>
    <row r="2979" s="116" customFormat="1" x14ac:dyDescent="0.15"/>
    <row r="2980" s="116" customFormat="1" x14ac:dyDescent="0.15"/>
    <row r="2981" s="116" customFormat="1" x14ac:dyDescent="0.15"/>
    <row r="2982" s="116" customFormat="1" x14ac:dyDescent="0.15"/>
    <row r="2983" s="116" customFormat="1" x14ac:dyDescent="0.15"/>
    <row r="2984" s="116" customFormat="1" x14ac:dyDescent="0.15"/>
    <row r="2985" s="116" customFormat="1" x14ac:dyDescent="0.15"/>
    <row r="2986" s="116" customFormat="1" x14ac:dyDescent="0.15"/>
    <row r="2987" s="116" customFormat="1" x14ac:dyDescent="0.15"/>
    <row r="2988" s="116" customFormat="1" x14ac:dyDescent="0.15"/>
    <row r="2989" s="116" customFormat="1" x14ac:dyDescent="0.15"/>
    <row r="2990" s="116" customFormat="1" x14ac:dyDescent="0.15"/>
    <row r="2991" s="116" customFormat="1" x14ac:dyDescent="0.15"/>
    <row r="2992" s="116" customFormat="1" x14ac:dyDescent="0.15"/>
    <row r="2993" s="116" customFormat="1" x14ac:dyDescent="0.15"/>
    <row r="2994" s="116" customFormat="1" x14ac:dyDescent="0.15"/>
    <row r="2995" s="116" customFormat="1" x14ac:dyDescent="0.15"/>
    <row r="2996" s="116" customFormat="1" x14ac:dyDescent="0.15"/>
    <row r="2997" s="116" customFormat="1" x14ac:dyDescent="0.15"/>
    <row r="2998" s="116" customFormat="1" x14ac:dyDescent="0.15"/>
    <row r="2999" s="116" customFormat="1" x14ac:dyDescent="0.15"/>
    <row r="3000" s="116" customFormat="1" x14ac:dyDescent="0.15"/>
    <row r="3001" s="116" customFormat="1" x14ac:dyDescent="0.15"/>
    <row r="3002" s="116" customFormat="1" x14ac:dyDescent="0.15"/>
    <row r="3003" s="116" customFormat="1" x14ac:dyDescent="0.15"/>
    <row r="3004" s="116" customFormat="1" x14ac:dyDescent="0.15"/>
    <row r="3005" s="116" customFormat="1" x14ac:dyDescent="0.15"/>
    <row r="3006" s="116" customFormat="1" x14ac:dyDescent="0.15"/>
    <row r="3007" s="116" customFormat="1" x14ac:dyDescent="0.15"/>
    <row r="3008" s="116" customFormat="1" x14ac:dyDescent="0.15"/>
    <row r="3009" s="116" customFormat="1" x14ac:dyDescent="0.15"/>
    <row r="3010" s="116" customFormat="1" x14ac:dyDescent="0.15"/>
    <row r="3011" s="116" customFormat="1" x14ac:dyDescent="0.15"/>
    <row r="3012" s="116" customFormat="1" x14ac:dyDescent="0.15"/>
    <row r="3013" s="116" customFormat="1" x14ac:dyDescent="0.15"/>
    <row r="3014" s="116" customFormat="1" x14ac:dyDescent="0.15"/>
    <row r="3015" s="116" customFormat="1" x14ac:dyDescent="0.15"/>
    <row r="3016" s="116" customFormat="1" x14ac:dyDescent="0.15"/>
    <row r="3017" s="116" customFormat="1" x14ac:dyDescent="0.15"/>
    <row r="3018" s="116" customFormat="1" x14ac:dyDescent="0.15"/>
    <row r="3019" s="116" customFormat="1" x14ac:dyDescent="0.15"/>
    <row r="3020" s="116" customFormat="1" x14ac:dyDescent="0.15"/>
    <row r="3021" s="116" customFormat="1" x14ac:dyDescent="0.15"/>
    <row r="3022" s="116" customFormat="1" x14ac:dyDescent="0.15"/>
    <row r="3023" s="116" customFormat="1" x14ac:dyDescent="0.15"/>
    <row r="3024" s="116" customFormat="1" x14ac:dyDescent="0.15"/>
    <row r="3025" s="116" customFormat="1" x14ac:dyDescent="0.15"/>
    <row r="3026" s="116" customFormat="1" x14ac:dyDescent="0.15"/>
    <row r="3027" s="116" customFormat="1" x14ac:dyDescent="0.15"/>
    <row r="3028" s="116" customFormat="1" x14ac:dyDescent="0.15"/>
    <row r="3029" s="116" customFormat="1" x14ac:dyDescent="0.15"/>
    <row r="3030" s="116" customFormat="1" x14ac:dyDescent="0.15"/>
    <row r="3031" s="116" customFormat="1" x14ac:dyDescent="0.15"/>
    <row r="3032" s="116" customFormat="1" x14ac:dyDescent="0.15"/>
    <row r="3033" s="116" customFormat="1" x14ac:dyDescent="0.15"/>
    <row r="3034" s="116" customFormat="1" x14ac:dyDescent="0.15"/>
    <row r="3035" s="116" customFormat="1" x14ac:dyDescent="0.15"/>
    <row r="3036" s="116" customFormat="1" x14ac:dyDescent="0.15"/>
    <row r="3037" s="116" customFormat="1" x14ac:dyDescent="0.15"/>
    <row r="3038" s="116" customFormat="1" x14ac:dyDescent="0.15"/>
    <row r="3039" s="116" customFormat="1" x14ac:dyDescent="0.15"/>
    <row r="3040" s="116" customFormat="1" x14ac:dyDescent="0.15"/>
    <row r="3041" s="116" customFormat="1" x14ac:dyDescent="0.15"/>
    <row r="3042" s="116" customFormat="1" x14ac:dyDescent="0.15"/>
    <row r="3043" s="116" customFormat="1" x14ac:dyDescent="0.15"/>
    <row r="3044" s="116" customFormat="1" x14ac:dyDescent="0.15"/>
    <row r="3045" s="116" customFormat="1" x14ac:dyDescent="0.15"/>
    <row r="3046" s="116" customFormat="1" x14ac:dyDescent="0.15"/>
    <row r="3047" s="116" customFormat="1" x14ac:dyDescent="0.15"/>
    <row r="3048" s="116" customFormat="1" x14ac:dyDescent="0.15"/>
    <row r="3049" s="116" customFormat="1" x14ac:dyDescent="0.15"/>
    <row r="3050" s="116" customFormat="1" x14ac:dyDescent="0.15"/>
    <row r="3051" s="116" customFormat="1" x14ac:dyDescent="0.15"/>
    <row r="3052" s="116" customFormat="1" x14ac:dyDescent="0.15"/>
    <row r="3053" s="116" customFormat="1" x14ac:dyDescent="0.15"/>
    <row r="3054" s="116" customFormat="1" x14ac:dyDescent="0.15"/>
    <row r="3055" s="116" customFormat="1" x14ac:dyDescent="0.15"/>
    <row r="3056" s="116" customFormat="1" x14ac:dyDescent="0.15"/>
    <row r="3057" s="116" customFormat="1" x14ac:dyDescent="0.15"/>
    <row r="3058" s="116" customFormat="1" x14ac:dyDescent="0.15"/>
    <row r="3059" s="116" customFormat="1" x14ac:dyDescent="0.15"/>
    <row r="3060" s="116" customFormat="1" x14ac:dyDescent="0.15"/>
    <row r="3061" s="116" customFormat="1" x14ac:dyDescent="0.15"/>
    <row r="3062" s="116" customFormat="1" x14ac:dyDescent="0.15"/>
    <row r="3063" s="116" customFormat="1" x14ac:dyDescent="0.15"/>
    <row r="3064" s="116" customFormat="1" x14ac:dyDescent="0.15"/>
    <row r="3065" s="116" customFormat="1" x14ac:dyDescent="0.15"/>
    <row r="3066" s="116" customFormat="1" x14ac:dyDescent="0.15"/>
    <row r="3067" s="116" customFormat="1" x14ac:dyDescent="0.15"/>
    <row r="3068" s="116" customFormat="1" x14ac:dyDescent="0.15"/>
    <row r="3069" s="116" customFormat="1" x14ac:dyDescent="0.15"/>
    <row r="3070" s="116" customFormat="1" x14ac:dyDescent="0.15"/>
    <row r="3071" s="116" customFormat="1" x14ac:dyDescent="0.15"/>
    <row r="3072" s="116" customFormat="1" x14ac:dyDescent="0.15"/>
    <row r="3073" s="116" customFormat="1" x14ac:dyDescent="0.15"/>
    <row r="3074" s="116" customFormat="1" x14ac:dyDescent="0.15"/>
    <row r="3075" s="116" customFormat="1" x14ac:dyDescent="0.15"/>
    <row r="3076" s="116" customFormat="1" x14ac:dyDescent="0.15"/>
    <row r="3077" s="116" customFormat="1" x14ac:dyDescent="0.15"/>
    <row r="3078" s="116" customFormat="1" x14ac:dyDescent="0.15"/>
    <row r="3079" s="116" customFormat="1" x14ac:dyDescent="0.15"/>
    <row r="3080" s="116" customFormat="1" x14ac:dyDescent="0.15"/>
    <row r="3081" s="116" customFormat="1" x14ac:dyDescent="0.15"/>
    <row r="3082" s="116" customFormat="1" x14ac:dyDescent="0.15"/>
    <row r="3083" s="116" customFormat="1" x14ac:dyDescent="0.15"/>
    <row r="3084" s="116" customFormat="1" x14ac:dyDescent="0.15"/>
    <row r="3085" s="116" customFormat="1" x14ac:dyDescent="0.15"/>
    <row r="3086" s="116" customFormat="1" x14ac:dyDescent="0.15"/>
    <row r="3087" s="116" customFormat="1" x14ac:dyDescent="0.15"/>
    <row r="3088" s="116" customFormat="1" x14ac:dyDescent="0.15"/>
    <row r="3089" s="116" customFormat="1" x14ac:dyDescent="0.15"/>
    <row r="3090" s="116" customFormat="1" x14ac:dyDescent="0.15"/>
    <row r="3091" s="116" customFormat="1" x14ac:dyDescent="0.15"/>
    <row r="3092" s="116" customFormat="1" x14ac:dyDescent="0.15"/>
    <row r="3093" s="116" customFormat="1" x14ac:dyDescent="0.15"/>
    <row r="3094" s="116" customFormat="1" x14ac:dyDescent="0.15"/>
    <row r="3095" s="116" customFormat="1" x14ac:dyDescent="0.15"/>
    <row r="3096" s="116" customFormat="1" x14ac:dyDescent="0.15"/>
    <row r="3097" s="116" customFormat="1" x14ac:dyDescent="0.15"/>
    <row r="3098" s="116" customFormat="1" x14ac:dyDescent="0.15"/>
    <row r="3099" s="116" customFormat="1" x14ac:dyDescent="0.15"/>
    <row r="3100" s="116" customFormat="1" x14ac:dyDescent="0.15"/>
    <row r="3101" s="116" customFormat="1" x14ac:dyDescent="0.15"/>
    <row r="3102" s="116" customFormat="1" x14ac:dyDescent="0.15"/>
    <row r="3103" s="116" customFormat="1" x14ac:dyDescent="0.15"/>
    <row r="3104" s="116" customFormat="1" x14ac:dyDescent="0.15"/>
    <row r="3105" s="116" customFormat="1" x14ac:dyDescent="0.15"/>
    <row r="3106" s="116" customFormat="1" x14ac:dyDescent="0.15"/>
    <row r="3107" s="116" customFormat="1" x14ac:dyDescent="0.15"/>
    <row r="3108" s="116" customFormat="1" x14ac:dyDescent="0.15"/>
    <row r="3109" s="116" customFormat="1" x14ac:dyDescent="0.15"/>
    <row r="3110" s="116" customFormat="1" x14ac:dyDescent="0.15"/>
    <row r="3111" s="116" customFormat="1" x14ac:dyDescent="0.15"/>
    <row r="3112" s="116" customFormat="1" x14ac:dyDescent="0.15"/>
    <row r="3113" s="116" customFormat="1" x14ac:dyDescent="0.15"/>
    <row r="3114" s="116" customFormat="1" x14ac:dyDescent="0.15"/>
    <row r="3115" s="116" customFormat="1" x14ac:dyDescent="0.15"/>
    <row r="3116" s="116" customFormat="1" x14ac:dyDescent="0.15"/>
    <row r="3117" s="116" customFormat="1" x14ac:dyDescent="0.15"/>
    <row r="3118" s="116" customFormat="1" x14ac:dyDescent="0.15"/>
    <row r="3119" s="116" customFormat="1" x14ac:dyDescent="0.15"/>
    <row r="3120" s="116" customFormat="1" x14ac:dyDescent="0.15"/>
    <row r="3121" s="116" customFormat="1" x14ac:dyDescent="0.15"/>
    <row r="3122" s="116" customFormat="1" x14ac:dyDescent="0.15"/>
    <row r="3123" s="116" customFormat="1" x14ac:dyDescent="0.15"/>
    <row r="3124" s="116" customFormat="1" x14ac:dyDescent="0.15"/>
    <row r="3125" s="116" customFormat="1" x14ac:dyDescent="0.15"/>
    <row r="3126" s="116" customFormat="1" x14ac:dyDescent="0.15"/>
    <row r="3127" s="116" customFormat="1" x14ac:dyDescent="0.15"/>
    <row r="3128" s="116" customFormat="1" x14ac:dyDescent="0.15"/>
    <row r="3129" s="116" customFormat="1" x14ac:dyDescent="0.15"/>
    <row r="3130" s="116" customFormat="1" x14ac:dyDescent="0.15"/>
    <row r="3131" s="116" customFormat="1" x14ac:dyDescent="0.15"/>
    <row r="3132" s="116" customFormat="1" x14ac:dyDescent="0.15"/>
    <row r="3133" s="116" customFormat="1" x14ac:dyDescent="0.15"/>
    <row r="3134" s="116" customFormat="1" x14ac:dyDescent="0.15"/>
    <row r="3135" s="116" customFormat="1" x14ac:dyDescent="0.15"/>
    <row r="3136" s="116" customFormat="1" x14ac:dyDescent="0.15"/>
    <row r="3137" s="116" customFormat="1" x14ac:dyDescent="0.15"/>
    <row r="3138" s="116" customFormat="1" x14ac:dyDescent="0.15"/>
    <row r="3139" s="116" customFormat="1" x14ac:dyDescent="0.15"/>
    <row r="3140" s="116" customFormat="1" x14ac:dyDescent="0.15"/>
    <row r="3141" s="116" customFormat="1" x14ac:dyDescent="0.15"/>
    <row r="3142" s="116" customFormat="1" x14ac:dyDescent="0.15"/>
    <row r="3143" s="116" customFormat="1" x14ac:dyDescent="0.15"/>
    <row r="3144" s="116" customFormat="1" x14ac:dyDescent="0.15"/>
    <row r="3145" s="116" customFormat="1" x14ac:dyDescent="0.15"/>
    <row r="3146" s="116" customFormat="1" x14ac:dyDescent="0.15"/>
    <row r="3147" s="116" customFormat="1" x14ac:dyDescent="0.15"/>
    <row r="3148" s="116" customFormat="1" x14ac:dyDescent="0.15"/>
    <row r="3149" s="116" customFormat="1" x14ac:dyDescent="0.15"/>
    <row r="3150" s="116" customFormat="1" x14ac:dyDescent="0.15"/>
    <row r="3151" s="116" customFormat="1" x14ac:dyDescent="0.15"/>
    <row r="3152" s="116" customFormat="1" x14ac:dyDescent="0.15"/>
    <row r="3153" s="116" customFormat="1" x14ac:dyDescent="0.15"/>
    <row r="3154" s="116" customFormat="1" x14ac:dyDescent="0.15"/>
    <row r="3155" s="116" customFormat="1" x14ac:dyDescent="0.15"/>
    <row r="3156" s="116" customFormat="1" x14ac:dyDescent="0.15"/>
    <row r="3157" s="116" customFormat="1" x14ac:dyDescent="0.15"/>
    <row r="3158" s="116" customFormat="1" x14ac:dyDescent="0.15"/>
    <row r="3159" s="116" customFormat="1" x14ac:dyDescent="0.15"/>
    <row r="3160" s="116" customFormat="1" x14ac:dyDescent="0.15"/>
    <row r="3161" s="116" customFormat="1" x14ac:dyDescent="0.15"/>
    <row r="3162" s="116" customFormat="1" x14ac:dyDescent="0.15"/>
    <row r="3163" s="116" customFormat="1" x14ac:dyDescent="0.15"/>
    <row r="3164" s="116" customFormat="1" x14ac:dyDescent="0.15"/>
    <row r="3165" s="116" customFormat="1" x14ac:dyDescent="0.15"/>
    <row r="3166" s="116" customFormat="1" x14ac:dyDescent="0.15"/>
    <row r="3167" s="116" customFormat="1" x14ac:dyDescent="0.15"/>
    <row r="3168" s="116" customFormat="1" x14ac:dyDescent="0.15"/>
    <row r="3169" s="116" customFormat="1" x14ac:dyDescent="0.15"/>
    <row r="3170" s="116" customFormat="1" x14ac:dyDescent="0.15"/>
    <row r="3171" s="116" customFormat="1" x14ac:dyDescent="0.15"/>
    <row r="3172" s="116" customFormat="1" x14ac:dyDescent="0.15"/>
    <row r="3173" s="116" customFormat="1" x14ac:dyDescent="0.15"/>
    <row r="3174" s="116" customFormat="1" x14ac:dyDescent="0.15"/>
    <row r="3175" s="116" customFormat="1" x14ac:dyDescent="0.15"/>
    <row r="3176" s="116" customFormat="1" x14ac:dyDescent="0.15"/>
    <row r="3177" s="116" customFormat="1" x14ac:dyDescent="0.15"/>
    <row r="3178" s="116" customFormat="1" x14ac:dyDescent="0.15"/>
    <row r="3179" s="116" customFormat="1" x14ac:dyDescent="0.15"/>
    <row r="3180" s="116" customFormat="1" x14ac:dyDescent="0.15"/>
    <row r="3181" s="116" customFormat="1" x14ac:dyDescent="0.15"/>
    <row r="3182" s="116" customFormat="1" x14ac:dyDescent="0.15"/>
    <row r="3183" s="116" customFormat="1" x14ac:dyDescent="0.15"/>
    <row r="3184" s="116" customFormat="1" x14ac:dyDescent="0.15"/>
    <row r="3185" s="116" customFormat="1" x14ac:dyDescent="0.15"/>
    <row r="3186" s="116" customFormat="1" x14ac:dyDescent="0.15"/>
    <row r="3187" s="116" customFormat="1" x14ac:dyDescent="0.15"/>
    <row r="3188" s="116" customFormat="1" x14ac:dyDescent="0.15"/>
    <row r="3189" s="116" customFormat="1" x14ac:dyDescent="0.15"/>
    <row r="3190" s="116" customFormat="1" x14ac:dyDescent="0.15"/>
    <row r="3191" s="116" customFormat="1" x14ac:dyDescent="0.15"/>
    <row r="3192" s="116" customFormat="1" x14ac:dyDescent="0.15"/>
    <row r="3193" s="116" customFormat="1" x14ac:dyDescent="0.15"/>
    <row r="3194" s="116" customFormat="1" x14ac:dyDescent="0.15"/>
    <row r="3195" s="116" customFormat="1" x14ac:dyDescent="0.15"/>
    <row r="3196" s="116" customFormat="1" x14ac:dyDescent="0.15"/>
    <row r="3197" s="116" customFormat="1" x14ac:dyDescent="0.15"/>
    <row r="3198" s="116" customFormat="1" x14ac:dyDescent="0.15"/>
    <row r="3199" s="116" customFormat="1" x14ac:dyDescent="0.15"/>
    <row r="3200" s="116" customFormat="1" x14ac:dyDescent="0.15"/>
    <row r="3201" s="116" customFormat="1" x14ac:dyDescent="0.15"/>
    <row r="3202" s="116" customFormat="1" x14ac:dyDescent="0.15"/>
    <row r="3203" s="116" customFormat="1" x14ac:dyDescent="0.15"/>
    <row r="3204" s="116" customFormat="1" x14ac:dyDescent="0.15"/>
    <row r="3205" s="116" customFormat="1" x14ac:dyDescent="0.15"/>
    <row r="3206" s="116" customFormat="1" x14ac:dyDescent="0.15"/>
    <row r="3207" s="116" customFormat="1" x14ac:dyDescent="0.15"/>
    <row r="3208" s="116" customFormat="1" x14ac:dyDescent="0.15"/>
    <row r="3209" s="116" customFormat="1" x14ac:dyDescent="0.15"/>
    <row r="3210" s="116" customFormat="1" x14ac:dyDescent="0.15"/>
    <row r="3211" s="116" customFormat="1" x14ac:dyDescent="0.15"/>
    <row r="3212" s="116" customFormat="1" x14ac:dyDescent="0.15"/>
    <row r="3213" s="116" customFormat="1" x14ac:dyDescent="0.15"/>
    <row r="3214" s="116" customFormat="1" x14ac:dyDescent="0.15"/>
    <row r="3215" s="116" customFormat="1" x14ac:dyDescent="0.15"/>
    <row r="3216" s="116" customFormat="1" x14ac:dyDescent="0.15"/>
    <row r="3217" s="116" customFormat="1" x14ac:dyDescent="0.15"/>
    <row r="3218" s="116" customFormat="1" x14ac:dyDescent="0.15"/>
    <row r="3219" s="116" customFormat="1" x14ac:dyDescent="0.15"/>
    <row r="3220" s="116" customFormat="1" x14ac:dyDescent="0.15"/>
    <row r="3221" s="116" customFormat="1" x14ac:dyDescent="0.15"/>
    <row r="3222" s="116" customFormat="1" x14ac:dyDescent="0.15"/>
    <row r="3223" s="116" customFormat="1" x14ac:dyDescent="0.15"/>
    <row r="3224" s="116" customFormat="1" x14ac:dyDescent="0.15"/>
    <row r="3225" s="116" customFormat="1" x14ac:dyDescent="0.15"/>
    <row r="3226" s="116" customFormat="1" x14ac:dyDescent="0.15"/>
    <row r="3227" s="116" customFormat="1" x14ac:dyDescent="0.15"/>
    <row r="3228" s="116" customFormat="1" x14ac:dyDescent="0.15"/>
    <row r="3229" s="116" customFormat="1" x14ac:dyDescent="0.15"/>
    <row r="3230" s="116" customFormat="1" x14ac:dyDescent="0.15"/>
    <row r="3231" s="116" customFormat="1" x14ac:dyDescent="0.15"/>
    <row r="3232" s="116" customFormat="1" x14ac:dyDescent="0.15"/>
    <row r="3233" s="116" customFormat="1" x14ac:dyDescent="0.15"/>
    <row r="3234" s="116" customFormat="1" x14ac:dyDescent="0.15"/>
    <row r="3235" s="116" customFormat="1" x14ac:dyDescent="0.15"/>
    <row r="3236" s="116" customFormat="1" x14ac:dyDescent="0.15"/>
    <row r="3237" s="116" customFormat="1" x14ac:dyDescent="0.15"/>
    <row r="3238" s="116" customFormat="1" x14ac:dyDescent="0.15"/>
    <row r="3239" s="116" customFormat="1" x14ac:dyDescent="0.15"/>
    <row r="3240" s="116" customFormat="1" x14ac:dyDescent="0.15"/>
    <row r="3241" s="116" customFormat="1" x14ac:dyDescent="0.15"/>
    <row r="3242" s="116" customFormat="1" x14ac:dyDescent="0.15"/>
    <row r="3243" s="116" customFormat="1" x14ac:dyDescent="0.15"/>
    <row r="3244" s="116" customFormat="1" x14ac:dyDescent="0.15"/>
    <row r="3245" s="116" customFormat="1" x14ac:dyDescent="0.15"/>
    <row r="3246" s="116" customFormat="1" x14ac:dyDescent="0.15"/>
    <row r="3247" s="116" customFormat="1" x14ac:dyDescent="0.15"/>
    <row r="3248" s="116" customFormat="1" x14ac:dyDescent="0.15"/>
    <row r="3249" s="116" customFormat="1" x14ac:dyDescent="0.15"/>
    <row r="3250" s="116" customFormat="1" x14ac:dyDescent="0.15"/>
    <row r="3251" s="116" customFormat="1" x14ac:dyDescent="0.15"/>
    <row r="3252" s="116" customFormat="1" x14ac:dyDescent="0.15"/>
    <row r="3253" s="116" customFormat="1" x14ac:dyDescent="0.15"/>
    <row r="3254" s="116" customFormat="1" x14ac:dyDescent="0.15"/>
    <row r="3255" s="116" customFormat="1" x14ac:dyDescent="0.15"/>
    <row r="3256" s="116" customFormat="1" x14ac:dyDescent="0.15"/>
    <row r="3257" s="116" customFormat="1" x14ac:dyDescent="0.15"/>
    <row r="3258" s="116" customFormat="1" x14ac:dyDescent="0.15"/>
    <row r="3259" s="116" customFormat="1" x14ac:dyDescent="0.15"/>
    <row r="3260" s="116" customFormat="1" x14ac:dyDescent="0.15"/>
    <row r="3261" s="116" customFormat="1" x14ac:dyDescent="0.15"/>
    <row r="3262" s="116" customFormat="1" x14ac:dyDescent="0.15"/>
    <row r="3263" s="116" customFormat="1" x14ac:dyDescent="0.15"/>
    <row r="3264" s="116" customFormat="1" x14ac:dyDescent="0.15"/>
    <row r="3265" s="116" customFormat="1" x14ac:dyDescent="0.15"/>
    <row r="3266" s="116" customFormat="1" x14ac:dyDescent="0.15"/>
    <row r="3267" s="116" customFormat="1" x14ac:dyDescent="0.15"/>
    <row r="3268" s="116" customFormat="1" x14ac:dyDescent="0.15"/>
    <row r="3269" s="116" customFormat="1" x14ac:dyDescent="0.15"/>
    <row r="3270" s="116" customFormat="1" x14ac:dyDescent="0.15"/>
    <row r="3271" s="116" customFormat="1" x14ac:dyDescent="0.15"/>
    <row r="3272" s="116" customFormat="1" x14ac:dyDescent="0.15"/>
    <row r="3273" s="116" customFormat="1" x14ac:dyDescent="0.15"/>
    <row r="3274" s="116" customFormat="1" x14ac:dyDescent="0.15"/>
    <row r="3275" s="116" customFormat="1" x14ac:dyDescent="0.15"/>
    <row r="3276" s="116" customFormat="1" x14ac:dyDescent="0.15"/>
    <row r="3277" s="116" customFormat="1" x14ac:dyDescent="0.15"/>
    <row r="3278" s="116" customFormat="1" x14ac:dyDescent="0.15"/>
    <row r="3279" s="116" customFormat="1" x14ac:dyDescent="0.15"/>
    <row r="3280" s="116" customFormat="1" x14ac:dyDescent="0.15"/>
    <row r="3281" s="116" customFormat="1" x14ac:dyDescent="0.15"/>
    <row r="3282" s="116" customFormat="1" x14ac:dyDescent="0.15"/>
    <row r="3283" s="116" customFormat="1" x14ac:dyDescent="0.15"/>
    <row r="3284" s="116" customFormat="1" x14ac:dyDescent="0.15"/>
    <row r="3285" s="116" customFormat="1" x14ac:dyDescent="0.15"/>
    <row r="3286" s="116" customFormat="1" x14ac:dyDescent="0.15"/>
    <row r="3287" s="116" customFormat="1" x14ac:dyDescent="0.15"/>
    <row r="3288" s="116" customFormat="1" x14ac:dyDescent="0.15"/>
    <row r="3289" s="116" customFormat="1" x14ac:dyDescent="0.15"/>
    <row r="3290" s="116" customFormat="1" x14ac:dyDescent="0.15"/>
    <row r="3291" s="116" customFormat="1" x14ac:dyDescent="0.15"/>
    <row r="3292" s="116" customFormat="1" x14ac:dyDescent="0.15"/>
    <row r="3293" s="116" customFormat="1" x14ac:dyDescent="0.15"/>
    <row r="3294" s="116" customFormat="1" x14ac:dyDescent="0.15"/>
    <row r="3295" s="116" customFormat="1" x14ac:dyDescent="0.15"/>
    <row r="3296" s="116" customFormat="1" x14ac:dyDescent="0.15"/>
    <row r="3297" s="116" customFormat="1" x14ac:dyDescent="0.15"/>
    <row r="3298" s="116" customFormat="1" x14ac:dyDescent="0.15"/>
    <row r="3299" s="116" customFormat="1" x14ac:dyDescent="0.15"/>
    <row r="3300" s="116" customFormat="1" x14ac:dyDescent="0.15"/>
    <row r="3301" s="116" customFormat="1" x14ac:dyDescent="0.15"/>
    <row r="3302" s="116" customFormat="1" x14ac:dyDescent="0.15"/>
    <row r="3303" s="116" customFormat="1" x14ac:dyDescent="0.15"/>
    <row r="3304" s="116" customFormat="1" x14ac:dyDescent="0.15"/>
    <row r="3305" s="116" customFormat="1" x14ac:dyDescent="0.15"/>
    <row r="3306" s="116" customFormat="1" x14ac:dyDescent="0.15"/>
    <row r="3307" s="116" customFormat="1" x14ac:dyDescent="0.15"/>
    <row r="3308" s="116" customFormat="1" x14ac:dyDescent="0.15"/>
    <row r="3309" s="116" customFormat="1" x14ac:dyDescent="0.15"/>
    <row r="3310" s="116" customFormat="1" x14ac:dyDescent="0.15"/>
    <row r="3311" s="116" customFormat="1" x14ac:dyDescent="0.15"/>
    <row r="3312" s="116" customFormat="1" x14ac:dyDescent="0.15"/>
    <row r="3313" s="116" customFormat="1" x14ac:dyDescent="0.15"/>
    <row r="3314" s="116" customFormat="1" x14ac:dyDescent="0.15"/>
    <row r="3315" s="116" customFormat="1" x14ac:dyDescent="0.15"/>
    <row r="3316" s="116" customFormat="1" x14ac:dyDescent="0.15"/>
    <row r="3317" s="116" customFormat="1" x14ac:dyDescent="0.15"/>
    <row r="3318" s="116" customFormat="1" x14ac:dyDescent="0.15"/>
    <row r="3319" s="116" customFormat="1" x14ac:dyDescent="0.15"/>
    <row r="3320" s="116" customFormat="1" x14ac:dyDescent="0.15"/>
    <row r="3321" s="116" customFormat="1" x14ac:dyDescent="0.15"/>
    <row r="3322" s="116" customFormat="1" x14ac:dyDescent="0.15"/>
    <row r="3323" s="116" customFormat="1" x14ac:dyDescent="0.15"/>
    <row r="3324" s="116" customFormat="1" x14ac:dyDescent="0.15"/>
    <row r="3325" s="116" customFormat="1" x14ac:dyDescent="0.15"/>
    <row r="3326" s="116" customFormat="1" x14ac:dyDescent="0.15"/>
    <row r="3327" s="116" customFormat="1" x14ac:dyDescent="0.15"/>
    <row r="3328" s="116" customFormat="1" x14ac:dyDescent="0.15"/>
    <row r="3329" s="116" customFormat="1" x14ac:dyDescent="0.15"/>
    <row r="3330" s="116" customFormat="1" x14ac:dyDescent="0.15"/>
    <row r="3331" s="116" customFormat="1" x14ac:dyDescent="0.15"/>
    <row r="3332" s="116" customFormat="1" x14ac:dyDescent="0.15"/>
    <row r="3333" s="116" customFormat="1" x14ac:dyDescent="0.15"/>
    <row r="3334" s="116" customFormat="1" x14ac:dyDescent="0.15"/>
    <row r="3335" s="116" customFormat="1" x14ac:dyDescent="0.15"/>
    <row r="3336" s="116" customFormat="1" x14ac:dyDescent="0.15"/>
    <row r="3337" s="116" customFormat="1" x14ac:dyDescent="0.15"/>
    <row r="3338" s="116" customFormat="1" x14ac:dyDescent="0.15"/>
    <row r="3339" s="116" customFormat="1" x14ac:dyDescent="0.15"/>
    <row r="3340" s="116" customFormat="1" x14ac:dyDescent="0.15"/>
    <row r="3341" s="116" customFormat="1" x14ac:dyDescent="0.15"/>
    <row r="3342" s="116" customFormat="1" x14ac:dyDescent="0.15"/>
    <row r="3343" s="116" customFormat="1" x14ac:dyDescent="0.15"/>
    <row r="3344" s="116" customFormat="1" x14ac:dyDescent="0.15"/>
    <row r="3345" s="116" customFormat="1" x14ac:dyDescent="0.15"/>
    <row r="3346" s="116" customFormat="1" x14ac:dyDescent="0.15"/>
    <row r="3347" s="116" customFormat="1" x14ac:dyDescent="0.15"/>
    <row r="3348" s="116" customFormat="1" x14ac:dyDescent="0.15"/>
    <row r="3349" s="116" customFormat="1" x14ac:dyDescent="0.15"/>
    <row r="3350" s="116" customFormat="1" x14ac:dyDescent="0.15"/>
    <row r="3351" s="116" customFormat="1" x14ac:dyDescent="0.15"/>
    <row r="3352" s="116" customFormat="1" x14ac:dyDescent="0.15"/>
    <row r="3353" s="116" customFormat="1" x14ac:dyDescent="0.15"/>
    <row r="3354" s="116" customFormat="1" x14ac:dyDescent="0.15"/>
    <row r="3355" s="116" customFormat="1" x14ac:dyDescent="0.15"/>
    <row r="3356" s="116" customFormat="1" x14ac:dyDescent="0.15"/>
    <row r="3357" s="116" customFormat="1" x14ac:dyDescent="0.15"/>
    <row r="3358" s="116" customFormat="1" x14ac:dyDescent="0.15"/>
    <row r="3359" s="116" customFormat="1" x14ac:dyDescent="0.15"/>
    <row r="3360" s="116" customFormat="1" x14ac:dyDescent="0.15"/>
    <row r="3361" s="116" customFormat="1" x14ac:dyDescent="0.15"/>
    <row r="3362" s="116" customFormat="1" x14ac:dyDescent="0.15"/>
    <row r="3363" s="116" customFormat="1" x14ac:dyDescent="0.15"/>
    <row r="3364" s="116" customFormat="1" x14ac:dyDescent="0.15"/>
    <row r="3365" s="116" customFormat="1" x14ac:dyDescent="0.15"/>
    <row r="3366" s="116" customFormat="1" x14ac:dyDescent="0.15"/>
    <row r="3367" s="116" customFormat="1" x14ac:dyDescent="0.15"/>
    <row r="3368" s="116" customFormat="1" x14ac:dyDescent="0.15"/>
    <row r="3369" s="116" customFormat="1" x14ac:dyDescent="0.15"/>
    <row r="3370" s="116" customFormat="1" x14ac:dyDescent="0.15"/>
    <row r="3371" s="116" customFormat="1" x14ac:dyDescent="0.15"/>
    <row r="3372" s="116" customFormat="1" x14ac:dyDescent="0.15"/>
    <row r="3373" s="116" customFormat="1" x14ac:dyDescent="0.15"/>
    <row r="3374" s="116" customFormat="1" x14ac:dyDescent="0.15"/>
    <row r="3375" s="116" customFormat="1" x14ac:dyDescent="0.15"/>
    <row r="3376" s="116" customFormat="1" x14ac:dyDescent="0.15"/>
    <row r="3377" s="116" customFormat="1" x14ac:dyDescent="0.15"/>
    <row r="3378" s="116" customFormat="1" x14ac:dyDescent="0.15"/>
    <row r="3379" s="116" customFormat="1" x14ac:dyDescent="0.15"/>
    <row r="3380" s="116" customFormat="1" x14ac:dyDescent="0.15"/>
    <row r="3381" s="116" customFormat="1" x14ac:dyDescent="0.15"/>
    <row r="3382" s="116" customFormat="1" x14ac:dyDescent="0.15"/>
    <row r="3383" s="116" customFormat="1" x14ac:dyDescent="0.15"/>
    <row r="3384" s="116" customFormat="1" x14ac:dyDescent="0.15"/>
    <row r="3385" s="116" customFormat="1" x14ac:dyDescent="0.15"/>
    <row r="3386" s="116" customFormat="1" x14ac:dyDescent="0.15"/>
    <row r="3387" s="116" customFormat="1" x14ac:dyDescent="0.15"/>
    <row r="3388" s="116" customFormat="1" x14ac:dyDescent="0.15"/>
    <row r="3389" s="116" customFormat="1" x14ac:dyDescent="0.15"/>
    <row r="3390" s="116" customFormat="1" x14ac:dyDescent="0.15"/>
    <row r="3391" s="116" customFormat="1" x14ac:dyDescent="0.15"/>
    <row r="3392" s="116" customFormat="1" x14ac:dyDescent="0.15"/>
    <row r="3393" s="116" customFormat="1" x14ac:dyDescent="0.15"/>
    <row r="3394" s="116" customFormat="1" x14ac:dyDescent="0.15"/>
    <row r="3395" s="116" customFormat="1" x14ac:dyDescent="0.15"/>
    <row r="3396" s="116" customFormat="1" x14ac:dyDescent="0.15"/>
    <row r="3397" s="116" customFormat="1" x14ac:dyDescent="0.15"/>
    <row r="3398" s="116" customFormat="1" x14ac:dyDescent="0.15"/>
    <row r="3399" s="116" customFormat="1" x14ac:dyDescent="0.15"/>
    <row r="3400" s="116" customFormat="1" x14ac:dyDescent="0.15"/>
    <row r="3401" s="116" customFormat="1" x14ac:dyDescent="0.15"/>
    <row r="3402" s="116" customFormat="1" x14ac:dyDescent="0.15"/>
    <row r="3403" s="116" customFormat="1" x14ac:dyDescent="0.15"/>
    <row r="3404" s="116" customFormat="1" x14ac:dyDescent="0.15"/>
    <row r="3405" s="116" customFormat="1" x14ac:dyDescent="0.15"/>
    <row r="3406" s="116" customFormat="1" x14ac:dyDescent="0.15"/>
    <row r="3407" s="116" customFormat="1" x14ac:dyDescent="0.15"/>
    <row r="3408" s="116" customFormat="1" x14ac:dyDescent="0.15"/>
    <row r="3409" s="116" customFormat="1" x14ac:dyDescent="0.15"/>
    <row r="3410" s="116" customFormat="1" x14ac:dyDescent="0.15"/>
    <row r="3411" s="116" customFormat="1" x14ac:dyDescent="0.15"/>
    <row r="3412" s="116" customFormat="1" x14ac:dyDescent="0.15"/>
    <row r="3413" s="116" customFormat="1" x14ac:dyDescent="0.15"/>
    <row r="3414" s="116" customFormat="1" x14ac:dyDescent="0.15"/>
    <row r="3415" s="116" customFormat="1" x14ac:dyDescent="0.15"/>
    <row r="3416" s="116" customFormat="1" x14ac:dyDescent="0.15"/>
    <row r="3417" s="116" customFormat="1" x14ac:dyDescent="0.15"/>
    <row r="3418" s="116" customFormat="1" x14ac:dyDescent="0.15"/>
    <row r="3419" s="116" customFormat="1" x14ac:dyDescent="0.15"/>
    <row r="3420" s="116" customFormat="1" x14ac:dyDescent="0.15"/>
    <row r="3421" s="116" customFormat="1" x14ac:dyDescent="0.15"/>
    <row r="3422" s="116" customFormat="1" x14ac:dyDescent="0.15"/>
    <row r="3423" s="116" customFormat="1" x14ac:dyDescent="0.15"/>
    <row r="3424" s="116" customFormat="1" x14ac:dyDescent="0.15"/>
    <row r="3425" s="116" customFormat="1" x14ac:dyDescent="0.15"/>
    <row r="3426" s="116" customFormat="1" x14ac:dyDescent="0.15"/>
    <row r="3427" s="116" customFormat="1" x14ac:dyDescent="0.15"/>
    <row r="3428" s="116" customFormat="1" x14ac:dyDescent="0.15"/>
    <row r="3429" s="116" customFormat="1" x14ac:dyDescent="0.15"/>
    <row r="3430" s="116" customFormat="1" x14ac:dyDescent="0.15"/>
    <row r="3431" s="116" customFormat="1" x14ac:dyDescent="0.15"/>
    <row r="3432" s="116" customFormat="1" x14ac:dyDescent="0.15"/>
    <row r="3433" s="116" customFormat="1" x14ac:dyDescent="0.15"/>
    <row r="3434" s="116" customFormat="1" x14ac:dyDescent="0.15"/>
    <row r="3435" s="116" customFormat="1" x14ac:dyDescent="0.15"/>
    <row r="3436" s="116" customFormat="1" x14ac:dyDescent="0.15"/>
    <row r="3437" s="116" customFormat="1" x14ac:dyDescent="0.15"/>
    <row r="3438" s="116" customFormat="1" x14ac:dyDescent="0.15"/>
    <row r="3439" s="116" customFormat="1" x14ac:dyDescent="0.15"/>
    <row r="3440" s="116" customFormat="1" x14ac:dyDescent="0.15"/>
    <row r="3441" s="116" customFormat="1" x14ac:dyDescent="0.15"/>
    <row r="3442" s="116" customFormat="1" x14ac:dyDescent="0.15"/>
    <row r="3443" s="116" customFormat="1" x14ac:dyDescent="0.15"/>
    <row r="3444" s="116" customFormat="1" x14ac:dyDescent="0.15"/>
    <row r="3445" s="116" customFormat="1" x14ac:dyDescent="0.15"/>
    <row r="3446" s="116" customFormat="1" x14ac:dyDescent="0.15"/>
    <row r="3447" s="116" customFormat="1" x14ac:dyDescent="0.15"/>
    <row r="3448" s="116" customFormat="1" x14ac:dyDescent="0.15"/>
    <row r="3449" s="116" customFormat="1" x14ac:dyDescent="0.15"/>
    <row r="3450" s="116" customFormat="1" x14ac:dyDescent="0.15"/>
    <row r="3451" s="116" customFormat="1" x14ac:dyDescent="0.15"/>
    <row r="3452" s="116" customFormat="1" x14ac:dyDescent="0.15"/>
    <row r="3453" s="116" customFormat="1" x14ac:dyDescent="0.15"/>
    <row r="3454" s="116" customFormat="1" x14ac:dyDescent="0.15"/>
    <row r="3455" s="116" customFormat="1" x14ac:dyDescent="0.15"/>
    <row r="3456" s="116" customFormat="1" x14ac:dyDescent="0.15"/>
    <row r="3457" s="116" customFormat="1" x14ac:dyDescent="0.15"/>
    <row r="3458" s="116" customFormat="1" x14ac:dyDescent="0.15"/>
    <row r="3459" s="116" customFormat="1" x14ac:dyDescent="0.15"/>
    <row r="3460" s="116" customFormat="1" x14ac:dyDescent="0.15"/>
    <row r="3461" s="116" customFormat="1" x14ac:dyDescent="0.15"/>
    <row r="3462" s="116" customFormat="1" x14ac:dyDescent="0.15"/>
    <row r="3463" s="116" customFormat="1" x14ac:dyDescent="0.15"/>
    <row r="3464" s="116" customFormat="1" x14ac:dyDescent="0.15"/>
    <row r="3465" s="116" customFormat="1" x14ac:dyDescent="0.15"/>
    <row r="3466" s="116" customFormat="1" x14ac:dyDescent="0.15"/>
    <row r="3467" s="116" customFormat="1" x14ac:dyDescent="0.15"/>
    <row r="3468" s="116" customFormat="1" x14ac:dyDescent="0.15"/>
    <row r="3469" s="116" customFormat="1" x14ac:dyDescent="0.15"/>
    <row r="3470" s="116" customFormat="1" x14ac:dyDescent="0.15"/>
    <row r="3471" s="116" customFormat="1" x14ac:dyDescent="0.15"/>
    <row r="3472" s="116" customFormat="1" x14ac:dyDescent="0.15"/>
    <row r="3473" s="116" customFormat="1" x14ac:dyDescent="0.15"/>
    <row r="3474" s="116" customFormat="1" x14ac:dyDescent="0.15"/>
    <row r="3475" s="116" customFormat="1" x14ac:dyDescent="0.15"/>
    <row r="3476" s="116" customFormat="1" x14ac:dyDescent="0.15"/>
    <row r="3477" s="116" customFormat="1" x14ac:dyDescent="0.15"/>
    <row r="3478" s="116" customFormat="1" x14ac:dyDescent="0.15"/>
    <row r="3479" s="116" customFormat="1" x14ac:dyDescent="0.15"/>
    <row r="3480" s="116" customFormat="1" x14ac:dyDescent="0.15"/>
    <row r="3481" s="116" customFormat="1" x14ac:dyDescent="0.15"/>
    <row r="3482" s="116" customFormat="1" x14ac:dyDescent="0.15"/>
    <row r="3483" s="116" customFormat="1" x14ac:dyDescent="0.15"/>
    <row r="3484" s="116" customFormat="1" x14ac:dyDescent="0.15"/>
    <row r="3485" s="116" customFormat="1" x14ac:dyDescent="0.15"/>
    <row r="3486" s="116" customFormat="1" x14ac:dyDescent="0.15"/>
    <row r="3487" s="116" customFormat="1" x14ac:dyDescent="0.15"/>
    <row r="3488" s="116" customFormat="1" x14ac:dyDescent="0.15"/>
    <row r="3489" s="116" customFormat="1" x14ac:dyDescent="0.15"/>
    <row r="3490" s="116" customFormat="1" x14ac:dyDescent="0.15"/>
    <row r="3491" s="116" customFormat="1" x14ac:dyDescent="0.15"/>
    <row r="3492" s="116" customFormat="1" x14ac:dyDescent="0.15"/>
    <row r="3493" s="116" customFormat="1" x14ac:dyDescent="0.15"/>
    <row r="3494" s="116" customFormat="1" x14ac:dyDescent="0.15"/>
    <row r="3495" s="116" customFormat="1" x14ac:dyDescent="0.15"/>
    <row r="3496" s="116" customFormat="1" x14ac:dyDescent="0.15"/>
    <row r="3497" s="116" customFormat="1" x14ac:dyDescent="0.15"/>
    <row r="3498" s="116" customFormat="1" x14ac:dyDescent="0.15"/>
    <row r="3499" s="116" customFormat="1" x14ac:dyDescent="0.15"/>
    <row r="3500" s="116" customFormat="1" x14ac:dyDescent="0.15"/>
    <row r="3501" s="116" customFormat="1" x14ac:dyDescent="0.15"/>
    <row r="3502" s="116" customFormat="1" x14ac:dyDescent="0.15"/>
    <row r="3503" s="116" customFormat="1" x14ac:dyDescent="0.15"/>
    <row r="3504" s="116" customFormat="1" x14ac:dyDescent="0.15"/>
    <row r="3505" s="116" customFormat="1" x14ac:dyDescent="0.15"/>
    <row r="3506" s="116" customFormat="1" x14ac:dyDescent="0.15"/>
    <row r="3507" s="116" customFormat="1" x14ac:dyDescent="0.15"/>
    <row r="3508" s="116" customFormat="1" x14ac:dyDescent="0.15"/>
    <row r="3509" s="116" customFormat="1" x14ac:dyDescent="0.15"/>
    <row r="3510" s="116" customFormat="1" x14ac:dyDescent="0.15"/>
    <row r="3511" s="116" customFormat="1" x14ac:dyDescent="0.15"/>
    <row r="3512" s="116" customFormat="1" x14ac:dyDescent="0.15"/>
    <row r="3513" s="116" customFormat="1" x14ac:dyDescent="0.15"/>
    <row r="3514" s="116" customFormat="1" x14ac:dyDescent="0.15"/>
    <row r="3515" s="116" customFormat="1" x14ac:dyDescent="0.15"/>
    <row r="3516" s="116" customFormat="1" x14ac:dyDescent="0.15"/>
    <row r="3517" s="116" customFormat="1" x14ac:dyDescent="0.15"/>
    <row r="3518" s="116" customFormat="1" x14ac:dyDescent="0.15"/>
    <row r="3519" s="116" customFormat="1" x14ac:dyDescent="0.15"/>
    <row r="3520" s="116" customFormat="1" x14ac:dyDescent="0.15"/>
    <row r="3521" s="116" customFormat="1" x14ac:dyDescent="0.15"/>
    <row r="3522" s="116" customFormat="1" x14ac:dyDescent="0.15"/>
    <row r="3523" s="116" customFormat="1" x14ac:dyDescent="0.15"/>
    <row r="3524" s="116" customFormat="1" x14ac:dyDescent="0.15"/>
    <row r="3525" s="116" customFormat="1" x14ac:dyDescent="0.15"/>
    <row r="3526" s="116" customFormat="1" x14ac:dyDescent="0.15"/>
    <row r="3527" s="116" customFormat="1" x14ac:dyDescent="0.15"/>
    <row r="3528" s="116" customFormat="1" x14ac:dyDescent="0.15"/>
    <row r="3529" s="116" customFormat="1" x14ac:dyDescent="0.15"/>
    <row r="3530" s="116" customFormat="1" x14ac:dyDescent="0.15"/>
    <row r="3531" s="116" customFormat="1" x14ac:dyDescent="0.15"/>
    <row r="3532" s="116" customFormat="1" x14ac:dyDescent="0.15"/>
    <row r="3533" s="116" customFormat="1" x14ac:dyDescent="0.15"/>
    <row r="3534" s="116" customFormat="1" x14ac:dyDescent="0.15"/>
    <row r="3535" s="116" customFormat="1" x14ac:dyDescent="0.15"/>
    <row r="3536" s="116" customFormat="1" x14ac:dyDescent="0.15"/>
    <row r="3537" s="116" customFormat="1" x14ac:dyDescent="0.15"/>
    <row r="3538" s="116" customFormat="1" x14ac:dyDescent="0.15"/>
    <row r="3539" s="116" customFormat="1" x14ac:dyDescent="0.15"/>
    <row r="3540" s="116" customFormat="1" x14ac:dyDescent="0.15"/>
    <row r="3541" s="116" customFormat="1" x14ac:dyDescent="0.15"/>
    <row r="3542" s="116" customFormat="1" x14ac:dyDescent="0.15"/>
    <row r="3543" s="116" customFormat="1" x14ac:dyDescent="0.15"/>
    <row r="3544" s="116" customFormat="1" x14ac:dyDescent="0.15"/>
    <row r="3545" s="116" customFormat="1" x14ac:dyDescent="0.15"/>
    <row r="3546" s="116" customFormat="1" x14ac:dyDescent="0.15"/>
    <row r="3547" s="116" customFormat="1" x14ac:dyDescent="0.15"/>
    <row r="3548" s="116" customFormat="1" x14ac:dyDescent="0.15"/>
    <row r="3549" s="116" customFormat="1" x14ac:dyDescent="0.15"/>
    <row r="3550" s="116" customFormat="1" x14ac:dyDescent="0.15"/>
    <row r="3551" s="116" customFormat="1" x14ac:dyDescent="0.15"/>
    <row r="3552" s="116" customFormat="1" x14ac:dyDescent="0.15"/>
    <row r="3553" s="116" customFormat="1" x14ac:dyDescent="0.15"/>
    <row r="3554" s="116" customFormat="1" x14ac:dyDescent="0.15"/>
    <row r="3555" s="116" customFormat="1" x14ac:dyDescent="0.15"/>
    <row r="3556" s="116" customFormat="1" x14ac:dyDescent="0.15"/>
    <row r="3557" s="116" customFormat="1" x14ac:dyDescent="0.15"/>
    <row r="3558" s="116" customFormat="1" x14ac:dyDescent="0.15"/>
    <row r="3559" s="116" customFormat="1" x14ac:dyDescent="0.15"/>
    <row r="3560" s="116" customFormat="1" x14ac:dyDescent="0.15"/>
    <row r="3561" s="116" customFormat="1" x14ac:dyDescent="0.15"/>
    <row r="3562" s="116" customFormat="1" x14ac:dyDescent="0.15"/>
    <row r="3563" s="116" customFormat="1" x14ac:dyDescent="0.15"/>
    <row r="3564" s="116" customFormat="1" x14ac:dyDescent="0.15"/>
    <row r="3565" s="116" customFormat="1" x14ac:dyDescent="0.15"/>
    <row r="3566" s="116" customFormat="1" x14ac:dyDescent="0.15"/>
    <row r="3567" s="116" customFormat="1" x14ac:dyDescent="0.15"/>
    <row r="3568" s="116" customFormat="1" x14ac:dyDescent="0.15"/>
    <row r="3569" s="116" customFormat="1" x14ac:dyDescent="0.15"/>
    <row r="3570" s="116" customFormat="1" x14ac:dyDescent="0.15"/>
    <row r="3571" s="116" customFormat="1" x14ac:dyDescent="0.15"/>
    <row r="3572" s="116" customFormat="1" x14ac:dyDescent="0.15"/>
    <row r="3573" s="116" customFormat="1" x14ac:dyDescent="0.15"/>
    <row r="3574" s="116" customFormat="1" x14ac:dyDescent="0.15"/>
    <row r="3575" s="116" customFormat="1" x14ac:dyDescent="0.15"/>
    <row r="3576" s="116" customFormat="1" x14ac:dyDescent="0.15"/>
    <row r="3577" s="116" customFormat="1" x14ac:dyDescent="0.15"/>
    <row r="3578" s="116" customFormat="1" x14ac:dyDescent="0.15"/>
    <row r="3579" s="116" customFormat="1" x14ac:dyDescent="0.15"/>
    <row r="3580" s="116" customFormat="1" x14ac:dyDescent="0.15"/>
    <row r="3581" s="116" customFormat="1" x14ac:dyDescent="0.15"/>
    <row r="3582" s="116" customFormat="1" x14ac:dyDescent="0.15"/>
    <row r="3583" s="116" customFormat="1" x14ac:dyDescent="0.15"/>
    <row r="3584" s="116" customFormat="1" x14ac:dyDescent="0.15"/>
    <row r="3585" s="116" customFormat="1" x14ac:dyDescent="0.15"/>
    <row r="3586" s="116" customFormat="1" x14ac:dyDescent="0.15"/>
    <row r="3587" s="116" customFormat="1" x14ac:dyDescent="0.15"/>
    <row r="3588" s="116" customFormat="1" x14ac:dyDescent="0.15"/>
    <row r="3589" s="116" customFormat="1" x14ac:dyDescent="0.15"/>
    <row r="3590" s="116" customFormat="1" x14ac:dyDescent="0.15"/>
    <row r="3591" s="116" customFormat="1" x14ac:dyDescent="0.15"/>
    <row r="3592" s="116" customFormat="1" x14ac:dyDescent="0.15"/>
    <row r="3593" s="116" customFormat="1" x14ac:dyDescent="0.15"/>
    <row r="3594" s="116" customFormat="1" x14ac:dyDescent="0.15"/>
    <row r="3595" s="116" customFormat="1" x14ac:dyDescent="0.15"/>
    <row r="3596" s="116" customFormat="1" x14ac:dyDescent="0.15"/>
    <row r="3597" s="116" customFormat="1" x14ac:dyDescent="0.15"/>
    <row r="3598" s="116" customFormat="1" x14ac:dyDescent="0.15"/>
    <row r="3599" s="116" customFormat="1" x14ac:dyDescent="0.15"/>
    <row r="3600" s="116" customFormat="1" x14ac:dyDescent="0.15"/>
    <row r="3601" s="116" customFormat="1" x14ac:dyDescent="0.15"/>
    <row r="3602" s="116" customFormat="1" x14ac:dyDescent="0.15"/>
    <row r="3603" s="116" customFormat="1" x14ac:dyDescent="0.15"/>
    <row r="3604" s="116" customFormat="1" x14ac:dyDescent="0.15"/>
    <row r="3605" s="116" customFormat="1" x14ac:dyDescent="0.15"/>
    <row r="3606" s="116" customFormat="1" x14ac:dyDescent="0.15"/>
    <row r="3607" s="116" customFormat="1" x14ac:dyDescent="0.15"/>
    <row r="3608" s="116" customFormat="1" x14ac:dyDescent="0.15"/>
    <row r="3609" s="116" customFormat="1" x14ac:dyDescent="0.15"/>
    <row r="3610" s="116" customFormat="1" x14ac:dyDescent="0.15"/>
    <row r="3611" s="116" customFormat="1" x14ac:dyDescent="0.15"/>
    <row r="3612" s="116" customFormat="1" x14ac:dyDescent="0.15"/>
    <row r="3613" s="116" customFormat="1" x14ac:dyDescent="0.15"/>
    <row r="3614" s="116" customFormat="1" x14ac:dyDescent="0.15"/>
    <row r="3615" s="116" customFormat="1" x14ac:dyDescent="0.15"/>
    <row r="3616" s="116" customFormat="1" x14ac:dyDescent="0.15"/>
    <row r="3617" s="116" customFormat="1" x14ac:dyDescent="0.15"/>
    <row r="3618" s="116" customFormat="1" x14ac:dyDescent="0.15"/>
    <row r="3619" s="116" customFormat="1" x14ac:dyDescent="0.15"/>
    <row r="3620" s="116" customFormat="1" x14ac:dyDescent="0.15"/>
    <row r="3621" s="116" customFormat="1" x14ac:dyDescent="0.15"/>
    <row r="3622" s="116" customFormat="1" x14ac:dyDescent="0.15"/>
    <row r="3623" s="116" customFormat="1" x14ac:dyDescent="0.15"/>
    <row r="3624" s="116" customFormat="1" x14ac:dyDescent="0.15"/>
    <row r="3625" s="116" customFormat="1" x14ac:dyDescent="0.15"/>
    <row r="3626" s="116" customFormat="1" x14ac:dyDescent="0.15"/>
    <row r="3627" s="116" customFormat="1" x14ac:dyDescent="0.15"/>
    <row r="3628" s="116" customFormat="1" x14ac:dyDescent="0.15"/>
    <row r="3629" s="116" customFormat="1" x14ac:dyDescent="0.15"/>
    <row r="3630" s="116" customFormat="1" x14ac:dyDescent="0.15"/>
    <row r="3631" s="116" customFormat="1" x14ac:dyDescent="0.15"/>
    <row r="3632" s="116" customFormat="1" x14ac:dyDescent="0.15"/>
    <row r="3633" s="116" customFormat="1" x14ac:dyDescent="0.15"/>
    <row r="3634" s="116" customFormat="1" x14ac:dyDescent="0.15"/>
    <row r="3635" s="116" customFormat="1" x14ac:dyDescent="0.15"/>
    <row r="3636" s="116" customFormat="1" x14ac:dyDescent="0.15"/>
    <row r="3637" s="116" customFormat="1" x14ac:dyDescent="0.15"/>
    <row r="3638" s="116" customFormat="1" x14ac:dyDescent="0.15"/>
    <row r="3639" s="116" customFormat="1" x14ac:dyDescent="0.15"/>
    <row r="3640" s="116" customFormat="1" x14ac:dyDescent="0.15"/>
    <row r="3641" s="116" customFormat="1" x14ac:dyDescent="0.15"/>
    <row r="3642" s="116" customFormat="1" x14ac:dyDescent="0.15"/>
    <row r="3643" s="116" customFormat="1" x14ac:dyDescent="0.15"/>
    <row r="3644" s="116" customFormat="1" x14ac:dyDescent="0.15"/>
    <row r="3645" s="116" customFormat="1" x14ac:dyDescent="0.15"/>
    <row r="3646" s="116" customFormat="1" x14ac:dyDescent="0.15"/>
    <row r="3647" s="116" customFormat="1" x14ac:dyDescent="0.15"/>
    <row r="3648" s="116" customFormat="1" x14ac:dyDescent="0.15"/>
    <row r="3649" s="116" customFormat="1" x14ac:dyDescent="0.15"/>
    <row r="3650" s="116" customFormat="1" x14ac:dyDescent="0.15"/>
    <row r="3651" s="116" customFormat="1" x14ac:dyDescent="0.15"/>
    <row r="3652" s="116" customFormat="1" x14ac:dyDescent="0.15"/>
    <row r="3653" s="116" customFormat="1" x14ac:dyDescent="0.15"/>
    <row r="3654" s="116" customFormat="1" x14ac:dyDescent="0.15"/>
    <row r="3655" s="116" customFormat="1" x14ac:dyDescent="0.15"/>
    <row r="3656" s="116" customFormat="1" x14ac:dyDescent="0.15"/>
    <row r="3657" s="116" customFormat="1" x14ac:dyDescent="0.15"/>
    <row r="3658" s="116" customFormat="1" x14ac:dyDescent="0.15"/>
    <row r="3659" s="116" customFormat="1" x14ac:dyDescent="0.15"/>
    <row r="3660" s="116" customFormat="1" x14ac:dyDescent="0.15"/>
    <row r="3661" s="116" customFormat="1" x14ac:dyDescent="0.15"/>
    <row r="3662" s="116" customFormat="1" x14ac:dyDescent="0.15"/>
    <row r="3663" s="116" customFormat="1" x14ac:dyDescent="0.15"/>
    <row r="3664" s="116" customFormat="1" x14ac:dyDescent="0.15"/>
    <row r="3665" s="116" customFormat="1" x14ac:dyDescent="0.15"/>
    <row r="3666" s="116" customFormat="1" x14ac:dyDescent="0.15"/>
    <row r="3667" s="116" customFormat="1" x14ac:dyDescent="0.15"/>
    <row r="3668" s="116" customFormat="1" x14ac:dyDescent="0.15"/>
    <row r="3669" s="116" customFormat="1" x14ac:dyDescent="0.15"/>
    <row r="3670" s="116" customFormat="1" x14ac:dyDescent="0.15"/>
    <row r="3671" s="116" customFormat="1" x14ac:dyDescent="0.15"/>
    <row r="3672" s="116" customFormat="1" x14ac:dyDescent="0.15"/>
    <row r="3673" s="116" customFormat="1" x14ac:dyDescent="0.15"/>
    <row r="3674" s="116" customFormat="1" x14ac:dyDescent="0.15"/>
    <row r="3675" s="116" customFormat="1" x14ac:dyDescent="0.15"/>
    <row r="3676" s="116" customFormat="1" x14ac:dyDescent="0.15"/>
    <row r="3677" s="116" customFormat="1" x14ac:dyDescent="0.15"/>
    <row r="3678" s="116" customFormat="1" x14ac:dyDescent="0.15"/>
    <row r="3679" s="116" customFormat="1" x14ac:dyDescent="0.15"/>
    <row r="3680" s="116" customFormat="1" x14ac:dyDescent="0.15"/>
    <row r="3681" s="116" customFormat="1" x14ac:dyDescent="0.15"/>
    <row r="3682" s="116" customFormat="1" x14ac:dyDescent="0.15"/>
    <row r="3683" s="116" customFormat="1" x14ac:dyDescent="0.15"/>
    <row r="3684" s="116" customFormat="1" x14ac:dyDescent="0.15"/>
    <row r="3685" s="116" customFormat="1" x14ac:dyDescent="0.15"/>
    <row r="3686" s="116" customFormat="1" x14ac:dyDescent="0.15"/>
    <row r="3687" s="116" customFormat="1" x14ac:dyDescent="0.15"/>
    <row r="3688" s="116" customFormat="1" x14ac:dyDescent="0.15"/>
    <row r="3689" s="116" customFormat="1" x14ac:dyDescent="0.15"/>
    <row r="3690" s="116" customFormat="1" x14ac:dyDescent="0.15"/>
    <row r="3691" s="116" customFormat="1" x14ac:dyDescent="0.15"/>
    <row r="3692" s="116" customFormat="1" x14ac:dyDescent="0.15"/>
    <row r="3693" s="116" customFormat="1" x14ac:dyDescent="0.15"/>
    <row r="3694" s="116" customFormat="1" x14ac:dyDescent="0.15"/>
    <row r="3695" s="116" customFormat="1" x14ac:dyDescent="0.15"/>
    <row r="3696" s="116" customFormat="1" x14ac:dyDescent="0.15"/>
    <row r="3697" s="116" customFormat="1" x14ac:dyDescent="0.15"/>
    <row r="3698" s="116" customFormat="1" x14ac:dyDescent="0.15"/>
    <row r="3699" s="116" customFormat="1" x14ac:dyDescent="0.15"/>
    <row r="3700" s="116" customFormat="1" x14ac:dyDescent="0.15"/>
    <row r="3701" s="116" customFormat="1" x14ac:dyDescent="0.15"/>
    <row r="3702" s="116" customFormat="1" x14ac:dyDescent="0.15"/>
    <row r="3703" s="116" customFormat="1" x14ac:dyDescent="0.15"/>
    <row r="3704" s="116" customFormat="1" x14ac:dyDescent="0.15"/>
    <row r="3705" s="116" customFormat="1" x14ac:dyDescent="0.15"/>
    <row r="3706" s="116" customFormat="1" x14ac:dyDescent="0.15"/>
    <row r="3707" s="116" customFormat="1" x14ac:dyDescent="0.15"/>
    <row r="3708" s="116" customFormat="1" x14ac:dyDescent="0.15"/>
    <row r="3709" s="116" customFormat="1" x14ac:dyDescent="0.15"/>
    <row r="3710" s="116" customFormat="1" x14ac:dyDescent="0.15"/>
    <row r="3711" s="116" customFormat="1" x14ac:dyDescent="0.15"/>
    <row r="3712" s="116" customFormat="1" x14ac:dyDescent="0.15"/>
    <row r="3713" s="116" customFormat="1" x14ac:dyDescent="0.15"/>
    <row r="3714" s="116" customFormat="1" x14ac:dyDescent="0.15"/>
    <row r="3715" s="116" customFormat="1" x14ac:dyDescent="0.15"/>
    <row r="3716" s="116" customFormat="1" x14ac:dyDescent="0.15"/>
    <row r="3717" s="116" customFormat="1" x14ac:dyDescent="0.15"/>
    <row r="3718" s="116" customFormat="1" x14ac:dyDescent="0.15"/>
    <row r="3719" s="116" customFormat="1" x14ac:dyDescent="0.15"/>
    <row r="3720" s="116" customFormat="1" x14ac:dyDescent="0.15"/>
    <row r="3721" s="116" customFormat="1" x14ac:dyDescent="0.15"/>
    <row r="3722" s="116" customFormat="1" x14ac:dyDescent="0.15"/>
    <row r="3723" s="116" customFormat="1" x14ac:dyDescent="0.15"/>
    <row r="3724" s="116" customFormat="1" x14ac:dyDescent="0.15"/>
    <row r="3725" s="116" customFormat="1" x14ac:dyDescent="0.15"/>
    <row r="3726" s="116" customFormat="1" x14ac:dyDescent="0.15"/>
    <row r="3727" s="116" customFormat="1" x14ac:dyDescent="0.15"/>
    <row r="3728" s="116" customFormat="1" x14ac:dyDescent="0.15"/>
    <row r="3729" s="116" customFormat="1" x14ac:dyDescent="0.15"/>
    <row r="3730" s="116" customFormat="1" x14ac:dyDescent="0.15"/>
    <row r="3731" s="116" customFormat="1" x14ac:dyDescent="0.15"/>
    <row r="3732" s="116" customFormat="1" x14ac:dyDescent="0.15"/>
    <row r="3733" s="116" customFormat="1" x14ac:dyDescent="0.15"/>
    <row r="3734" s="116" customFormat="1" x14ac:dyDescent="0.15"/>
    <row r="3735" s="116" customFormat="1" x14ac:dyDescent="0.15"/>
    <row r="3736" s="116" customFormat="1" x14ac:dyDescent="0.15"/>
    <row r="3737" s="116" customFormat="1" x14ac:dyDescent="0.15"/>
    <row r="3738" s="116" customFormat="1" x14ac:dyDescent="0.15"/>
    <row r="3739" s="116" customFormat="1" x14ac:dyDescent="0.15"/>
    <row r="3740" s="116" customFormat="1" x14ac:dyDescent="0.15"/>
    <row r="3741" s="116" customFormat="1" x14ac:dyDescent="0.15"/>
    <row r="3742" s="116" customFormat="1" x14ac:dyDescent="0.15"/>
    <row r="3743" s="116" customFormat="1" x14ac:dyDescent="0.15"/>
    <row r="3744" s="116" customFormat="1" x14ac:dyDescent="0.15"/>
    <row r="3745" s="116" customFormat="1" x14ac:dyDescent="0.15"/>
    <row r="3746" s="116" customFormat="1" x14ac:dyDescent="0.15"/>
    <row r="3747" s="116" customFormat="1" x14ac:dyDescent="0.15"/>
    <row r="3748" s="116" customFormat="1" x14ac:dyDescent="0.15"/>
    <row r="3749" s="116" customFormat="1" x14ac:dyDescent="0.15"/>
    <row r="3750" s="116" customFormat="1" x14ac:dyDescent="0.15"/>
    <row r="3751" s="116" customFormat="1" x14ac:dyDescent="0.15"/>
    <row r="3752" s="116" customFormat="1" x14ac:dyDescent="0.15"/>
    <row r="3753" s="116" customFormat="1" x14ac:dyDescent="0.15"/>
    <row r="3754" s="116" customFormat="1" x14ac:dyDescent="0.15"/>
    <row r="3755" s="116" customFormat="1" x14ac:dyDescent="0.15"/>
    <row r="3756" s="116" customFormat="1" x14ac:dyDescent="0.15"/>
    <row r="3757" s="116" customFormat="1" x14ac:dyDescent="0.15"/>
    <row r="3758" s="116" customFormat="1" x14ac:dyDescent="0.15"/>
    <row r="3759" s="116" customFormat="1" x14ac:dyDescent="0.15"/>
    <row r="3760" s="116" customFormat="1" x14ac:dyDescent="0.15"/>
    <row r="3761" s="116" customFormat="1" x14ac:dyDescent="0.15"/>
    <row r="3762" s="116" customFormat="1" x14ac:dyDescent="0.15"/>
    <row r="3763" s="116" customFormat="1" x14ac:dyDescent="0.15"/>
    <row r="3764" s="116" customFormat="1" x14ac:dyDescent="0.15"/>
    <row r="3765" s="116" customFormat="1" x14ac:dyDescent="0.15"/>
    <row r="3766" s="116" customFormat="1" x14ac:dyDescent="0.15"/>
    <row r="3767" s="116" customFormat="1" x14ac:dyDescent="0.15"/>
    <row r="3768" s="116" customFormat="1" x14ac:dyDescent="0.15"/>
    <row r="3769" s="116" customFormat="1" x14ac:dyDescent="0.15"/>
    <row r="3770" s="116" customFormat="1" x14ac:dyDescent="0.15"/>
    <row r="3771" s="116" customFormat="1" x14ac:dyDescent="0.15"/>
    <row r="3772" s="116" customFormat="1" x14ac:dyDescent="0.15"/>
    <row r="3773" s="116" customFormat="1" x14ac:dyDescent="0.15"/>
    <row r="3774" s="116" customFormat="1" x14ac:dyDescent="0.15"/>
    <row r="3775" s="116" customFormat="1" x14ac:dyDescent="0.15"/>
    <row r="3776" s="116" customFormat="1" x14ac:dyDescent="0.15"/>
    <row r="3777" s="116" customFormat="1" x14ac:dyDescent="0.15"/>
    <row r="3778" s="116" customFormat="1" x14ac:dyDescent="0.15"/>
    <row r="3779" s="116" customFormat="1" x14ac:dyDescent="0.15"/>
    <row r="3780" s="116" customFormat="1" x14ac:dyDescent="0.15"/>
    <row r="3781" s="116" customFormat="1" x14ac:dyDescent="0.15"/>
    <row r="3782" s="116" customFormat="1" x14ac:dyDescent="0.15"/>
    <row r="3783" s="116" customFormat="1" x14ac:dyDescent="0.15"/>
    <row r="3784" s="116" customFormat="1" x14ac:dyDescent="0.15"/>
    <row r="3785" s="116" customFormat="1" x14ac:dyDescent="0.15"/>
    <row r="3786" s="116" customFormat="1" x14ac:dyDescent="0.15"/>
    <row r="3787" s="116" customFormat="1" x14ac:dyDescent="0.15"/>
    <row r="3788" s="116" customFormat="1" x14ac:dyDescent="0.15"/>
    <row r="3789" s="116" customFormat="1" x14ac:dyDescent="0.15"/>
    <row r="3790" s="116" customFormat="1" x14ac:dyDescent="0.15"/>
    <row r="3791" s="116" customFormat="1" x14ac:dyDescent="0.15"/>
    <row r="3792" s="116" customFormat="1" x14ac:dyDescent="0.15"/>
    <row r="3793" s="116" customFormat="1" x14ac:dyDescent="0.15"/>
    <row r="3794" s="116" customFormat="1" x14ac:dyDescent="0.15"/>
    <row r="3795" s="116" customFormat="1" x14ac:dyDescent="0.15"/>
    <row r="3796" s="116" customFormat="1" x14ac:dyDescent="0.15"/>
    <row r="3797" s="116" customFormat="1" x14ac:dyDescent="0.15"/>
    <row r="3798" s="116" customFormat="1" x14ac:dyDescent="0.15"/>
    <row r="3799" s="116" customFormat="1" x14ac:dyDescent="0.15"/>
    <row r="3800" s="116" customFormat="1" x14ac:dyDescent="0.15"/>
    <row r="3801" s="116" customFormat="1" x14ac:dyDescent="0.15"/>
    <row r="3802" s="116" customFormat="1" x14ac:dyDescent="0.15"/>
    <row r="3803" s="116" customFormat="1" x14ac:dyDescent="0.15"/>
    <row r="3804" s="116" customFormat="1" x14ac:dyDescent="0.15"/>
    <row r="3805" s="116" customFormat="1" x14ac:dyDescent="0.15"/>
    <row r="3806" s="116" customFormat="1" x14ac:dyDescent="0.15"/>
    <row r="3807" s="116" customFormat="1" x14ac:dyDescent="0.15"/>
    <row r="3808" s="116" customFormat="1" x14ac:dyDescent="0.15"/>
    <row r="3809" s="116" customFormat="1" x14ac:dyDescent="0.15"/>
    <row r="3810" s="116" customFormat="1" x14ac:dyDescent="0.15"/>
    <row r="3811" s="116" customFormat="1" x14ac:dyDescent="0.15"/>
    <row r="3812" s="116" customFormat="1" x14ac:dyDescent="0.15"/>
    <row r="3813" s="116" customFormat="1" x14ac:dyDescent="0.15"/>
    <row r="3814" s="116" customFormat="1" x14ac:dyDescent="0.15"/>
    <row r="3815" s="116" customFormat="1" x14ac:dyDescent="0.15"/>
    <row r="3816" s="116" customFormat="1" x14ac:dyDescent="0.15"/>
    <row r="3817" s="116" customFormat="1" x14ac:dyDescent="0.15"/>
    <row r="3818" s="116" customFormat="1" x14ac:dyDescent="0.15"/>
    <row r="3819" s="116" customFormat="1" x14ac:dyDescent="0.15"/>
    <row r="3820" s="116" customFormat="1" x14ac:dyDescent="0.15"/>
    <row r="3821" s="116" customFormat="1" x14ac:dyDescent="0.15"/>
    <row r="3822" s="116" customFormat="1" x14ac:dyDescent="0.15"/>
    <row r="3823" s="116" customFormat="1" x14ac:dyDescent="0.15"/>
    <row r="3824" s="116" customFormat="1" x14ac:dyDescent="0.15"/>
    <row r="3825" s="116" customFormat="1" x14ac:dyDescent="0.15"/>
    <row r="3826" s="116" customFormat="1" x14ac:dyDescent="0.15"/>
    <row r="3827" s="116" customFormat="1" x14ac:dyDescent="0.15"/>
    <row r="3828" s="116" customFormat="1" x14ac:dyDescent="0.15"/>
    <row r="3829" s="116" customFormat="1" x14ac:dyDescent="0.15"/>
    <row r="3830" s="116" customFormat="1" x14ac:dyDescent="0.15"/>
    <row r="3831" s="116" customFormat="1" x14ac:dyDescent="0.15"/>
    <row r="3832" s="116" customFormat="1" x14ac:dyDescent="0.15"/>
    <row r="3833" s="116" customFormat="1" x14ac:dyDescent="0.15"/>
    <row r="3834" s="116" customFormat="1" x14ac:dyDescent="0.15"/>
    <row r="3835" s="116" customFormat="1" x14ac:dyDescent="0.15"/>
    <row r="3836" s="116" customFormat="1" x14ac:dyDescent="0.15"/>
    <row r="3837" s="116" customFormat="1" x14ac:dyDescent="0.15"/>
    <row r="3838" s="116" customFormat="1" x14ac:dyDescent="0.15"/>
    <row r="3839" s="116" customFormat="1" x14ac:dyDescent="0.15"/>
    <row r="3840" s="116" customFormat="1" x14ac:dyDescent="0.15"/>
    <row r="3841" s="116" customFormat="1" x14ac:dyDescent="0.15"/>
    <row r="3842" s="116" customFormat="1" x14ac:dyDescent="0.15"/>
    <row r="3843" s="116" customFormat="1" x14ac:dyDescent="0.15"/>
    <row r="3844" s="116" customFormat="1" x14ac:dyDescent="0.15"/>
    <row r="3845" s="116" customFormat="1" x14ac:dyDescent="0.15"/>
    <row r="3846" s="116" customFormat="1" x14ac:dyDescent="0.15"/>
    <row r="3847" s="116" customFormat="1" x14ac:dyDescent="0.15"/>
    <row r="3848" s="116" customFormat="1" x14ac:dyDescent="0.15"/>
    <row r="3849" s="116" customFormat="1" x14ac:dyDescent="0.15"/>
    <row r="3850" s="116" customFormat="1" x14ac:dyDescent="0.15"/>
    <row r="3851" s="116" customFormat="1" x14ac:dyDescent="0.15"/>
    <row r="3852" s="116" customFormat="1" x14ac:dyDescent="0.15"/>
    <row r="3853" s="116" customFormat="1" x14ac:dyDescent="0.15"/>
    <row r="3854" s="116" customFormat="1" x14ac:dyDescent="0.15"/>
    <row r="3855" s="116" customFormat="1" x14ac:dyDescent="0.15"/>
    <row r="3856" s="116" customFormat="1" x14ac:dyDescent="0.15"/>
    <row r="3857" s="116" customFormat="1" x14ac:dyDescent="0.15"/>
    <row r="3858" s="116" customFormat="1" x14ac:dyDescent="0.15"/>
    <row r="3859" s="116" customFormat="1" x14ac:dyDescent="0.15"/>
    <row r="3860" s="116" customFormat="1" x14ac:dyDescent="0.15"/>
    <row r="3861" s="116" customFormat="1" x14ac:dyDescent="0.15"/>
    <row r="3862" s="116" customFormat="1" x14ac:dyDescent="0.15"/>
    <row r="3863" s="116" customFormat="1" x14ac:dyDescent="0.15"/>
    <row r="3864" s="116" customFormat="1" x14ac:dyDescent="0.15"/>
    <row r="3865" s="116" customFormat="1" x14ac:dyDescent="0.15"/>
    <row r="3866" s="116" customFormat="1" x14ac:dyDescent="0.15"/>
    <row r="3867" s="116" customFormat="1" x14ac:dyDescent="0.15"/>
    <row r="3868" s="116" customFormat="1" x14ac:dyDescent="0.15"/>
    <row r="3869" s="116" customFormat="1" x14ac:dyDescent="0.15"/>
    <row r="3870" s="116" customFormat="1" x14ac:dyDescent="0.15"/>
    <row r="3871" s="116" customFormat="1" x14ac:dyDescent="0.15"/>
    <row r="3872" s="116" customFormat="1" x14ac:dyDescent="0.15"/>
    <row r="3873" s="116" customFormat="1" x14ac:dyDescent="0.15"/>
    <row r="3874" s="116" customFormat="1" x14ac:dyDescent="0.15"/>
    <row r="3875" s="116" customFormat="1" x14ac:dyDescent="0.15"/>
    <row r="3876" s="116" customFormat="1" x14ac:dyDescent="0.15"/>
    <row r="3877" s="116" customFormat="1" x14ac:dyDescent="0.15"/>
    <row r="3878" s="116" customFormat="1" x14ac:dyDescent="0.15"/>
    <row r="3879" s="116" customFormat="1" x14ac:dyDescent="0.15"/>
    <row r="3880" s="116" customFormat="1" x14ac:dyDescent="0.15"/>
    <row r="3881" s="116" customFormat="1" x14ac:dyDescent="0.15"/>
    <row r="3882" s="116" customFormat="1" x14ac:dyDescent="0.15"/>
    <row r="3883" s="116" customFormat="1" x14ac:dyDescent="0.15"/>
    <row r="3884" s="116" customFormat="1" x14ac:dyDescent="0.15"/>
    <row r="3885" s="116" customFormat="1" x14ac:dyDescent="0.15"/>
    <row r="3886" s="116" customFormat="1" x14ac:dyDescent="0.15"/>
    <row r="3887" s="116" customFormat="1" x14ac:dyDescent="0.15"/>
    <row r="3888" s="116" customFormat="1" x14ac:dyDescent="0.15"/>
    <row r="3889" s="116" customFormat="1" x14ac:dyDescent="0.15"/>
    <row r="3890" s="116" customFormat="1" x14ac:dyDescent="0.15"/>
    <row r="3891" s="116" customFormat="1" x14ac:dyDescent="0.15"/>
    <row r="3892" s="116" customFormat="1" x14ac:dyDescent="0.15"/>
    <row r="3893" s="116" customFormat="1" x14ac:dyDescent="0.15"/>
    <row r="3894" s="116" customFormat="1" x14ac:dyDescent="0.15"/>
    <row r="3895" s="116" customFormat="1" x14ac:dyDescent="0.15"/>
    <row r="3896" s="116" customFormat="1" x14ac:dyDescent="0.15"/>
    <row r="3897" s="116" customFormat="1" x14ac:dyDescent="0.15"/>
    <row r="3898" s="116" customFormat="1" x14ac:dyDescent="0.15"/>
    <row r="3899" s="116" customFormat="1" x14ac:dyDescent="0.15"/>
    <row r="3900" s="116" customFormat="1" x14ac:dyDescent="0.15"/>
    <row r="3901" s="116" customFormat="1" x14ac:dyDescent="0.15"/>
    <row r="3902" s="116" customFormat="1" x14ac:dyDescent="0.15"/>
    <row r="3903" s="116" customFormat="1" x14ac:dyDescent="0.15"/>
    <row r="3904" s="116" customFormat="1" x14ac:dyDescent="0.15"/>
    <row r="3905" s="116" customFormat="1" x14ac:dyDescent="0.15"/>
    <row r="3906" s="116" customFormat="1" x14ac:dyDescent="0.15"/>
    <row r="3907" s="116" customFormat="1" x14ac:dyDescent="0.15"/>
    <row r="3908" s="116" customFormat="1" x14ac:dyDescent="0.15"/>
    <row r="3909" s="116" customFormat="1" x14ac:dyDescent="0.15"/>
    <row r="3910" s="116" customFormat="1" x14ac:dyDescent="0.15"/>
    <row r="3911" s="116" customFormat="1" x14ac:dyDescent="0.15"/>
    <row r="3912" s="116" customFormat="1" x14ac:dyDescent="0.15"/>
    <row r="3913" s="116" customFormat="1" x14ac:dyDescent="0.15"/>
    <row r="3914" s="116" customFormat="1" x14ac:dyDescent="0.15"/>
    <row r="3915" s="116" customFormat="1" x14ac:dyDescent="0.15"/>
    <row r="3916" s="116" customFormat="1" x14ac:dyDescent="0.15"/>
    <row r="3917" s="116" customFormat="1" x14ac:dyDescent="0.15"/>
    <row r="3918" s="116" customFormat="1" x14ac:dyDescent="0.15"/>
    <row r="3919" s="116" customFormat="1" x14ac:dyDescent="0.15"/>
    <row r="3920" s="116" customFormat="1" x14ac:dyDescent="0.15"/>
    <row r="3921" s="116" customFormat="1" x14ac:dyDescent="0.15"/>
    <row r="3922" s="116" customFormat="1" x14ac:dyDescent="0.15"/>
    <row r="3923" s="116" customFormat="1" x14ac:dyDescent="0.15"/>
    <row r="3924" s="116" customFormat="1" x14ac:dyDescent="0.15"/>
    <row r="3925" s="116" customFormat="1" x14ac:dyDescent="0.15"/>
    <row r="3926" s="116" customFormat="1" x14ac:dyDescent="0.15"/>
    <row r="3927" s="116" customFormat="1" x14ac:dyDescent="0.15"/>
    <row r="3928" s="116" customFormat="1" x14ac:dyDescent="0.15"/>
    <row r="3929" s="116" customFormat="1" x14ac:dyDescent="0.15"/>
    <row r="3930" s="116" customFormat="1" x14ac:dyDescent="0.15"/>
    <row r="3931" s="116" customFormat="1" x14ac:dyDescent="0.15"/>
    <row r="3932" s="116" customFormat="1" x14ac:dyDescent="0.15"/>
    <row r="3933" s="116" customFormat="1" x14ac:dyDescent="0.15"/>
    <row r="3934" s="116" customFormat="1" x14ac:dyDescent="0.15"/>
    <row r="3935" s="116" customFormat="1" x14ac:dyDescent="0.15"/>
    <row r="3936" s="116" customFormat="1" x14ac:dyDescent="0.15"/>
    <row r="3937" s="116" customFormat="1" x14ac:dyDescent="0.15"/>
    <row r="3938" s="116" customFormat="1" x14ac:dyDescent="0.15"/>
    <row r="3939" s="116" customFormat="1" x14ac:dyDescent="0.15"/>
    <row r="3940" s="116" customFormat="1" x14ac:dyDescent="0.15"/>
    <row r="3941" s="116" customFormat="1" x14ac:dyDescent="0.15"/>
    <row r="3942" s="116" customFormat="1" x14ac:dyDescent="0.15"/>
    <row r="3943" s="116" customFormat="1" x14ac:dyDescent="0.15"/>
    <row r="3944" s="116" customFormat="1" x14ac:dyDescent="0.15"/>
    <row r="3945" s="116" customFormat="1" x14ac:dyDescent="0.15"/>
    <row r="3946" s="116" customFormat="1" x14ac:dyDescent="0.15"/>
    <row r="3947" s="116" customFormat="1" x14ac:dyDescent="0.15"/>
    <row r="3948" s="116" customFormat="1" x14ac:dyDescent="0.15"/>
    <row r="3949" s="116" customFormat="1" x14ac:dyDescent="0.15"/>
    <row r="3950" s="116" customFormat="1" x14ac:dyDescent="0.15"/>
    <row r="3951" s="116" customFormat="1" x14ac:dyDescent="0.15"/>
    <row r="3952" s="116" customFormat="1" x14ac:dyDescent="0.15"/>
    <row r="3953" s="116" customFormat="1" x14ac:dyDescent="0.15"/>
    <row r="3954" s="116" customFormat="1" x14ac:dyDescent="0.15"/>
    <row r="3955" s="116" customFormat="1" x14ac:dyDescent="0.15"/>
    <row r="3956" s="116" customFormat="1" x14ac:dyDescent="0.15"/>
    <row r="3957" s="116" customFormat="1" x14ac:dyDescent="0.15"/>
    <row r="3958" s="116" customFormat="1" x14ac:dyDescent="0.15"/>
    <row r="3959" s="116" customFormat="1" x14ac:dyDescent="0.15"/>
    <row r="3960" s="116" customFormat="1" x14ac:dyDescent="0.15"/>
    <row r="3961" s="116" customFormat="1" x14ac:dyDescent="0.15"/>
    <row r="3962" s="116" customFormat="1" x14ac:dyDescent="0.15"/>
    <row r="3963" s="116" customFormat="1" x14ac:dyDescent="0.15"/>
    <row r="3964" s="116" customFormat="1" x14ac:dyDescent="0.15"/>
    <row r="3965" s="116" customFormat="1" x14ac:dyDescent="0.15"/>
    <row r="3966" s="116" customFormat="1" x14ac:dyDescent="0.15"/>
    <row r="3967" s="116" customFormat="1" x14ac:dyDescent="0.15"/>
    <row r="3968" s="116" customFormat="1" x14ac:dyDescent="0.15"/>
    <row r="3969" s="116" customFormat="1" x14ac:dyDescent="0.15"/>
    <row r="3970" s="116" customFormat="1" x14ac:dyDescent="0.15"/>
    <row r="3971" s="116" customFormat="1" x14ac:dyDescent="0.15"/>
    <row r="3972" s="116" customFormat="1" x14ac:dyDescent="0.15"/>
    <row r="3973" s="116" customFormat="1" x14ac:dyDescent="0.15"/>
    <row r="3974" s="116" customFormat="1" x14ac:dyDescent="0.15"/>
    <row r="3975" s="116" customFormat="1" x14ac:dyDescent="0.15"/>
    <row r="3976" s="116" customFormat="1" x14ac:dyDescent="0.15"/>
    <row r="3977" s="116" customFormat="1" x14ac:dyDescent="0.15"/>
    <row r="3978" s="116" customFormat="1" x14ac:dyDescent="0.15"/>
    <row r="3979" s="116" customFormat="1" x14ac:dyDescent="0.15"/>
    <row r="3980" s="116" customFormat="1" x14ac:dyDescent="0.15"/>
    <row r="3981" s="116" customFormat="1" x14ac:dyDescent="0.15"/>
    <row r="3982" s="116" customFormat="1" x14ac:dyDescent="0.15"/>
    <row r="3983" s="116" customFormat="1" x14ac:dyDescent="0.15"/>
    <row r="3984" s="116" customFormat="1" x14ac:dyDescent="0.15"/>
    <row r="3985" s="116" customFormat="1" x14ac:dyDescent="0.15"/>
    <row r="3986" s="116" customFormat="1" x14ac:dyDescent="0.15"/>
    <row r="3987" s="116" customFormat="1" x14ac:dyDescent="0.15"/>
    <row r="3988" s="116" customFormat="1" x14ac:dyDescent="0.15"/>
    <row r="3989" s="116" customFormat="1" x14ac:dyDescent="0.15"/>
    <row r="3990" s="116" customFormat="1" x14ac:dyDescent="0.15"/>
    <row r="3991" s="116" customFormat="1" x14ac:dyDescent="0.15"/>
    <row r="3992" s="116" customFormat="1" x14ac:dyDescent="0.15"/>
    <row r="3993" s="116" customFormat="1" x14ac:dyDescent="0.15"/>
    <row r="3994" s="116" customFormat="1" x14ac:dyDescent="0.15"/>
    <row r="3995" s="116" customFormat="1" x14ac:dyDescent="0.15"/>
    <row r="3996" s="116" customFormat="1" x14ac:dyDescent="0.15"/>
    <row r="3997" s="116" customFormat="1" x14ac:dyDescent="0.15"/>
    <row r="3998" s="116" customFormat="1" x14ac:dyDescent="0.15"/>
    <row r="3999" s="116" customFormat="1" x14ac:dyDescent="0.15"/>
    <row r="4000" s="116" customFormat="1" x14ac:dyDescent="0.15"/>
    <row r="4001" s="116" customFormat="1" x14ac:dyDescent="0.15"/>
    <row r="4002" s="116" customFormat="1" x14ac:dyDescent="0.15"/>
    <row r="4003" s="116" customFormat="1" x14ac:dyDescent="0.15"/>
    <row r="4004" s="116" customFormat="1" x14ac:dyDescent="0.15"/>
    <row r="4005" s="116" customFormat="1" x14ac:dyDescent="0.15"/>
    <row r="4006" s="116" customFormat="1" x14ac:dyDescent="0.15"/>
    <row r="4007" s="116" customFormat="1" x14ac:dyDescent="0.15"/>
    <row r="4008" s="116" customFormat="1" x14ac:dyDescent="0.15"/>
    <row r="4009" s="116" customFormat="1" x14ac:dyDescent="0.15"/>
    <row r="4010" s="116" customFormat="1" x14ac:dyDescent="0.15"/>
    <row r="4011" s="116" customFormat="1" x14ac:dyDescent="0.15"/>
    <row r="4012" s="116" customFormat="1" x14ac:dyDescent="0.15"/>
    <row r="4013" s="116" customFormat="1" x14ac:dyDescent="0.15"/>
    <row r="4014" s="116" customFormat="1" x14ac:dyDescent="0.15"/>
    <row r="4015" s="116" customFormat="1" x14ac:dyDescent="0.15"/>
    <row r="4016" s="116" customFormat="1" x14ac:dyDescent="0.15"/>
    <row r="4017" s="116" customFormat="1" x14ac:dyDescent="0.15"/>
    <row r="4018" s="116" customFormat="1" x14ac:dyDescent="0.15"/>
    <row r="4019" s="116" customFormat="1" x14ac:dyDescent="0.15"/>
    <row r="4020" s="116" customFormat="1" x14ac:dyDescent="0.15"/>
    <row r="4021" s="116" customFormat="1" x14ac:dyDescent="0.15"/>
    <row r="4022" s="116" customFormat="1" x14ac:dyDescent="0.15"/>
    <row r="4023" s="116" customFormat="1" x14ac:dyDescent="0.15"/>
    <row r="4024" s="116" customFormat="1" x14ac:dyDescent="0.15"/>
    <row r="4025" s="116" customFormat="1" x14ac:dyDescent="0.15"/>
    <row r="4026" s="116" customFormat="1" x14ac:dyDescent="0.15"/>
    <row r="4027" s="116" customFormat="1" x14ac:dyDescent="0.15"/>
    <row r="4028" s="116" customFormat="1" x14ac:dyDescent="0.15"/>
    <row r="4029" s="116" customFormat="1" x14ac:dyDescent="0.15"/>
    <row r="4030" s="116" customFormat="1" x14ac:dyDescent="0.15"/>
    <row r="4031" s="116" customFormat="1" x14ac:dyDescent="0.15"/>
    <row r="4032" s="116" customFormat="1" x14ac:dyDescent="0.15"/>
    <row r="4033" s="116" customFormat="1" x14ac:dyDescent="0.15"/>
    <row r="4034" s="116" customFormat="1" x14ac:dyDescent="0.15"/>
    <row r="4035" s="116" customFormat="1" x14ac:dyDescent="0.15"/>
    <row r="4036" s="116" customFormat="1" x14ac:dyDescent="0.15"/>
    <row r="4037" s="116" customFormat="1" x14ac:dyDescent="0.15"/>
    <row r="4038" s="116" customFormat="1" x14ac:dyDescent="0.15"/>
    <row r="4039" s="116" customFormat="1" x14ac:dyDescent="0.15"/>
    <row r="4040" s="116" customFormat="1" x14ac:dyDescent="0.15"/>
    <row r="4041" s="116" customFormat="1" x14ac:dyDescent="0.15"/>
    <row r="4042" s="116" customFormat="1" x14ac:dyDescent="0.15"/>
    <row r="4043" s="116" customFormat="1" x14ac:dyDescent="0.15"/>
    <row r="4044" s="116" customFormat="1" x14ac:dyDescent="0.15"/>
    <row r="4045" s="116" customFormat="1" x14ac:dyDescent="0.15"/>
    <row r="4046" s="116" customFormat="1" x14ac:dyDescent="0.15"/>
    <row r="4047" s="116" customFormat="1" x14ac:dyDescent="0.15"/>
    <row r="4048" s="116" customFormat="1" x14ac:dyDescent="0.15"/>
    <row r="4049" s="116" customFormat="1" x14ac:dyDescent="0.15"/>
    <row r="4050" s="116" customFormat="1" x14ac:dyDescent="0.15"/>
    <row r="4051" s="116" customFormat="1" x14ac:dyDescent="0.15"/>
    <row r="4052" s="116" customFormat="1" x14ac:dyDescent="0.15"/>
    <row r="4053" s="116" customFormat="1" x14ac:dyDescent="0.15"/>
    <row r="4054" s="116" customFormat="1" x14ac:dyDescent="0.15"/>
    <row r="4055" s="116" customFormat="1" x14ac:dyDescent="0.15"/>
    <row r="4056" s="116" customFormat="1" x14ac:dyDescent="0.15"/>
    <row r="4057" s="116" customFormat="1" x14ac:dyDescent="0.15"/>
    <row r="4058" s="116" customFormat="1" x14ac:dyDescent="0.15"/>
    <row r="4059" s="116" customFormat="1" x14ac:dyDescent="0.15"/>
    <row r="4060" s="116" customFormat="1" x14ac:dyDescent="0.15"/>
    <row r="4061" s="116" customFormat="1" x14ac:dyDescent="0.15"/>
    <row r="4062" s="116" customFormat="1" x14ac:dyDescent="0.15"/>
    <row r="4063" s="116" customFormat="1" x14ac:dyDescent="0.15"/>
    <row r="4064" s="116" customFormat="1" x14ac:dyDescent="0.15"/>
    <row r="4065" s="116" customFormat="1" x14ac:dyDescent="0.15"/>
    <row r="4066" s="116" customFormat="1" x14ac:dyDescent="0.15"/>
    <row r="4067" s="116" customFormat="1" x14ac:dyDescent="0.15"/>
    <row r="4068" s="116" customFormat="1" x14ac:dyDescent="0.15"/>
    <row r="4069" s="116" customFormat="1" x14ac:dyDescent="0.15"/>
    <row r="4070" s="116" customFormat="1" x14ac:dyDescent="0.15"/>
    <row r="4071" s="116" customFormat="1" x14ac:dyDescent="0.15"/>
    <row r="4072" s="116" customFormat="1" x14ac:dyDescent="0.15"/>
    <row r="4073" s="116" customFormat="1" x14ac:dyDescent="0.15"/>
    <row r="4074" s="116" customFormat="1" x14ac:dyDescent="0.15"/>
    <row r="4075" s="116" customFormat="1" x14ac:dyDescent="0.15"/>
    <row r="4076" s="116" customFormat="1" x14ac:dyDescent="0.15"/>
    <row r="4077" s="116" customFormat="1" x14ac:dyDescent="0.15"/>
    <row r="4078" s="116" customFormat="1" x14ac:dyDescent="0.15"/>
    <row r="4079" s="116" customFormat="1" x14ac:dyDescent="0.15"/>
    <row r="4080" s="116" customFormat="1" x14ac:dyDescent="0.15"/>
    <row r="4081" s="116" customFormat="1" x14ac:dyDescent="0.15"/>
    <row r="4082" s="116" customFormat="1" x14ac:dyDescent="0.15"/>
    <row r="4083" s="116" customFormat="1" x14ac:dyDescent="0.15"/>
    <row r="4084" s="116" customFormat="1" x14ac:dyDescent="0.15"/>
    <row r="4085" s="116" customFormat="1" x14ac:dyDescent="0.15"/>
    <row r="4086" s="116" customFormat="1" x14ac:dyDescent="0.15"/>
    <row r="4087" s="116" customFormat="1" x14ac:dyDescent="0.15"/>
    <row r="4088" s="116" customFormat="1" x14ac:dyDescent="0.15"/>
    <row r="4089" s="116" customFormat="1" x14ac:dyDescent="0.15"/>
    <row r="4090" s="116" customFormat="1" x14ac:dyDescent="0.15"/>
    <row r="4091" s="116" customFormat="1" x14ac:dyDescent="0.15"/>
    <row r="4092" s="116" customFormat="1" x14ac:dyDescent="0.15"/>
    <row r="4093" s="116" customFormat="1" x14ac:dyDescent="0.15"/>
    <row r="4094" s="116" customFormat="1" x14ac:dyDescent="0.15"/>
    <row r="4095" s="116" customFormat="1" x14ac:dyDescent="0.15"/>
    <row r="4096" s="116" customFormat="1" x14ac:dyDescent="0.15"/>
    <row r="4097" s="116" customFormat="1" x14ac:dyDescent="0.15"/>
    <row r="4098" s="116" customFormat="1" x14ac:dyDescent="0.15"/>
    <row r="4099" s="116" customFormat="1" x14ac:dyDescent="0.15"/>
    <row r="4100" s="116" customFormat="1" x14ac:dyDescent="0.15"/>
    <row r="4101" s="116" customFormat="1" x14ac:dyDescent="0.15"/>
    <row r="4102" s="116" customFormat="1" x14ac:dyDescent="0.15"/>
    <row r="4103" s="116" customFormat="1" x14ac:dyDescent="0.15"/>
    <row r="4104" s="116" customFormat="1" x14ac:dyDescent="0.15"/>
    <row r="4105" s="116" customFormat="1" x14ac:dyDescent="0.15"/>
    <row r="4106" s="116" customFormat="1" x14ac:dyDescent="0.15"/>
    <row r="4107" s="116" customFormat="1" x14ac:dyDescent="0.15"/>
    <row r="4108" s="116" customFormat="1" x14ac:dyDescent="0.15"/>
    <row r="4109" s="116" customFormat="1" x14ac:dyDescent="0.15"/>
    <row r="4110" s="116" customFormat="1" x14ac:dyDescent="0.15"/>
    <row r="4111" s="116" customFormat="1" x14ac:dyDescent="0.15"/>
    <row r="4112" s="116" customFormat="1" x14ac:dyDescent="0.15"/>
    <row r="4113" s="116" customFormat="1" x14ac:dyDescent="0.15"/>
    <row r="4114" s="116" customFormat="1" x14ac:dyDescent="0.15"/>
    <row r="4115" s="116" customFormat="1" x14ac:dyDescent="0.15"/>
    <row r="4116" s="116" customFormat="1" x14ac:dyDescent="0.15"/>
    <row r="4117" s="116" customFormat="1" x14ac:dyDescent="0.15"/>
    <row r="4118" s="116" customFormat="1" x14ac:dyDescent="0.15"/>
    <row r="4119" s="116" customFormat="1" x14ac:dyDescent="0.15"/>
    <row r="4120" s="116" customFormat="1" x14ac:dyDescent="0.15"/>
    <row r="4121" s="116" customFormat="1" x14ac:dyDescent="0.15"/>
    <row r="4122" s="116" customFormat="1" x14ac:dyDescent="0.15"/>
    <row r="4123" s="116" customFormat="1" x14ac:dyDescent="0.15"/>
    <row r="4124" s="116" customFormat="1" x14ac:dyDescent="0.15"/>
    <row r="4125" s="116" customFormat="1" x14ac:dyDescent="0.15"/>
    <row r="4126" s="116" customFormat="1" x14ac:dyDescent="0.15"/>
    <row r="4127" s="116" customFormat="1" x14ac:dyDescent="0.15"/>
    <row r="4128" s="116" customFormat="1" x14ac:dyDescent="0.15"/>
    <row r="4129" s="116" customFormat="1" x14ac:dyDescent="0.15"/>
    <row r="4130" s="116" customFormat="1" x14ac:dyDescent="0.15"/>
    <row r="4131" s="116" customFormat="1" x14ac:dyDescent="0.15"/>
    <row r="4132" s="116" customFormat="1" x14ac:dyDescent="0.15"/>
    <row r="4133" s="116" customFormat="1" x14ac:dyDescent="0.15"/>
    <row r="4134" s="116" customFormat="1" x14ac:dyDescent="0.15"/>
    <row r="4135" s="116" customFormat="1" x14ac:dyDescent="0.15"/>
    <row r="4136" s="116" customFormat="1" x14ac:dyDescent="0.15"/>
    <row r="4137" s="116" customFormat="1" x14ac:dyDescent="0.15"/>
    <row r="4138" s="116" customFormat="1" x14ac:dyDescent="0.15"/>
    <row r="4139" s="116" customFormat="1" x14ac:dyDescent="0.15"/>
    <row r="4140" s="116" customFormat="1" x14ac:dyDescent="0.15"/>
    <row r="4141" s="116" customFormat="1" x14ac:dyDescent="0.15"/>
    <row r="4142" s="116" customFormat="1" x14ac:dyDescent="0.15"/>
    <row r="4143" s="116" customFormat="1" x14ac:dyDescent="0.15"/>
    <row r="4144" s="116" customFormat="1" x14ac:dyDescent="0.15"/>
    <row r="4145" s="116" customFormat="1" x14ac:dyDescent="0.15"/>
    <row r="4146" s="116" customFormat="1" x14ac:dyDescent="0.15"/>
    <row r="4147" s="116" customFormat="1" x14ac:dyDescent="0.15"/>
    <row r="4148" s="116" customFormat="1" x14ac:dyDescent="0.15"/>
    <row r="4149" s="116" customFormat="1" x14ac:dyDescent="0.15"/>
    <row r="4150" s="116" customFormat="1" x14ac:dyDescent="0.15"/>
    <row r="4151" s="116" customFormat="1" x14ac:dyDescent="0.15"/>
    <row r="4152" s="116" customFormat="1" x14ac:dyDescent="0.15"/>
    <row r="4153" s="116" customFormat="1" x14ac:dyDescent="0.15"/>
    <row r="4154" s="116" customFormat="1" x14ac:dyDescent="0.15"/>
    <row r="4155" s="116" customFormat="1" x14ac:dyDescent="0.15"/>
    <row r="4156" s="116" customFormat="1" x14ac:dyDescent="0.15"/>
    <row r="4157" s="116" customFormat="1" x14ac:dyDescent="0.15"/>
    <row r="4158" s="116" customFormat="1" x14ac:dyDescent="0.15"/>
    <row r="4159" s="116" customFormat="1" x14ac:dyDescent="0.15"/>
    <row r="4160" s="116" customFormat="1" x14ac:dyDescent="0.15"/>
    <row r="4161" s="116" customFormat="1" x14ac:dyDescent="0.15"/>
    <row r="4162" s="116" customFormat="1" x14ac:dyDescent="0.15"/>
    <row r="4163" s="116" customFormat="1" x14ac:dyDescent="0.15"/>
    <row r="4164" s="116" customFormat="1" x14ac:dyDescent="0.15"/>
    <row r="4165" s="116" customFormat="1" x14ac:dyDescent="0.15"/>
    <row r="4166" s="116" customFormat="1" x14ac:dyDescent="0.15"/>
    <row r="4167" s="116" customFormat="1" x14ac:dyDescent="0.15"/>
    <row r="4168" s="116" customFormat="1" x14ac:dyDescent="0.15"/>
    <row r="4169" s="116" customFormat="1" x14ac:dyDescent="0.15"/>
    <row r="4170" s="116" customFormat="1" x14ac:dyDescent="0.15"/>
    <row r="4171" s="116" customFormat="1" x14ac:dyDescent="0.15"/>
    <row r="4172" s="116" customFormat="1" x14ac:dyDescent="0.15"/>
    <row r="4173" s="116" customFormat="1" x14ac:dyDescent="0.15"/>
    <row r="4174" s="116" customFormat="1" x14ac:dyDescent="0.15"/>
    <row r="4175" s="116" customFormat="1" x14ac:dyDescent="0.15"/>
    <row r="4176" s="116" customFormat="1" x14ac:dyDescent="0.15"/>
    <row r="4177" s="116" customFormat="1" x14ac:dyDescent="0.15"/>
    <row r="4178" s="116" customFormat="1" x14ac:dyDescent="0.15"/>
    <row r="4179" s="116" customFormat="1" x14ac:dyDescent="0.15"/>
    <row r="4180" s="116" customFormat="1" x14ac:dyDescent="0.15"/>
    <row r="4181" s="116" customFormat="1" x14ac:dyDescent="0.15"/>
    <row r="4182" s="116" customFormat="1" x14ac:dyDescent="0.15"/>
    <row r="4183" s="116" customFormat="1" x14ac:dyDescent="0.15"/>
    <row r="4184" s="116" customFormat="1" x14ac:dyDescent="0.15"/>
    <row r="4185" s="116" customFormat="1" x14ac:dyDescent="0.15"/>
    <row r="4186" s="116" customFormat="1" x14ac:dyDescent="0.15"/>
    <row r="4187" s="116" customFormat="1" x14ac:dyDescent="0.15"/>
    <row r="4188" s="116" customFormat="1" x14ac:dyDescent="0.15"/>
    <row r="4189" s="116" customFormat="1" x14ac:dyDescent="0.15"/>
    <row r="4190" s="116" customFormat="1" x14ac:dyDescent="0.15"/>
    <row r="4191" s="116" customFormat="1" x14ac:dyDescent="0.15"/>
    <row r="4192" s="116" customFormat="1" x14ac:dyDescent="0.15"/>
    <row r="4193" s="116" customFormat="1" x14ac:dyDescent="0.15"/>
    <row r="4194" s="116" customFormat="1" x14ac:dyDescent="0.15"/>
    <row r="4195" s="116" customFormat="1" x14ac:dyDescent="0.15"/>
    <row r="4196" s="116" customFormat="1" x14ac:dyDescent="0.15"/>
    <row r="4197" s="116" customFormat="1" x14ac:dyDescent="0.15"/>
    <row r="4198" s="116" customFormat="1" x14ac:dyDescent="0.15"/>
    <row r="4199" s="116" customFormat="1" x14ac:dyDescent="0.15"/>
    <row r="4200" s="116" customFormat="1" x14ac:dyDescent="0.15"/>
    <row r="4201" s="116" customFormat="1" x14ac:dyDescent="0.15"/>
    <row r="4202" s="116" customFormat="1" x14ac:dyDescent="0.15"/>
    <row r="4203" s="116" customFormat="1" x14ac:dyDescent="0.15"/>
    <row r="4204" s="116" customFormat="1" x14ac:dyDescent="0.15"/>
    <row r="4205" s="116" customFormat="1" x14ac:dyDescent="0.15"/>
    <row r="4206" s="116" customFormat="1" x14ac:dyDescent="0.15"/>
    <row r="4207" s="116" customFormat="1" x14ac:dyDescent="0.15"/>
    <row r="4208" s="116" customFormat="1" x14ac:dyDescent="0.15"/>
    <row r="4209" s="116" customFormat="1" x14ac:dyDescent="0.15"/>
    <row r="4210" s="116" customFormat="1" x14ac:dyDescent="0.15"/>
    <row r="4211" s="116" customFormat="1" x14ac:dyDescent="0.15"/>
    <row r="4212" s="116" customFormat="1" x14ac:dyDescent="0.15"/>
    <row r="4213" s="116" customFormat="1" x14ac:dyDescent="0.15"/>
    <row r="4214" s="116" customFormat="1" x14ac:dyDescent="0.15"/>
    <row r="4215" s="116" customFormat="1" x14ac:dyDescent="0.15"/>
    <row r="4216" s="116" customFormat="1" x14ac:dyDescent="0.15"/>
    <row r="4217" s="116" customFormat="1" x14ac:dyDescent="0.15"/>
    <row r="4218" s="116" customFormat="1" x14ac:dyDescent="0.15"/>
    <row r="4219" s="116" customFormat="1" x14ac:dyDescent="0.15"/>
    <row r="4220" s="116" customFormat="1" x14ac:dyDescent="0.15"/>
    <row r="4221" s="116" customFormat="1" x14ac:dyDescent="0.15"/>
    <row r="4222" s="116" customFormat="1" x14ac:dyDescent="0.15"/>
    <row r="4223" s="116" customFormat="1" x14ac:dyDescent="0.15"/>
    <row r="4224" s="116" customFormat="1" x14ac:dyDescent="0.15"/>
    <row r="4225" s="116" customFormat="1" x14ac:dyDescent="0.15"/>
    <row r="4226" s="116" customFormat="1" x14ac:dyDescent="0.15"/>
    <row r="4227" s="116" customFormat="1" x14ac:dyDescent="0.15"/>
    <row r="4228" s="116" customFormat="1" x14ac:dyDescent="0.15"/>
    <row r="4229" s="116" customFormat="1" x14ac:dyDescent="0.15"/>
    <row r="4230" s="116" customFormat="1" x14ac:dyDescent="0.15"/>
    <row r="4231" s="116" customFormat="1" x14ac:dyDescent="0.15"/>
    <row r="4232" s="116" customFormat="1" x14ac:dyDescent="0.15"/>
    <row r="4233" s="116" customFormat="1" x14ac:dyDescent="0.15"/>
    <row r="4234" s="116" customFormat="1" x14ac:dyDescent="0.15"/>
    <row r="4235" s="116" customFormat="1" x14ac:dyDescent="0.15"/>
    <row r="4236" s="116" customFormat="1" x14ac:dyDescent="0.15"/>
    <row r="4237" s="116" customFormat="1" x14ac:dyDescent="0.15"/>
    <row r="4238" s="116" customFormat="1" x14ac:dyDescent="0.15"/>
    <row r="4239" s="116" customFormat="1" x14ac:dyDescent="0.15"/>
    <row r="4240" s="116" customFormat="1" x14ac:dyDescent="0.15"/>
    <row r="4241" s="116" customFormat="1" x14ac:dyDescent="0.15"/>
    <row r="4242" s="116" customFormat="1" x14ac:dyDescent="0.15"/>
    <row r="4243" s="116" customFormat="1" x14ac:dyDescent="0.15"/>
    <row r="4244" s="116" customFormat="1" x14ac:dyDescent="0.15"/>
    <row r="4245" s="116" customFormat="1" x14ac:dyDescent="0.15"/>
    <row r="4246" s="116" customFormat="1" x14ac:dyDescent="0.15"/>
    <row r="4247" s="116" customFormat="1" x14ac:dyDescent="0.15"/>
    <row r="4248" s="116" customFormat="1" x14ac:dyDescent="0.15"/>
    <row r="4249" s="116" customFormat="1" x14ac:dyDescent="0.15"/>
    <row r="4250" s="116" customFormat="1" x14ac:dyDescent="0.15"/>
    <row r="4251" s="116" customFormat="1" x14ac:dyDescent="0.15"/>
    <row r="4252" s="116" customFormat="1" x14ac:dyDescent="0.15"/>
    <row r="4253" s="116" customFormat="1" x14ac:dyDescent="0.15"/>
    <row r="4254" s="116" customFormat="1" x14ac:dyDescent="0.15"/>
    <row r="4255" s="116" customFormat="1" x14ac:dyDescent="0.15"/>
    <row r="4256" s="116" customFormat="1" x14ac:dyDescent="0.15"/>
    <row r="4257" s="116" customFormat="1" x14ac:dyDescent="0.15"/>
    <row r="4258" s="116" customFormat="1" x14ac:dyDescent="0.15"/>
    <row r="4259" s="116" customFormat="1" x14ac:dyDescent="0.15"/>
    <row r="4260" s="116" customFormat="1" x14ac:dyDescent="0.15"/>
    <row r="4261" s="116" customFormat="1" x14ac:dyDescent="0.15"/>
    <row r="4262" s="116" customFormat="1" x14ac:dyDescent="0.15"/>
    <row r="4263" s="116" customFormat="1" x14ac:dyDescent="0.15"/>
    <row r="4264" s="116" customFormat="1" x14ac:dyDescent="0.15"/>
    <row r="4265" s="116" customFormat="1" x14ac:dyDescent="0.15"/>
    <row r="4266" s="116" customFormat="1" x14ac:dyDescent="0.15"/>
    <row r="4267" s="116" customFormat="1" x14ac:dyDescent="0.15"/>
    <row r="4268" s="116" customFormat="1" x14ac:dyDescent="0.15"/>
    <row r="4269" s="116" customFormat="1" x14ac:dyDescent="0.15"/>
    <row r="4270" s="116" customFormat="1" x14ac:dyDescent="0.15"/>
    <row r="4271" s="116" customFormat="1" x14ac:dyDescent="0.15"/>
    <row r="4272" s="116" customFormat="1" x14ac:dyDescent="0.15"/>
    <row r="4273" s="116" customFormat="1" x14ac:dyDescent="0.15"/>
    <row r="4274" s="116" customFormat="1" x14ac:dyDescent="0.15"/>
    <row r="4275" s="116" customFormat="1" x14ac:dyDescent="0.15"/>
    <row r="4276" s="116" customFormat="1" x14ac:dyDescent="0.15"/>
    <row r="4277" s="116" customFormat="1" x14ac:dyDescent="0.15"/>
    <row r="4278" s="116" customFormat="1" x14ac:dyDescent="0.15"/>
    <row r="4279" s="116" customFormat="1" x14ac:dyDescent="0.15"/>
    <row r="4280" s="116" customFormat="1" x14ac:dyDescent="0.15"/>
    <row r="4281" s="116" customFormat="1" x14ac:dyDescent="0.15"/>
    <row r="4282" s="116" customFormat="1" x14ac:dyDescent="0.15"/>
    <row r="4283" s="116" customFormat="1" x14ac:dyDescent="0.15"/>
    <row r="4284" s="116" customFormat="1" x14ac:dyDescent="0.15"/>
    <row r="4285" s="116" customFormat="1" x14ac:dyDescent="0.15"/>
    <row r="4286" s="116" customFormat="1" x14ac:dyDescent="0.15"/>
    <row r="4287" s="116" customFormat="1" x14ac:dyDescent="0.15"/>
    <row r="4288" s="116" customFormat="1" x14ac:dyDescent="0.15"/>
    <row r="4289" s="116" customFormat="1" x14ac:dyDescent="0.15"/>
    <row r="4290" s="116" customFormat="1" x14ac:dyDescent="0.15"/>
    <row r="4291" s="116" customFormat="1" x14ac:dyDescent="0.15"/>
    <row r="4292" s="116" customFormat="1" x14ac:dyDescent="0.15"/>
    <row r="4293" s="116" customFormat="1" x14ac:dyDescent="0.15"/>
    <row r="4294" s="116" customFormat="1" x14ac:dyDescent="0.15"/>
    <row r="4295" s="116" customFormat="1" x14ac:dyDescent="0.15"/>
    <row r="4296" s="116" customFormat="1" x14ac:dyDescent="0.15"/>
    <row r="4297" s="116" customFormat="1" x14ac:dyDescent="0.15"/>
    <row r="4298" s="116" customFormat="1" x14ac:dyDescent="0.15"/>
    <row r="4299" s="116" customFormat="1" x14ac:dyDescent="0.15"/>
    <row r="4300" s="116" customFormat="1" x14ac:dyDescent="0.15"/>
    <row r="4301" s="116" customFormat="1" x14ac:dyDescent="0.15"/>
    <row r="4302" s="116" customFormat="1" x14ac:dyDescent="0.15"/>
    <row r="4303" s="116" customFormat="1" x14ac:dyDescent="0.15"/>
    <row r="4304" s="116" customFormat="1" x14ac:dyDescent="0.15"/>
    <row r="4305" s="116" customFormat="1" x14ac:dyDescent="0.15"/>
    <row r="4306" s="116" customFormat="1" x14ac:dyDescent="0.15"/>
    <row r="4307" s="116" customFormat="1" x14ac:dyDescent="0.15"/>
    <row r="4308" s="116" customFormat="1" x14ac:dyDescent="0.15"/>
    <row r="4309" s="116" customFormat="1" x14ac:dyDescent="0.15"/>
    <row r="4310" s="116" customFormat="1" x14ac:dyDescent="0.15"/>
    <row r="4311" s="116" customFormat="1" x14ac:dyDescent="0.15"/>
    <row r="4312" s="116" customFormat="1" x14ac:dyDescent="0.15"/>
    <row r="4313" s="116" customFormat="1" x14ac:dyDescent="0.15"/>
    <row r="4314" s="116" customFormat="1" x14ac:dyDescent="0.15"/>
    <row r="4315" s="116" customFormat="1" x14ac:dyDescent="0.15"/>
    <row r="4316" s="116" customFormat="1" x14ac:dyDescent="0.15"/>
    <row r="4317" s="116" customFormat="1" x14ac:dyDescent="0.15"/>
    <row r="4318" s="116" customFormat="1" x14ac:dyDescent="0.15"/>
    <row r="4319" s="116" customFormat="1" x14ac:dyDescent="0.15"/>
    <row r="4320" s="116" customFormat="1" x14ac:dyDescent="0.15"/>
    <row r="4321" s="116" customFormat="1" x14ac:dyDescent="0.15"/>
    <row r="4322" s="116" customFormat="1" x14ac:dyDescent="0.15"/>
    <row r="4323" s="116" customFormat="1" x14ac:dyDescent="0.15"/>
    <row r="4324" s="116" customFormat="1" x14ac:dyDescent="0.15"/>
    <row r="4325" s="116" customFormat="1" x14ac:dyDescent="0.15"/>
    <row r="4326" s="116" customFormat="1" x14ac:dyDescent="0.15"/>
    <row r="4327" s="116" customFormat="1" x14ac:dyDescent="0.15"/>
    <row r="4328" s="116" customFormat="1" x14ac:dyDescent="0.15"/>
    <row r="4329" s="116" customFormat="1" x14ac:dyDescent="0.15"/>
    <row r="4330" s="116" customFormat="1" x14ac:dyDescent="0.15"/>
    <row r="4331" s="116" customFormat="1" x14ac:dyDescent="0.15"/>
    <row r="4332" s="116" customFormat="1" x14ac:dyDescent="0.15"/>
    <row r="4333" s="116" customFormat="1" x14ac:dyDescent="0.15"/>
    <row r="4334" s="116" customFormat="1" x14ac:dyDescent="0.15"/>
    <row r="4335" s="116" customFormat="1" x14ac:dyDescent="0.15"/>
    <row r="4336" s="116" customFormat="1" x14ac:dyDescent="0.15"/>
    <row r="4337" s="116" customFormat="1" x14ac:dyDescent="0.15"/>
    <row r="4338" s="116" customFormat="1" x14ac:dyDescent="0.15"/>
    <row r="4339" s="116" customFormat="1" x14ac:dyDescent="0.15"/>
    <row r="4340" s="116" customFormat="1" x14ac:dyDescent="0.15"/>
    <row r="4341" s="116" customFormat="1" x14ac:dyDescent="0.15"/>
    <row r="4342" s="116" customFormat="1" x14ac:dyDescent="0.15"/>
    <row r="4343" s="116" customFormat="1" x14ac:dyDescent="0.15"/>
    <row r="4344" s="116" customFormat="1" x14ac:dyDescent="0.15"/>
    <row r="4345" s="116" customFormat="1" x14ac:dyDescent="0.15"/>
    <row r="4346" s="116" customFormat="1" x14ac:dyDescent="0.15"/>
    <row r="4347" s="116" customFormat="1" x14ac:dyDescent="0.15"/>
    <row r="4348" s="116" customFormat="1" x14ac:dyDescent="0.15"/>
    <row r="4349" s="116" customFormat="1" x14ac:dyDescent="0.15"/>
    <row r="4350" s="116" customFormat="1" x14ac:dyDescent="0.15"/>
    <row r="4351" s="116" customFormat="1" x14ac:dyDescent="0.15"/>
    <row r="4352" s="116" customFormat="1" x14ac:dyDescent="0.15"/>
    <row r="4353" s="116" customFormat="1" x14ac:dyDescent="0.15"/>
    <row r="4354" s="116" customFormat="1" x14ac:dyDescent="0.15"/>
    <row r="4355" s="116" customFormat="1" x14ac:dyDescent="0.15"/>
    <row r="4356" s="116" customFormat="1" x14ac:dyDescent="0.15"/>
    <row r="4357" s="116" customFormat="1" x14ac:dyDescent="0.15"/>
    <row r="4358" s="116" customFormat="1" x14ac:dyDescent="0.15"/>
    <row r="4359" s="116" customFormat="1" x14ac:dyDescent="0.15"/>
    <row r="4360" s="116" customFormat="1" x14ac:dyDescent="0.15"/>
    <row r="4361" s="116" customFormat="1" x14ac:dyDescent="0.15"/>
    <row r="4362" s="116" customFormat="1" x14ac:dyDescent="0.15"/>
    <row r="4363" s="116" customFormat="1" x14ac:dyDescent="0.15"/>
    <row r="4364" s="116" customFormat="1" x14ac:dyDescent="0.15"/>
    <row r="4365" s="116" customFormat="1" x14ac:dyDescent="0.15"/>
    <row r="4366" s="116" customFormat="1" x14ac:dyDescent="0.15"/>
    <row r="4367" s="116" customFormat="1" x14ac:dyDescent="0.15"/>
    <row r="4368" s="116" customFormat="1" x14ac:dyDescent="0.15"/>
    <row r="4369" s="116" customFormat="1" x14ac:dyDescent="0.15"/>
    <row r="4370" s="116" customFormat="1" x14ac:dyDescent="0.15"/>
    <row r="4371" s="116" customFormat="1" x14ac:dyDescent="0.15"/>
    <row r="4372" s="116" customFormat="1" x14ac:dyDescent="0.15"/>
    <row r="4373" s="116" customFormat="1" x14ac:dyDescent="0.15"/>
    <row r="4374" s="116" customFormat="1" x14ac:dyDescent="0.15"/>
    <row r="4375" s="116" customFormat="1" x14ac:dyDescent="0.15"/>
    <row r="4376" s="116" customFormat="1" x14ac:dyDescent="0.15"/>
    <row r="4377" s="116" customFormat="1" x14ac:dyDescent="0.15"/>
    <row r="4378" s="116" customFormat="1" x14ac:dyDescent="0.15"/>
    <row r="4379" s="116" customFormat="1" x14ac:dyDescent="0.15"/>
    <row r="4380" s="116" customFormat="1" x14ac:dyDescent="0.15"/>
    <row r="4381" s="116" customFormat="1" x14ac:dyDescent="0.15"/>
    <row r="4382" s="116" customFormat="1" x14ac:dyDescent="0.15"/>
    <row r="4383" s="116" customFormat="1" x14ac:dyDescent="0.15"/>
    <row r="4384" s="116" customFormat="1" x14ac:dyDescent="0.15"/>
    <row r="4385" s="116" customFormat="1" x14ac:dyDescent="0.15"/>
    <row r="4386" s="116" customFormat="1" x14ac:dyDescent="0.15"/>
    <row r="4387" s="116" customFormat="1" x14ac:dyDescent="0.15"/>
    <row r="4388" s="116" customFormat="1" x14ac:dyDescent="0.15"/>
    <row r="4389" s="116" customFormat="1" x14ac:dyDescent="0.15"/>
    <row r="4390" s="116" customFormat="1" x14ac:dyDescent="0.15"/>
    <row r="4391" s="116" customFormat="1" x14ac:dyDescent="0.15"/>
    <row r="4392" s="116" customFormat="1" x14ac:dyDescent="0.15"/>
    <row r="4393" s="116" customFormat="1" x14ac:dyDescent="0.15"/>
    <row r="4394" s="116" customFormat="1" x14ac:dyDescent="0.15"/>
    <row r="4395" s="116" customFormat="1" x14ac:dyDescent="0.15"/>
    <row r="4396" s="116" customFormat="1" x14ac:dyDescent="0.15"/>
    <row r="4397" s="116" customFormat="1" x14ac:dyDescent="0.15"/>
    <row r="4398" s="116" customFormat="1" x14ac:dyDescent="0.15"/>
    <row r="4399" s="116" customFormat="1" x14ac:dyDescent="0.15"/>
    <row r="4400" s="116" customFormat="1" x14ac:dyDescent="0.15"/>
    <row r="4401" s="116" customFormat="1" x14ac:dyDescent="0.15"/>
    <row r="4402" s="116" customFormat="1" x14ac:dyDescent="0.15"/>
    <row r="4403" s="116" customFormat="1" x14ac:dyDescent="0.15"/>
    <row r="4404" s="116" customFormat="1" x14ac:dyDescent="0.15"/>
    <row r="4405" s="116" customFormat="1" x14ac:dyDescent="0.15"/>
    <row r="4406" s="116" customFormat="1" x14ac:dyDescent="0.15"/>
    <row r="4407" s="116" customFormat="1" x14ac:dyDescent="0.15"/>
    <row r="4408" s="116" customFormat="1" x14ac:dyDescent="0.15"/>
    <row r="4409" s="116" customFormat="1" x14ac:dyDescent="0.15"/>
    <row r="4410" s="116" customFormat="1" x14ac:dyDescent="0.15"/>
    <row r="4411" s="116" customFormat="1" x14ac:dyDescent="0.15"/>
    <row r="4412" s="116" customFormat="1" x14ac:dyDescent="0.15"/>
    <row r="4413" s="116" customFormat="1" x14ac:dyDescent="0.15"/>
    <row r="4414" s="116" customFormat="1" x14ac:dyDescent="0.15"/>
    <row r="4415" s="116" customFormat="1" x14ac:dyDescent="0.15"/>
    <row r="4416" s="116" customFormat="1" x14ac:dyDescent="0.15"/>
    <row r="4417" s="116" customFormat="1" x14ac:dyDescent="0.15"/>
    <row r="4418" s="116" customFormat="1" x14ac:dyDescent="0.15"/>
    <row r="4419" s="116" customFormat="1" x14ac:dyDescent="0.15"/>
    <row r="4420" s="116" customFormat="1" x14ac:dyDescent="0.15"/>
    <row r="4421" s="116" customFormat="1" x14ac:dyDescent="0.15"/>
    <row r="4422" s="116" customFormat="1" x14ac:dyDescent="0.15"/>
    <row r="4423" s="116" customFormat="1" x14ac:dyDescent="0.15"/>
    <row r="4424" s="116" customFormat="1" x14ac:dyDescent="0.15"/>
    <row r="4425" s="116" customFormat="1" x14ac:dyDescent="0.15"/>
    <row r="4426" s="116" customFormat="1" x14ac:dyDescent="0.15"/>
    <row r="4427" s="116" customFormat="1" x14ac:dyDescent="0.15"/>
    <row r="4428" s="116" customFormat="1" x14ac:dyDescent="0.15"/>
    <row r="4429" s="116" customFormat="1" x14ac:dyDescent="0.15"/>
    <row r="4430" s="116" customFormat="1" x14ac:dyDescent="0.15"/>
    <row r="4431" s="116" customFormat="1" x14ac:dyDescent="0.15"/>
    <row r="4432" s="116" customFormat="1" x14ac:dyDescent="0.15"/>
    <row r="4433" s="116" customFormat="1" x14ac:dyDescent="0.15"/>
    <row r="4434" s="116" customFormat="1" x14ac:dyDescent="0.15"/>
    <row r="4435" s="116" customFormat="1" x14ac:dyDescent="0.15"/>
    <row r="4436" s="116" customFormat="1" x14ac:dyDescent="0.15"/>
    <row r="4437" s="116" customFormat="1" x14ac:dyDescent="0.15"/>
    <row r="4438" s="116" customFormat="1" x14ac:dyDescent="0.15"/>
    <row r="4439" s="116" customFormat="1" x14ac:dyDescent="0.15"/>
    <row r="4440" s="116" customFormat="1" x14ac:dyDescent="0.15"/>
    <row r="4441" s="116" customFormat="1" x14ac:dyDescent="0.15"/>
    <row r="4442" s="116" customFormat="1" x14ac:dyDescent="0.15"/>
    <row r="4443" s="116" customFormat="1" x14ac:dyDescent="0.15"/>
    <row r="4444" s="116" customFormat="1" x14ac:dyDescent="0.15"/>
    <row r="4445" s="116" customFormat="1" x14ac:dyDescent="0.15"/>
    <row r="4446" s="116" customFormat="1" x14ac:dyDescent="0.15"/>
    <row r="4447" s="116" customFormat="1" x14ac:dyDescent="0.15"/>
    <row r="4448" s="116" customFormat="1" x14ac:dyDescent="0.15"/>
    <row r="4449" s="116" customFormat="1" x14ac:dyDescent="0.15"/>
    <row r="4450" s="116" customFormat="1" x14ac:dyDescent="0.15"/>
    <row r="4451" s="116" customFormat="1" x14ac:dyDescent="0.15"/>
    <row r="4452" s="116" customFormat="1" x14ac:dyDescent="0.15"/>
    <row r="4453" s="116" customFormat="1" x14ac:dyDescent="0.15"/>
    <row r="4454" s="116" customFormat="1" x14ac:dyDescent="0.15"/>
    <row r="4455" s="116" customFormat="1" x14ac:dyDescent="0.15"/>
    <row r="4456" s="116" customFormat="1" x14ac:dyDescent="0.15"/>
    <row r="4457" s="116" customFormat="1" x14ac:dyDescent="0.15"/>
    <row r="4458" s="116" customFormat="1" x14ac:dyDescent="0.15"/>
    <row r="4459" s="116" customFormat="1" x14ac:dyDescent="0.15"/>
    <row r="4460" s="116" customFormat="1" x14ac:dyDescent="0.15"/>
    <row r="4461" s="116" customFormat="1" x14ac:dyDescent="0.15"/>
    <row r="4462" s="116" customFormat="1" x14ac:dyDescent="0.15"/>
    <row r="4463" s="116" customFormat="1" x14ac:dyDescent="0.15"/>
    <row r="4464" s="116" customFormat="1" x14ac:dyDescent="0.15"/>
    <row r="4465" s="116" customFormat="1" x14ac:dyDescent="0.15"/>
    <row r="4466" s="116" customFormat="1" x14ac:dyDescent="0.15"/>
    <row r="4467" s="116" customFormat="1" x14ac:dyDescent="0.15"/>
    <row r="4468" s="116" customFormat="1" x14ac:dyDescent="0.15"/>
    <row r="4469" s="116" customFormat="1" x14ac:dyDescent="0.15"/>
    <row r="4470" s="116" customFormat="1" x14ac:dyDescent="0.15"/>
    <row r="4471" s="116" customFormat="1" x14ac:dyDescent="0.15"/>
    <row r="4472" s="116" customFormat="1" x14ac:dyDescent="0.15"/>
    <row r="4473" s="116" customFormat="1" x14ac:dyDescent="0.15"/>
    <row r="4474" s="116" customFormat="1" x14ac:dyDescent="0.15"/>
    <row r="4475" s="116" customFormat="1" x14ac:dyDescent="0.15"/>
    <row r="4476" s="116" customFormat="1" x14ac:dyDescent="0.15"/>
    <row r="4477" s="116" customFormat="1" x14ac:dyDescent="0.15"/>
    <row r="4478" s="116" customFormat="1" x14ac:dyDescent="0.15"/>
    <row r="4479" s="116" customFormat="1" x14ac:dyDescent="0.15"/>
    <row r="4480" s="116" customFormat="1" x14ac:dyDescent="0.15"/>
    <row r="4481" s="116" customFormat="1" x14ac:dyDescent="0.15"/>
    <row r="4482" s="116" customFormat="1" x14ac:dyDescent="0.15"/>
    <row r="4483" s="116" customFormat="1" x14ac:dyDescent="0.15"/>
    <row r="4484" s="116" customFormat="1" x14ac:dyDescent="0.15"/>
    <row r="4485" s="116" customFormat="1" x14ac:dyDescent="0.15"/>
    <row r="4486" s="116" customFormat="1" x14ac:dyDescent="0.15"/>
    <row r="4487" s="116" customFormat="1" x14ac:dyDescent="0.15"/>
    <row r="4488" s="116" customFormat="1" x14ac:dyDescent="0.15"/>
    <row r="4489" s="116" customFormat="1" x14ac:dyDescent="0.15"/>
    <row r="4490" s="116" customFormat="1" x14ac:dyDescent="0.15"/>
    <row r="4491" s="116" customFormat="1" x14ac:dyDescent="0.15"/>
    <row r="4492" s="116" customFormat="1" x14ac:dyDescent="0.15"/>
    <row r="4493" s="116" customFormat="1" x14ac:dyDescent="0.15"/>
    <row r="4494" s="116" customFormat="1" x14ac:dyDescent="0.15"/>
    <row r="4495" s="116" customFormat="1" x14ac:dyDescent="0.15"/>
    <row r="4496" s="116" customFormat="1" x14ac:dyDescent="0.15"/>
    <row r="4497" s="116" customFormat="1" x14ac:dyDescent="0.15"/>
    <row r="4498" s="116" customFormat="1" x14ac:dyDescent="0.15"/>
    <row r="4499" s="116" customFormat="1" x14ac:dyDescent="0.15"/>
    <row r="4500" s="116" customFormat="1" x14ac:dyDescent="0.15"/>
    <row r="4501" s="116" customFormat="1" x14ac:dyDescent="0.15"/>
    <row r="4502" s="116" customFormat="1" x14ac:dyDescent="0.15"/>
    <row r="4503" s="116" customFormat="1" x14ac:dyDescent="0.15"/>
    <row r="4504" s="116" customFormat="1" x14ac:dyDescent="0.15"/>
    <row r="4505" s="116" customFormat="1" x14ac:dyDescent="0.15"/>
    <row r="4506" s="116" customFormat="1" x14ac:dyDescent="0.15"/>
    <row r="4507" s="116" customFormat="1" x14ac:dyDescent="0.15"/>
    <row r="4508" s="116" customFormat="1" x14ac:dyDescent="0.15"/>
    <row r="4509" s="116" customFormat="1" x14ac:dyDescent="0.15"/>
    <row r="4510" s="116" customFormat="1" x14ac:dyDescent="0.15"/>
    <row r="4511" s="116" customFormat="1" x14ac:dyDescent="0.15"/>
    <row r="4512" s="116" customFormat="1" x14ac:dyDescent="0.15"/>
    <row r="4513" s="116" customFormat="1" x14ac:dyDescent="0.15"/>
    <row r="4514" s="116" customFormat="1" x14ac:dyDescent="0.15"/>
    <row r="4515" s="116" customFormat="1" x14ac:dyDescent="0.15"/>
    <row r="4516" s="116" customFormat="1" x14ac:dyDescent="0.15"/>
    <row r="4517" s="116" customFormat="1" x14ac:dyDescent="0.15"/>
    <row r="4518" s="116" customFormat="1" x14ac:dyDescent="0.15"/>
    <row r="4519" s="116" customFormat="1" x14ac:dyDescent="0.15"/>
    <row r="4520" s="116" customFormat="1" x14ac:dyDescent="0.15"/>
    <row r="4521" s="116" customFormat="1" x14ac:dyDescent="0.15"/>
    <row r="4522" s="116" customFormat="1" x14ac:dyDescent="0.15"/>
    <row r="4523" s="116" customFormat="1" x14ac:dyDescent="0.15"/>
    <row r="4524" s="116" customFormat="1" x14ac:dyDescent="0.15"/>
    <row r="4525" s="116" customFormat="1" x14ac:dyDescent="0.15"/>
    <row r="4526" s="116" customFormat="1" x14ac:dyDescent="0.15"/>
    <row r="4527" s="116" customFormat="1" x14ac:dyDescent="0.15"/>
    <row r="4528" s="116" customFormat="1" x14ac:dyDescent="0.15"/>
    <row r="4529" s="116" customFormat="1" x14ac:dyDescent="0.15"/>
    <row r="4530" s="116" customFormat="1" x14ac:dyDescent="0.15"/>
    <row r="4531" s="116" customFormat="1" x14ac:dyDescent="0.15"/>
    <row r="4532" s="116" customFormat="1" x14ac:dyDescent="0.15"/>
    <row r="4533" s="116" customFormat="1" x14ac:dyDescent="0.15"/>
    <row r="4534" s="116" customFormat="1" x14ac:dyDescent="0.15"/>
    <row r="4535" s="116" customFormat="1" x14ac:dyDescent="0.15"/>
    <row r="4536" s="116" customFormat="1" x14ac:dyDescent="0.15"/>
    <row r="4537" s="116" customFormat="1" x14ac:dyDescent="0.15"/>
    <row r="4538" s="116" customFormat="1" x14ac:dyDescent="0.15"/>
    <row r="4539" s="116" customFormat="1" x14ac:dyDescent="0.15"/>
    <row r="4540" s="116" customFormat="1" x14ac:dyDescent="0.15"/>
    <row r="4541" s="116" customFormat="1" x14ac:dyDescent="0.15"/>
    <row r="4542" s="116" customFormat="1" x14ac:dyDescent="0.15"/>
    <row r="4543" s="116" customFormat="1" x14ac:dyDescent="0.15"/>
    <row r="4544" s="116" customFormat="1" x14ac:dyDescent="0.15"/>
    <row r="4545" s="116" customFormat="1" x14ac:dyDescent="0.15"/>
    <row r="4546" s="116" customFormat="1" x14ac:dyDescent="0.15"/>
    <row r="4547" s="116" customFormat="1" x14ac:dyDescent="0.15"/>
    <row r="4548" s="116" customFormat="1" x14ac:dyDescent="0.15"/>
    <row r="4549" s="116" customFormat="1" x14ac:dyDescent="0.15"/>
    <row r="4550" s="116" customFormat="1" x14ac:dyDescent="0.15"/>
    <row r="4551" s="116" customFormat="1" x14ac:dyDescent="0.15"/>
    <row r="4552" s="116" customFormat="1" x14ac:dyDescent="0.15"/>
    <row r="4553" s="116" customFormat="1" x14ac:dyDescent="0.15"/>
    <row r="4554" s="116" customFormat="1" x14ac:dyDescent="0.15"/>
    <row r="4555" s="116" customFormat="1" x14ac:dyDescent="0.15"/>
    <row r="4556" s="116" customFormat="1" x14ac:dyDescent="0.15"/>
    <row r="4557" s="116" customFormat="1" x14ac:dyDescent="0.15"/>
    <row r="4558" s="116" customFormat="1" x14ac:dyDescent="0.15"/>
    <row r="4559" s="116" customFormat="1" x14ac:dyDescent="0.15"/>
    <row r="4560" s="116" customFormat="1" x14ac:dyDescent="0.15"/>
    <row r="4561" s="116" customFormat="1" x14ac:dyDescent="0.15"/>
    <row r="4562" s="116" customFormat="1" x14ac:dyDescent="0.15"/>
    <row r="4563" s="116" customFormat="1" x14ac:dyDescent="0.15"/>
    <row r="4564" s="116" customFormat="1" x14ac:dyDescent="0.15"/>
    <row r="4565" s="116" customFormat="1" x14ac:dyDescent="0.15"/>
    <row r="4566" s="116" customFormat="1" x14ac:dyDescent="0.15"/>
    <row r="4567" s="116" customFormat="1" x14ac:dyDescent="0.15"/>
    <row r="4568" s="116" customFormat="1" x14ac:dyDescent="0.15"/>
    <row r="4569" s="116" customFormat="1" x14ac:dyDescent="0.15"/>
    <row r="4570" s="116" customFormat="1" x14ac:dyDescent="0.15"/>
    <row r="4571" s="116" customFormat="1" x14ac:dyDescent="0.15"/>
    <row r="4572" s="116" customFormat="1" x14ac:dyDescent="0.15"/>
    <row r="4573" s="116" customFormat="1" x14ac:dyDescent="0.15"/>
    <row r="4574" s="116" customFormat="1" x14ac:dyDescent="0.15"/>
    <row r="4575" s="116" customFormat="1" x14ac:dyDescent="0.15"/>
    <row r="4576" s="116" customFormat="1" x14ac:dyDescent="0.15"/>
    <row r="4577" s="116" customFormat="1" x14ac:dyDescent="0.15"/>
    <row r="4578" s="116" customFormat="1" x14ac:dyDescent="0.15"/>
    <row r="4579" s="116" customFormat="1" x14ac:dyDescent="0.15"/>
    <row r="4580" s="116" customFormat="1" x14ac:dyDescent="0.15"/>
    <row r="4581" s="116" customFormat="1" x14ac:dyDescent="0.15"/>
    <row r="4582" s="116" customFormat="1" x14ac:dyDescent="0.15"/>
    <row r="4583" s="116" customFormat="1" x14ac:dyDescent="0.15"/>
    <row r="4584" s="116" customFormat="1" x14ac:dyDescent="0.15"/>
    <row r="4585" s="116" customFormat="1" x14ac:dyDescent="0.15"/>
    <row r="4586" s="116" customFormat="1" x14ac:dyDescent="0.15"/>
    <row r="4587" s="116" customFormat="1" x14ac:dyDescent="0.15"/>
    <row r="4588" s="116" customFormat="1" x14ac:dyDescent="0.15"/>
    <row r="4589" s="116" customFormat="1" x14ac:dyDescent="0.15"/>
    <row r="4590" s="116" customFormat="1" x14ac:dyDescent="0.15"/>
    <row r="4591" s="116" customFormat="1" x14ac:dyDescent="0.15"/>
    <row r="4592" s="116" customFormat="1" x14ac:dyDescent="0.15"/>
    <row r="4593" s="116" customFormat="1" x14ac:dyDescent="0.15"/>
    <row r="4594" s="116" customFormat="1" x14ac:dyDescent="0.15"/>
    <row r="4595" s="116" customFormat="1" x14ac:dyDescent="0.15"/>
    <row r="4596" s="116" customFormat="1" x14ac:dyDescent="0.15"/>
    <row r="4597" s="116" customFormat="1" x14ac:dyDescent="0.15"/>
    <row r="4598" s="116" customFormat="1" x14ac:dyDescent="0.15"/>
    <row r="4599" s="116" customFormat="1" x14ac:dyDescent="0.15"/>
    <row r="4600" s="116" customFormat="1" x14ac:dyDescent="0.15"/>
    <row r="4601" s="116" customFormat="1" x14ac:dyDescent="0.15"/>
    <row r="4602" s="116" customFormat="1" x14ac:dyDescent="0.15"/>
    <row r="4603" s="116" customFormat="1" x14ac:dyDescent="0.15"/>
    <row r="4604" s="116" customFormat="1" x14ac:dyDescent="0.15"/>
    <row r="4605" s="116" customFormat="1" x14ac:dyDescent="0.15"/>
    <row r="4606" s="116" customFormat="1" x14ac:dyDescent="0.15"/>
    <row r="4607" s="116" customFormat="1" x14ac:dyDescent="0.15"/>
    <row r="4608" s="116" customFormat="1" x14ac:dyDescent="0.15"/>
    <row r="4609" s="116" customFormat="1" x14ac:dyDescent="0.15"/>
    <row r="4610" s="116" customFormat="1" x14ac:dyDescent="0.15"/>
    <row r="4611" s="116" customFormat="1" x14ac:dyDescent="0.15"/>
    <row r="4612" s="116" customFormat="1" x14ac:dyDescent="0.15"/>
    <row r="4613" s="116" customFormat="1" x14ac:dyDescent="0.15"/>
    <row r="4614" s="116" customFormat="1" x14ac:dyDescent="0.15"/>
    <row r="4615" s="116" customFormat="1" x14ac:dyDescent="0.15"/>
    <row r="4616" s="116" customFormat="1" x14ac:dyDescent="0.15"/>
    <row r="4617" s="116" customFormat="1" x14ac:dyDescent="0.15"/>
    <row r="4618" s="116" customFormat="1" x14ac:dyDescent="0.15"/>
    <row r="4619" s="116" customFormat="1" x14ac:dyDescent="0.15"/>
    <row r="4620" s="116" customFormat="1" x14ac:dyDescent="0.15"/>
    <row r="4621" s="116" customFormat="1" x14ac:dyDescent="0.15"/>
    <row r="4622" s="116" customFormat="1" x14ac:dyDescent="0.15"/>
    <row r="4623" s="116" customFormat="1" x14ac:dyDescent="0.15"/>
    <row r="4624" s="116" customFormat="1" x14ac:dyDescent="0.15"/>
    <row r="4625" s="116" customFormat="1" x14ac:dyDescent="0.15"/>
    <row r="4626" s="116" customFormat="1" x14ac:dyDescent="0.15"/>
    <row r="4627" s="116" customFormat="1" x14ac:dyDescent="0.15"/>
    <row r="4628" s="116" customFormat="1" x14ac:dyDescent="0.15"/>
    <row r="4629" s="116" customFormat="1" x14ac:dyDescent="0.15"/>
    <row r="4630" s="116" customFormat="1" x14ac:dyDescent="0.15"/>
    <row r="4631" s="116" customFormat="1" x14ac:dyDescent="0.15"/>
    <row r="4632" s="116" customFormat="1" x14ac:dyDescent="0.15"/>
    <row r="4633" s="116" customFormat="1" x14ac:dyDescent="0.15"/>
    <row r="4634" s="116" customFormat="1" x14ac:dyDescent="0.15"/>
    <row r="4635" s="116" customFormat="1" x14ac:dyDescent="0.15"/>
    <row r="4636" s="116" customFormat="1" x14ac:dyDescent="0.15"/>
    <row r="4637" s="116" customFormat="1" x14ac:dyDescent="0.15"/>
    <row r="4638" s="116" customFormat="1" x14ac:dyDescent="0.15"/>
    <row r="4639" s="116" customFormat="1" x14ac:dyDescent="0.15"/>
    <row r="4640" s="116" customFormat="1" x14ac:dyDescent="0.15"/>
    <row r="4641" s="116" customFormat="1" x14ac:dyDescent="0.15"/>
    <row r="4642" s="116" customFormat="1" x14ac:dyDescent="0.15"/>
    <row r="4643" s="116" customFormat="1" x14ac:dyDescent="0.15"/>
    <row r="4644" s="116" customFormat="1" x14ac:dyDescent="0.15"/>
    <row r="4645" s="116" customFormat="1" x14ac:dyDescent="0.15"/>
    <row r="4646" s="116" customFormat="1" x14ac:dyDescent="0.15"/>
    <row r="4647" s="116" customFormat="1" x14ac:dyDescent="0.15"/>
    <row r="4648" s="116" customFormat="1" x14ac:dyDescent="0.15"/>
    <row r="4649" s="116" customFormat="1" x14ac:dyDescent="0.15"/>
    <row r="4650" s="116" customFormat="1" x14ac:dyDescent="0.15"/>
    <row r="4651" s="116" customFormat="1" x14ac:dyDescent="0.15"/>
    <row r="4652" s="116" customFormat="1" x14ac:dyDescent="0.15"/>
    <row r="4653" s="116" customFormat="1" x14ac:dyDescent="0.15"/>
    <row r="4654" s="116" customFormat="1" x14ac:dyDescent="0.15"/>
    <row r="4655" s="116" customFormat="1" x14ac:dyDescent="0.15"/>
    <row r="4656" s="116" customFormat="1" x14ac:dyDescent="0.15"/>
    <row r="4657" s="116" customFormat="1" x14ac:dyDescent="0.15"/>
    <row r="4658" s="116" customFormat="1" x14ac:dyDescent="0.15"/>
    <row r="4659" s="116" customFormat="1" x14ac:dyDescent="0.15"/>
    <row r="4660" s="116" customFormat="1" x14ac:dyDescent="0.15"/>
    <row r="4661" s="116" customFormat="1" x14ac:dyDescent="0.15"/>
    <row r="4662" s="116" customFormat="1" x14ac:dyDescent="0.15"/>
    <row r="4663" s="116" customFormat="1" x14ac:dyDescent="0.15"/>
    <row r="4664" s="116" customFormat="1" x14ac:dyDescent="0.15"/>
    <row r="4665" s="116" customFormat="1" x14ac:dyDescent="0.15"/>
    <row r="4666" s="116" customFormat="1" x14ac:dyDescent="0.15"/>
    <row r="4667" s="116" customFormat="1" x14ac:dyDescent="0.15"/>
    <row r="4668" s="116" customFormat="1" x14ac:dyDescent="0.15"/>
    <row r="4669" s="116" customFormat="1" x14ac:dyDescent="0.15"/>
    <row r="4670" s="116" customFormat="1" x14ac:dyDescent="0.15"/>
    <row r="4671" s="116" customFormat="1" x14ac:dyDescent="0.15"/>
    <row r="4672" s="116" customFormat="1" x14ac:dyDescent="0.15"/>
    <row r="4673" s="116" customFormat="1" x14ac:dyDescent="0.15"/>
    <row r="4674" s="116" customFormat="1" x14ac:dyDescent="0.15"/>
    <row r="4675" s="116" customFormat="1" x14ac:dyDescent="0.15"/>
    <row r="4676" s="116" customFormat="1" x14ac:dyDescent="0.15"/>
    <row r="4677" s="116" customFormat="1" x14ac:dyDescent="0.15"/>
    <row r="4678" s="116" customFormat="1" x14ac:dyDescent="0.15"/>
    <row r="4679" s="116" customFormat="1" x14ac:dyDescent="0.15"/>
    <row r="4680" s="116" customFormat="1" x14ac:dyDescent="0.15"/>
    <row r="4681" s="116" customFormat="1" x14ac:dyDescent="0.15"/>
    <row r="4682" s="116" customFormat="1" x14ac:dyDescent="0.15"/>
    <row r="4683" s="116" customFormat="1" x14ac:dyDescent="0.15"/>
    <row r="4684" s="116" customFormat="1" x14ac:dyDescent="0.15"/>
    <row r="4685" s="116" customFormat="1" x14ac:dyDescent="0.15"/>
    <row r="4686" s="116" customFormat="1" x14ac:dyDescent="0.15"/>
    <row r="4687" s="116" customFormat="1" x14ac:dyDescent="0.15"/>
    <row r="4688" s="116" customFormat="1" x14ac:dyDescent="0.15"/>
    <row r="4689" s="116" customFormat="1" x14ac:dyDescent="0.15"/>
    <row r="4690" s="116" customFormat="1" x14ac:dyDescent="0.15"/>
    <row r="4691" s="116" customFormat="1" x14ac:dyDescent="0.15"/>
    <row r="4692" s="116" customFormat="1" x14ac:dyDescent="0.15"/>
    <row r="4693" s="116" customFormat="1" x14ac:dyDescent="0.15"/>
    <row r="4694" s="116" customFormat="1" x14ac:dyDescent="0.15"/>
    <row r="4695" s="116" customFormat="1" x14ac:dyDescent="0.15"/>
    <row r="4696" s="116" customFormat="1" x14ac:dyDescent="0.15"/>
    <row r="4697" s="116" customFormat="1" x14ac:dyDescent="0.15"/>
    <row r="4698" s="116" customFormat="1" x14ac:dyDescent="0.15"/>
    <row r="4699" s="116" customFormat="1" x14ac:dyDescent="0.15"/>
    <row r="4700" s="116" customFormat="1" x14ac:dyDescent="0.15"/>
    <row r="4701" s="116" customFormat="1" x14ac:dyDescent="0.15"/>
    <row r="4702" s="116" customFormat="1" x14ac:dyDescent="0.15"/>
    <row r="4703" s="116" customFormat="1" x14ac:dyDescent="0.15"/>
    <row r="4704" s="116" customFormat="1" x14ac:dyDescent="0.15"/>
    <row r="4705" s="116" customFormat="1" x14ac:dyDescent="0.15"/>
    <row r="4706" s="116" customFormat="1" x14ac:dyDescent="0.15"/>
    <row r="4707" s="116" customFormat="1" x14ac:dyDescent="0.15"/>
    <row r="4708" s="116" customFormat="1" x14ac:dyDescent="0.15"/>
    <row r="4709" s="116" customFormat="1" x14ac:dyDescent="0.15"/>
    <row r="4710" s="116" customFormat="1" x14ac:dyDescent="0.15"/>
    <row r="4711" s="116" customFormat="1" x14ac:dyDescent="0.15"/>
    <row r="4712" s="116" customFormat="1" x14ac:dyDescent="0.15"/>
    <row r="4713" s="116" customFormat="1" x14ac:dyDescent="0.15"/>
    <row r="4714" s="116" customFormat="1" x14ac:dyDescent="0.15"/>
    <row r="4715" s="116" customFormat="1" x14ac:dyDescent="0.15"/>
    <row r="4716" s="116" customFormat="1" x14ac:dyDescent="0.15"/>
    <row r="4717" s="116" customFormat="1" x14ac:dyDescent="0.15"/>
    <row r="4718" s="116" customFormat="1" x14ac:dyDescent="0.15"/>
    <row r="4719" s="116" customFormat="1" x14ac:dyDescent="0.15"/>
    <row r="4720" s="116" customFormat="1" x14ac:dyDescent="0.15"/>
    <row r="4721" s="116" customFormat="1" x14ac:dyDescent="0.15"/>
    <row r="4722" s="116" customFormat="1" x14ac:dyDescent="0.15"/>
    <row r="4723" s="116" customFormat="1" x14ac:dyDescent="0.15"/>
    <row r="4724" s="116" customFormat="1" x14ac:dyDescent="0.15"/>
    <row r="4725" s="116" customFormat="1" x14ac:dyDescent="0.15"/>
    <row r="4726" s="116" customFormat="1" x14ac:dyDescent="0.15"/>
    <row r="4727" s="116" customFormat="1" x14ac:dyDescent="0.15"/>
    <row r="4728" s="116" customFormat="1" x14ac:dyDescent="0.15"/>
    <row r="4729" s="116" customFormat="1" x14ac:dyDescent="0.15"/>
    <row r="4730" s="116" customFormat="1" x14ac:dyDescent="0.15"/>
    <row r="4731" s="116" customFormat="1" x14ac:dyDescent="0.15"/>
    <row r="4732" s="116" customFormat="1" x14ac:dyDescent="0.15"/>
    <row r="4733" s="116" customFormat="1" x14ac:dyDescent="0.15"/>
    <row r="4734" s="116" customFormat="1" x14ac:dyDescent="0.15"/>
    <row r="4735" s="116" customFormat="1" x14ac:dyDescent="0.15"/>
    <row r="4736" s="116" customFormat="1" x14ac:dyDescent="0.15"/>
    <row r="4737" s="116" customFormat="1" x14ac:dyDescent="0.15"/>
    <row r="4738" s="116" customFormat="1" x14ac:dyDescent="0.15"/>
    <row r="4739" s="116" customFormat="1" x14ac:dyDescent="0.15"/>
    <row r="4740" s="116" customFormat="1" x14ac:dyDescent="0.15"/>
    <row r="4741" s="116" customFormat="1" x14ac:dyDescent="0.15"/>
    <row r="4742" s="116" customFormat="1" x14ac:dyDescent="0.15"/>
    <row r="4743" s="116" customFormat="1" x14ac:dyDescent="0.15"/>
    <row r="4744" s="116" customFormat="1" x14ac:dyDescent="0.15"/>
    <row r="4745" s="116" customFormat="1" x14ac:dyDescent="0.15"/>
    <row r="4746" s="116" customFormat="1" x14ac:dyDescent="0.15"/>
    <row r="4747" s="116" customFormat="1" x14ac:dyDescent="0.15"/>
    <row r="4748" s="116" customFormat="1" x14ac:dyDescent="0.15"/>
    <row r="4749" s="116" customFormat="1" x14ac:dyDescent="0.15"/>
    <row r="4750" s="116" customFormat="1" x14ac:dyDescent="0.15"/>
    <row r="4751" s="116" customFormat="1" x14ac:dyDescent="0.15"/>
    <row r="4752" s="116" customFormat="1" x14ac:dyDescent="0.15"/>
    <row r="4753" s="116" customFormat="1" x14ac:dyDescent="0.15"/>
    <row r="4754" s="116" customFormat="1" x14ac:dyDescent="0.15"/>
    <row r="4755" s="116" customFormat="1" x14ac:dyDescent="0.15"/>
    <row r="4756" s="116" customFormat="1" x14ac:dyDescent="0.15"/>
    <row r="4757" s="116" customFormat="1" x14ac:dyDescent="0.15"/>
    <row r="4758" s="116" customFormat="1" x14ac:dyDescent="0.15"/>
    <row r="4759" s="116" customFormat="1" x14ac:dyDescent="0.15"/>
    <row r="4760" s="116" customFormat="1" x14ac:dyDescent="0.15"/>
    <row r="4761" s="116" customFormat="1" x14ac:dyDescent="0.15"/>
    <row r="4762" s="116" customFormat="1" x14ac:dyDescent="0.15"/>
    <row r="4763" s="116" customFormat="1" x14ac:dyDescent="0.15"/>
    <row r="4764" s="116" customFormat="1" x14ac:dyDescent="0.15"/>
    <row r="4765" s="116" customFormat="1" x14ac:dyDescent="0.15"/>
    <row r="4766" s="116" customFormat="1" x14ac:dyDescent="0.15"/>
    <row r="4767" s="116" customFormat="1" x14ac:dyDescent="0.15"/>
    <row r="4768" s="116" customFormat="1" x14ac:dyDescent="0.15"/>
    <row r="4769" s="116" customFormat="1" x14ac:dyDescent="0.15"/>
    <row r="4770" s="116" customFormat="1" x14ac:dyDescent="0.15"/>
    <row r="4771" s="116" customFormat="1" x14ac:dyDescent="0.15"/>
    <row r="4772" s="116" customFormat="1" x14ac:dyDescent="0.15"/>
    <row r="4773" s="116" customFormat="1" x14ac:dyDescent="0.15"/>
    <row r="4774" s="116" customFormat="1" x14ac:dyDescent="0.15"/>
    <row r="4775" s="116" customFormat="1" x14ac:dyDescent="0.15"/>
    <row r="4776" s="116" customFormat="1" x14ac:dyDescent="0.15"/>
    <row r="4777" s="116" customFormat="1" x14ac:dyDescent="0.15"/>
    <row r="4778" s="116" customFormat="1" x14ac:dyDescent="0.15"/>
    <row r="4779" s="116" customFormat="1" x14ac:dyDescent="0.15"/>
    <row r="4780" s="116" customFormat="1" x14ac:dyDescent="0.15"/>
    <row r="4781" s="116" customFormat="1" x14ac:dyDescent="0.15"/>
    <row r="4782" s="116" customFormat="1" x14ac:dyDescent="0.15"/>
    <row r="4783" s="116" customFormat="1" x14ac:dyDescent="0.15"/>
    <row r="4784" s="116" customFormat="1" x14ac:dyDescent="0.15"/>
    <row r="4785" s="116" customFormat="1" x14ac:dyDescent="0.15"/>
    <row r="4786" s="116" customFormat="1" x14ac:dyDescent="0.15"/>
    <row r="4787" s="116" customFormat="1" x14ac:dyDescent="0.15"/>
    <row r="4788" s="116" customFormat="1" x14ac:dyDescent="0.15"/>
    <row r="4789" s="116" customFormat="1" x14ac:dyDescent="0.15"/>
    <row r="4790" s="116" customFormat="1" x14ac:dyDescent="0.15"/>
    <row r="4791" s="116" customFormat="1" x14ac:dyDescent="0.15"/>
    <row r="4792" s="116" customFormat="1" x14ac:dyDescent="0.15"/>
    <row r="4793" s="116" customFormat="1" x14ac:dyDescent="0.15"/>
    <row r="4794" s="116" customFormat="1" x14ac:dyDescent="0.15"/>
    <row r="4795" s="116" customFormat="1" x14ac:dyDescent="0.15"/>
    <row r="4796" s="116" customFormat="1" x14ac:dyDescent="0.15"/>
    <row r="4797" s="116" customFormat="1" x14ac:dyDescent="0.15"/>
    <row r="4798" s="116" customFormat="1" x14ac:dyDescent="0.15"/>
    <row r="4799" s="116" customFormat="1" x14ac:dyDescent="0.15"/>
    <row r="4800" s="116" customFormat="1" x14ac:dyDescent="0.15"/>
    <row r="4801" s="116" customFormat="1" x14ac:dyDescent="0.15"/>
    <row r="4802" s="116" customFormat="1" x14ac:dyDescent="0.15"/>
    <row r="4803" s="116" customFormat="1" x14ac:dyDescent="0.15"/>
    <row r="4804" s="116" customFormat="1" x14ac:dyDescent="0.15"/>
    <row r="4805" s="116" customFormat="1" x14ac:dyDescent="0.15"/>
    <row r="4806" s="116" customFormat="1" x14ac:dyDescent="0.15"/>
    <row r="4807" s="116" customFormat="1" x14ac:dyDescent="0.15"/>
    <row r="4808" s="116" customFormat="1" x14ac:dyDescent="0.15"/>
    <row r="4809" s="116" customFormat="1" x14ac:dyDescent="0.15"/>
    <row r="4810" s="116" customFormat="1" x14ac:dyDescent="0.15"/>
    <row r="4811" s="116" customFormat="1" x14ac:dyDescent="0.15"/>
    <row r="4812" s="116" customFormat="1" x14ac:dyDescent="0.15"/>
    <row r="4813" s="116" customFormat="1" x14ac:dyDescent="0.15"/>
    <row r="4814" s="116" customFormat="1" x14ac:dyDescent="0.15"/>
    <row r="4815" s="116" customFormat="1" x14ac:dyDescent="0.15"/>
    <row r="4816" s="116" customFormat="1" x14ac:dyDescent="0.15"/>
    <row r="4817" s="116" customFormat="1" x14ac:dyDescent="0.15"/>
    <row r="4818" s="116" customFormat="1" x14ac:dyDescent="0.15"/>
    <row r="4819" s="116" customFormat="1" x14ac:dyDescent="0.15"/>
    <row r="4820" s="116" customFormat="1" x14ac:dyDescent="0.15"/>
    <row r="4821" s="116" customFormat="1" x14ac:dyDescent="0.15"/>
    <row r="4822" s="116" customFormat="1" x14ac:dyDescent="0.15"/>
    <row r="4823" s="116" customFormat="1" x14ac:dyDescent="0.15"/>
    <row r="4824" s="116" customFormat="1" x14ac:dyDescent="0.15"/>
    <row r="4825" s="116" customFormat="1" x14ac:dyDescent="0.15"/>
    <row r="4826" s="116" customFormat="1" x14ac:dyDescent="0.15"/>
    <row r="4827" s="116" customFormat="1" x14ac:dyDescent="0.15"/>
    <row r="4828" s="116" customFormat="1" x14ac:dyDescent="0.15"/>
    <row r="4829" s="116" customFormat="1" x14ac:dyDescent="0.15"/>
    <row r="4830" s="116" customFormat="1" x14ac:dyDescent="0.15"/>
    <row r="4831" s="116" customFormat="1" x14ac:dyDescent="0.15"/>
    <row r="4832" s="116" customFormat="1" x14ac:dyDescent="0.15"/>
    <row r="4833" s="116" customFormat="1" x14ac:dyDescent="0.15"/>
    <row r="4834" s="116" customFormat="1" x14ac:dyDescent="0.15"/>
    <row r="4835" s="116" customFormat="1" x14ac:dyDescent="0.15"/>
    <row r="4836" s="116" customFormat="1" x14ac:dyDescent="0.15"/>
    <row r="4837" s="116" customFormat="1" x14ac:dyDescent="0.15"/>
    <row r="4838" s="116" customFormat="1" x14ac:dyDescent="0.15"/>
    <row r="4839" s="116" customFormat="1" x14ac:dyDescent="0.15"/>
    <row r="4840" s="116" customFormat="1" x14ac:dyDescent="0.15"/>
    <row r="4841" s="116" customFormat="1" x14ac:dyDescent="0.15"/>
    <row r="4842" s="116" customFormat="1" x14ac:dyDescent="0.15"/>
    <row r="4843" s="116" customFormat="1" x14ac:dyDescent="0.15"/>
    <row r="4844" s="116" customFormat="1" x14ac:dyDescent="0.15"/>
    <row r="4845" s="116" customFormat="1" x14ac:dyDescent="0.15"/>
    <row r="4846" s="116" customFormat="1" x14ac:dyDescent="0.15"/>
    <row r="4847" s="116" customFormat="1" x14ac:dyDescent="0.15"/>
    <row r="4848" s="116" customFormat="1" x14ac:dyDescent="0.15"/>
    <row r="4849" s="116" customFormat="1" x14ac:dyDescent="0.15"/>
    <row r="4850" s="116" customFormat="1" x14ac:dyDescent="0.15"/>
    <row r="4851" s="116" customFormat="1" x14ac:dyDescent="0.15"/>
    <row r="4852" s="116" customFormat="1" x14ac:dyDescent="0.15"/>
    <row r="4853" s="116" customFormat="1" x14ac:dyDescent="0.15"/>
    <row r="4854" s="116" customFormat="1" x14ac:dyDescent="0.15"/>
    <row r="4855" s="116" customFormat="1" x14ac:dyDescent="0.15"/>
    <row r="4856" s="116" customFormat="1" x14ac:dyDescent="0.15"/>
    <row r="4857" s="116" customFormat="1" x14ac:dyDescent="0.15"/>
    <row r="4858" s="116" customFormat="1" x14ac:dyDescent="0.15"/>
    <row r="4859" s="116" customFormat="1" x14ac:dyDescent="0.15"/>
    <row r="4860" s="116" customFormat="1" x14ac:dyDescent="0.15"/>
    <row r="4861" s="116" customFormat="1" x14ac:dyDescent="0.15"/>
    <row r="4862" s="116" customFormat="1" x14ac:dyDescent="0.15"/>
    <row r="4863" s="116" customFormat="1" x14ac:dyDescent="0.15"/>
    <row r="4864" s="116" customFormat="1" x14ac:dyDescent="0.15"/>
    <row r="4865" s="116" customFormat="1" x14ac:dyDescent="0.15"/>
    <row r="4866" s="116" customFormat="1" x14ac:dyDescent="0.15"/>
    <row r="4867" s="116" customFormat="1" x14ac:dyDescent="0.15"/>
    <row r="4868" s="116" customFormat="1" x14ac:dyDescent="0.15"/>
    <row r="4869" s="116" customFormat="1" x14ac:dyDescent="0.15"/>
    <row r="4870" s="116" customFormat="1" x14ac:dyDescent="0.15"/>
    <row r="4871" s="116" customFormat="1" x14ac:dyDescent="0.15"/>
    <row r="4872" s="116" customFormat="1" x14ac:dyDescent="0.15"/>
    <row r="4873" s="116" customFormat="1" x14ac:dyDescent="0.15"/>
    <row r="4874" s="116" customFormat="1" x14ac:dyDescent="0.15"/>
    <row r="4875" s="116" customFormat="1" x14ac:dyDescent="0.15"/>
    <row r="4876" s="116" customFormat="1" x14ac:dyDescent="0.15"/>
    <row r="4877" s="116" customFormat="1" x14ac:dyDescent="0.15"/>
    <row r="4878" s="116" customFormat="1" x14ac:dyDescent="0.15"/>
    <row r="4879" s="116" customFormat="1" x14ac:dyDescent="0.15"/>
    <row r="4880" s="116" customFormat="1" x14ac:dyDescent="0.15"/>
    <row r="4881" s="116" customFormat="1" x14ac:dyDescent="0.15"/>
    <row r="4882" s="116" customFormat="1" x14ac:dyDescent="0.15"/>
    <row r="4883" s="116" customFormat="1" x14ac:dyDescent="0.15"/>
    <row r="4884" s="116" customFormat="1" x14ac:dyDescent="0.15"/>
    <row r="4885" s="116" customFormat="1" x14ac:dyDescent="0.15"/>
    <row r="4886" s="116" customFormat="1" x14ac:dyDescent="0.15"/>
    <row r="4887" s="116" customFormat="1" x14ac:dyDescent="0.15"/>
    <row r="4888" s="116" customFormat="1" x14ac:dyDescent="0.15"/>
    <row r="4889" s="116" customFormat="1" x14ac:dyDescent="0.15"/>
    <row r="4890" s="116" customFormat="1" x14ac:dyDescent="0.15"/>
    <row r="4891" s="116" customFormat="1" x14ac:dyDescent="0.15"/>
    <row r="4892" s="116" customFormat="1" x14ac:dyDescent="0.15"/>
    <row r="4893" s="116" customFormat="1" x14ac:dyDescent="0.15"/>
    <row r="4894" s="116" customFormat="1" x14ac:dyDescent="0.15"/>
    <row r="4895" s="116" customFormat="1" x14ac:dyDescent="0.15"/>
    <row r="4896" s="116" customFormat="1" x14ac:dyDescent="0.15"/>
    <row r="4897" s="116" customFormat="1" x14ac:dyDescent="0.15"/>
    <row r="4898" s="116" customFormat="1" x14ac:dyDescent="0.15"/>
    <row r="4899" s="116" customFormat="1" x14ac:dyDescent="0.15"/>
    <row r="4900" s="116" customFormat="1" x14ac:dyDescent="0.15"/>
    <row r="4901" s="116" customFormat="1" x14ac:dyDescent="0.15"/>
    <row r="4902" s="116" customFormat="1" x14ac:dyDescent="0.15"/>
    <row r="4903" s="116" customFormat="1" x14ac:dyDescent="0.15"/>
    <row r="4904" s="116" customFormat="1" x14ac:dyDescent="0.15"/>
    <row r="4905" s="116" customFormat="1" x14ac:dyDescent="0.15"/>
    <row r="4906" s="116" customFormat="1" x14ac:dyDescent="0.15"/>
    <row r="4907" s="116" customFormat="1" x14ac:dyDescent="0.15"/>
    <row r="4908" s="116" customFormat="1" x14ac:dyDescent="0.15"/>
    <row r="4909" s="116" customFormat="1" x14ac:dyDescent="0.15"/>
    <row r="4910" s="116" customFormat="1" x14ac:dyDescent="0.15"/>
    <row r="4911" s="116" customFormat="1" x14ac:dyDescent="0.15"/>
    <row r="4912" s="116" customFormat="1" x14ac:dyDescent="0.15"/>
    <row r="4913" s="116" customFormat="1" x14ac:dyDescent="0.15"/>
    <row r="4914" s="116" customFormat="1" x14ac:dyDescent="0.15"/>
    <row r="4915" s="116" customFormat="1" x14ac:dyDescent="0.15"/>
    <row r="4916" s="116" customFormat="1" x14ac:dyDescent="0.15"/>
    <row r="4917" s="116" customFormat="1" x14ac:dyDescent="0.15"/>
    <row r="4918" s="116" customFormat="1" x14ac:dyDescent="0.15"/>
    <row r="4919" s="116" customFormat="1" x14ac:dyDescent="0.15"/>
    <row r="4920" s="116" customFormat="1" x14ac:dyDescent="0.15"/>
    <row r="4921" s="116" customFormat="1" x14ac:dyDescent="0.15"/>
    <row r="4922" s="116" customFormat="1" x14ac:dyDescent="0.15"/>
    <row r="4923" s="116" customFormat="1" x14ac:dyDescent="0.15"/>
    <row r="4924" s="116" customFormat="1" x14ac:dyDescent="0.15"/>
    <row r="4925" s="116" customFormat="1" x14ac:dyDescent="0.15"/>
    <row r="4926" s="116" customFormat="1" x14ac:dyDescent="0.15"/>
    <row r="4927" s="116" customFormat="1" x14ac:dyDescent="0.15"/>
    <row r="4928" s="116" customFormat="1" x14ac:dyDescent="0.15"/>
    <row r="4929" s="116" customFormat="1" x14ac:dyDescent="0.15"/>
    <row r="4930" s="116" customFormat="1" x14ac:dyDescent="0.15"/>
    <row r="4931" s="116" customFormat="1" x14ac:dyDescent="0.15"/>
    <row r="4932" s="116" customFormat="1" x14ac:dyDescent="0.15"/>
    <row r="4933" s="116" customFormat="1" x14ac:dyDescent="0.15"/>
    <row r="4934" s="116" customFormat="1" x14ac:dyDescent="0.15"/>
    <row r="4935" s="116" customFormat="1" x14ac:dyDescent="0.15"/>
    <row r="4936" s="116" customFormat="1" x14ac:dyDescent="0.15"/>
    <row r="4937" s="116" customFormat="1" x14ac:dyDescent="0.15"/>
    <row r="4938" s="116" customFormat="1" x14ac:dyDescent="0.15"/>
    <row r="4939" s="116" customFormat="1" x14ac:dyDescent="0.15"/>
    <row r="4940" s="116" customFormat="1" x14ac:dyDescent="0.15"/>
    <row r="4941" s="116" customFormat="1" x14ac:dyDescent="0.15"/>
    <row r="4942" s="116" customFormat="1" x14ac:dyDescent="0.15"/>
    <row r="4943" s="116" customFormat="1" x14ac:dyDescent="0.15"/>
    <row r="4944" s="116" customFormat="1" x14ac:dyDescent="0.15"/>
    <row r="4945" s="116" customFormat="1" x14ac:dyDescent="0.15"/>
    <row r="4946" s="116" customFormat="1" x14ac:dyDescent="0.15"/>
    <row r="4947" s="116" customFormat="1" x14ac:dyDescent="0.15"/>
    <row r="4948" s="116" customFormat="1" x14ac:dyDescent="0.15"/>
    <row r="4949" s="116" customFormat="1" x14ac:dyDescent="0.15"/>
    <row r="4950" s="116" customFormat="1" x14ac:dyDescent="0.15"/>
    <row r="4951" s="116" customFormat="1" x14ac:dyDescent="0.15"/>
    <row r="4952" s="116" customFormat="1" x14ac:dyDescent="0.15"/>
    <row r="4953" s="116" customFormat="1" x14ac:dyDescent="0.15"/>
    <row r="4954" s="116" customFormat="1" x14ac:dyDescent="0.15"/>
    <row r="4955" s="116" customFormat="1" x14ac:dyDescent="0.15"/>
    <row r="4956" s="116" customFormat="1" x14ac:dyDescent="0.15"/>
    <row r="4957" s="116" customFormat="1" x14ac:dyDescent="0.15"/>
    <row r="4958" s="116" customFormat="1" x14ac:dyDescent="0.15"/>
    <row r="4959" s="116" customFormat="1" x14ac:dyDescent="0.15"/>
    <row r="4960" s="116" customFormat="1" x14ac:dyDescent="0.15"/>
    <row r="4961" s="116" customFormat="1" x14ac:dyDescent="0.15"/>
    <row r="4962" s="116" customFormat="1" x14ac:dyDescent="0.15"/>
    <row r="4963" s="116" customFormat="1" x14ac:dyDescent="0.15"/>
    <row r="4964" s="116" customFormat="1" x14ac:dyDescent="0.15"/>
    <row r="4965" s="116" customFormat="1" x14ac:dyDescent="0.15"/>
    <row r="4966" s="116" customFormat="1" x14ac:dyDescent="0.15"/>
    <row r="4967" s="116" customFormat="1" x14ac:dyDescent="0.15"/>
    <row r="4968" s="116" customFormat="1" x14ac:dyDescent="0.15"/>
    <row r="4969" s="116" customFormat="1" x14ac:dyDescent="0.15"/>
    <row r="4970" s="116" customFormat="1" x14ac:dyDescent="0.15"/>
    <row r="4971" s="116" customFormat="1" x14ac:dyDescent="0.15"/>
    <row r="4972" s="116" customFormat="1" x14ac:dyDescent="0.15"/>
    <row r="4973" s="116" customFormat="1" x14ac:dyDescent="0.15"/>
    <row r="4974" s="116" customFormat="1" x14ac:dyDescent="0.15"/>
    <row r="4975" s="116" customFormat="1" x14ac:dyDescent="0.15"/>
    <row r="4976" s="116" customFormat="1" x14ac:dyDescent="0.15"/>
    <row r="4977" s="116" customFormat="1" x14ac:dyDescent="0.15"/>
    <row r="4978" s="116" customFormat="1" x14ac:dyDescent="0.15"/>
    <row r="4979" s="116" customFormat="1" x14ac:dyDescent="0.15"/>
    <row r="4980" s="116" customFormat="1" x14ac:dyDescent="0.15"/>
    <row r="4981" s="116" customFormat="1" x14ac:dyDescent="0.15"/>
    <row r="4982" s="116" customFormat="1" x14ac:dyDescent="0.15"/>
    <row r="4983" s="116" customFormat="1" x14ac:dyDescent="0.15"/>
    <row r="4984" s="116" customFormat="1" x14ac:dyDescent="0.15"/>
    <row r="4985" s="116" customFormat="1" x14ac:dyDescent="0.15"/>
    <row r="4986" s="116" customFormat="1" x14ac:dyDescent="0.15"/>
    <row r="4987" s="116" customFormat="1" x14ac:dyDescent="0.15"/>
    <row r="4988" s="116" customFormat="1" x14ac:dyDescent="0.15"/>
    <row r="4989" s="116" customFormat="1" x14ac:dyDescent="0.15"/>
    <row r="4990" s="116" customFormat="1" x14ac:dyDescent="0.15"/>
    <row r="4991" s="116" customFormat="1" x14ac:dyDescent="0.15"/>
    <row r="4992" s="116" customFormat="1" x14ac:dyDescent="0.15"/>
    <row r="4993" s="116" customFormat="1" x14ac:dyDescent="0.15"/>
    <row r="4994" s="116" customFormat="1" x14ac:dyDescent="0.15"/>
    <row r="4995" s="116" customFormat="1" x14ac:dyDescent="0.15"/>
    <row r="4996" s="116" customFormat="1" x14ac:dyDescent="0.15"/>
    <row r="4997" s="116" customFormat="1" x14ac:dyDescent="0.15"/>
    <row r="4998" s="116" customFormat="1" x14ac:dyDescent="0.15"/>
    <row r="4999" s="116" customFormat="1" x14ac:dyDescent="0.15"/>
    <row r="5000" s="116" customFormat="1" x14ac:dyDescent="0.15"/>
    <row r="5001" s="116" customFormat="1" x14ac:dyDescent="0.15"/>
    <row r="5002" s="116" customFormat="1" x14ac:dyDescent="0.15"/>
    <row r="5003" s="116" customFormat="1" x14ac:dyDescent="0.15"/>
    <row r="5004" s="116" customFormat="1" x14ac:dyDescent="0.15"/>
    <row r="5005" s="116" customFormat="1" x14ac:dyDescent="0.15"/>
    <row r="5006" s="116" customFormat="1" x14ac:dyDescent="0.15"/>
    <row r="5007" s="116" customFormat="1" x14ac:dyDescent="0.15"/>
    <row r="5008" s="116" customFormat="1" x14ac:dyDescent="0.15"/>
    <row r="5009" s="116" customFormat="1" x14ac:dyDescent="0.15"/>
    <row r="5010" s="116" customFormat="1" x14ac:dyDescent="0.15"/>
    <row r="5011" s="116" customFormat="1" x14ac:dyDescent="0.15"/>
    <row r="5012" s="116" customFormat="1" x14ac:dyDescent="0.15"/>
    <row r="5013" s="116" customFormat="1" x14ac:dyDescent="0.15"/>
    <row r="5014" s="116" customFormat="1" x14ac:dyDescent="0.15"/>
    <row r="5015" s="116" customFormat="1" x14ac:dyDescent="0.15"/>
    <row r="5016" s="116" customFormat="1" x14ac:dyDescent="0.15"/>
    <row r="5017" s="116" customFormat="1" x14ac:dyDescent="0.15"/>
    <row r="5018" s="116" customFormat="1" x14ac:dyDescent="0.15"/>
    <row r="5019" s="116" customFormat="1" x14ac:dyDescent="0.15"/>
    <row r="5020" s="116" customFormat="1" x14ac:dyDescent="0.15"/>
    <row r="5021" s="116" customFormat="1" x14ac:dyDescent="0.15"/>
    <row r="5022" s="116" customFormat="1" x14ac:dyDescent="0.15"/>
    <row r="5023" s="116" customFormat="1" x14ac:dyDescent="0.15"/>
    <row r="5024" s="116" customFormat="1" x14ac:dyDescent="0.15"/>
    <row r="5025" s="116" customFormat="1" x14ac:dyDescent="0.15"/>
    <row r="5026" s="116" customFormat="1" x14ac:dyDescent="0.15"/>
    <row r="5027" s="116" customFormat="1" x14ac:dyDescent="0.15"/>
    <row r="5028" s="116" customFormat="1" x14ac:dyDescent="0.15"/>
    <row r="5029" s="116" customFormat="1" x14ac:dyDescent="0.15"/>
    <row r="5030" s="116" customFormat="1" x14ac:dyDescent="0.15"/>
    <row r="5031" s="116" customFormat="1" x14ac:dyDescent="0.15"/>
    <row r="5032" s="116" customFormat="1" x14ac:dyDescent="0.15"/>
    <row r="5033" s="116" customFormat="1" x14ac:dyDescent="0.15"/>
    <row r="5034" s="116" customFormat="1" x14ac:dyDescent="0.15"/>
    <row r="5035" s="116" customFormat="1" x14ac:dyDescent="0.15"/>
    <row r="5036" s="116" customFormat="1" x14ac:dyDescent="0.15"/>
    <row r="5037" s="116" customFormat="1" x14ac:dyDescent="0.15"/>
    <row r="5038" s="116" customFormat="1" x14ac:dyDescent="0.15"/>
    <row r="5039" s="116" customFormat="1" x14ac:dyDescent="0.15"/>
    <row r="5040" s="116" customFormat="1" x14ac:dyDescent="0.15"/>
    <row r="5041" s="116" customFormat="1" x14ac:dyDescent="0.15"/>
    <row r="5042" s="116" customFormat="1" x14ac:dyDescent="0.15"/>
    <row r="5043" s="116" customFormat="1" x14ac:dyDescent="0.15"/>
    <row r="5044" s="116" customFormat="1" x14ac:dyDescent="0.15"/>
    <row r="5045" s="116" customFormat="1" x14ac:dyDescent="0.15"/>
    <row r="5046" s="116" customFormat="1" x14ac:dyDescent="0.15"/>
    <row r="5047" s="116" customFormat="1" x14ac:dyDescent="0.15"/>
    <row r="5048" s="116" customFormat="1" x14ac:dyDescent="0.15"/>
    <row r="5049" s="116" customFormat="1" x14ac:dyDescent="0.15"/>
    <row r="5050" s="116" customFormat="1" x14ac:dyDescent="0.15"/>
    <row r="5051" s="116" customFormat="1" x14ac:dyDescent="0.15"/>
    <row r="5052" s="116" customFormat="1" x14ac:dyDescent="0.15"/>
    <row r="5053" s="116" customFormat="1" x14ac:dyDescent="0.15"/>
    <row r="5054" s="116" customFormat="1" x14ac:dyDescent="0.15"/>
    <row r="5055" s="116" customFormat="1" x14ac:dyDescent="0.15"/>
    <row r="5056" s="116" customFormat="1" x14ac:dyDescent="0.15"/>
    <row r="5057" s="116" customFormat="1" x14ac:dyDescent="0.15"/>
    <row r="5058" s="116" customFormat="1" x14ac:dyDescent="0.15"/>
    <row r="5059" s="116" customFormat="1" x14ac:dyDescent="0.15"/>
    <row r="5060" s="116" customFormat="1" x14ac:dyDescent="0.15"/>
    <row r="5061" s="116" customFormat="1" x14ac:dyDescent="0.15"/>
    <row r="5062" s="116" customFormat="1" x14ac:dyDescent="0.15"/>
    <row r="5063" s="116" customFormat="1" x14ac:dyDescent="0.15"/>
    <row r="5064" s="116" customFormat="1" x14ac:dyDescent="0.15"/>
    <row r="5065" s="116" customFormat="1" x14ac:dyDescent="0.15"/>
    <row r="5066" s="116" customFormat="1" x14ac:dyDescent="0.15"/>
    <row r="5067" s="116" customFormat="1" x14ac:dyDescent="0.15"/>
    <row r="5068" s="116" customFormat="1" x14ac:dyDescent="0.15"/>
    <row r="5069" s="116" customFormat="1" x14ac:dyDescent="0.15"/>
    <row r="5070" s="116" customFormat="1" x14ac:dyDescent="0.15"/>
    <row r="5071" s="116" customFormat="1" x14ac:dyDescent="0.15"/>
    <row r="5072" s="116" customFormat="1" x14ac:dyDescent="0.15"/>
    <row r="5073" s="116" customFormat="1" x14ac:dyDescent="0.15"/>
    <row r="5074" s="116" customFormat="1" x14ac:dyDescent="0.15"/>
    <row r="5075" s="116" customFormat="1" x14ac:dyDescent="0.15"/>
    <row r="5076" s="116" customFormat="1" x14ac:dyDescent="0.15"/>
    <row r="5077" s="116" customFormat="1" x14ac:dyDescent="0.15"/>
    <row r="5078" s="116" customFormat="1" x14ac:dyDescent="0.15"/>
    <row r="5079" s="116" customFormat="1" x14ac:dyDescent="0.15"/>
    <row r="5080" s="116" customFormat="1" x14ac:dyDescent="0.15"/>
    <row r="5081" s="116" customFormat="1" x14ac:dyDescent="0.15"/>
    <row r="5082" s="116" customFormat="1" x14ac:dyDescent="0.15"/>
    <row r="5083" s="116" customFormat="1" x14ac:dyDescent="0.15"/>
    <row r="5084" s="116" customFormat="1" x14ac:dyDescent="0.15"/>
    <row r="5085" s="116" customFormat="1" x14ac:dyDescent="0.15"/>
    <row r="5086" s="116" customFormat="1" x14ac:dyDescent="0.15"/>
    <row r="5087" s="116" customFormat="1" x14ac:dyDescent="0.15"/>
    <row r="5088" s="116" customFormat="1" x14ac:dyDescent="0.15"/>
    <row r="5089" s="116" customFormat="1" x14ac:dyDescent="0.15"/>
    <row r="5090" s="116" customFormat="1" x14ac:dyDescent="0.15"/>
    <row r="5091" s="116" customFormat="1" x14ac:dyDescent="0.15"/>
    <row r="5092" s="116" customFormat="1" x14ac:dyDescent="0.15"/>
    <row r="5093" s="116" customFormat="1" x14ac:dyDescent="0.15"/>
    <row r="5094" s="116" customFormat="1" x14ac:dyDescent="0.15"/>
    <row r="5095" s="116" customFormat="1" x14ac:dyDescent="0.15"/>
    <row r="5096" s="116" customFormat="1" x14ac:dyDescent="0.15"/>
    <row r="5097" s="116" customFormat="1" x14ac:dyDescent="0.15"/>
    <row r="5098" s="116" customFormat="1" x14ac:dyDescent="0.15"/>
    <row r="5099" s="116" customFormat="1" x14ac:dyDescent="0.15"/>
    <row r="5100" s="116" customFormat="1" x14ac:dyDescent="0.15"/>
    <row r="5101" s="116" customFormat="1" x14ac:dyDescent="0.15"/>
    <row r="5102" s="116" customFormat="1" x14ac:dyDescent="0.15"/>
    <row r="5103" s="116" customFormat="1" x14ac:dyDescent="0.15"/>
    <row r="5104" s="116" customFormat="1" x14ac:dyDescent="0.15"/>
    <row r="5105" s="116" customFormat="1" x14ac:dyDescent="0.15"/>
    <row r="5106" s="116" customFormat="1" x14ac:dyDescent="0.15"/>
    <row r="5107" s="116" customFormat="1" x14ac:dyDescent="0.15"/>
    <row r="5108" s="116" customFormat="1" x14ac:dyDescent="0.15"/>
    <row r="5109" s="116" customFormat="1" x14ac:dyDescent="0.15"/>
    <row r="5110" s="116" customFormat="1" x14ac:dyDescent="0.15"/>
    <row r="5111" s="116" customFormat="1" x14ac:dyDescent="0.15"/>
    <row r="5112" s="116" customFormat="1" x14ac:dyDescent="0.15"/>
    <row r="5113" s="116" customFormat="1" x14ac:dyDescent="0.15"/>
    <row r="5114" s="116" customFormat="1" x14ac:dyDescent="0.15"/>
    <row r="5115" s="116" customFormat="1" x14ac:dyDescent="0.15"/>
    <row r="5116" s="116" customFormat="1" x14ac:dyDescent="0.15"/>
    <row r="5117" s="116" customFormat="1" x14ac:dyDescent="0.15"/>
    <row r="5118" s="116" customFormat="1" x14ac:dyDescent="0.15"/>
    <row r="5119" s="116" customFormat="1" x14ac:dyDescent="0.15"/>
    <row r="5120" s="116" customFormat="1" x14ac:dyDescent="0.15"/>
    <row r="5121" s="116" customFormat="1" x14ac:dyDescent="0.15"/>
    <row r="5122" s="116" customFormat="1" x14ac:dyDescent="0.15"/>
    <row r="5123" s="116" customFormat="1" x14ac:dyDescent="0.15"/>
    <row r="5124" s="116" customFormat="1" x14ac:dyDescent="0.15"/>
    <row r="5125" s="116" customFormat="1" x14ac:dyDescent="0.15"/>
    <row r="5126" s="116" customFormat="1" x14ac:dyDescent="0.15"/>
    <row r="5127" s="116" customFormat="1" x14ac:dyDescent="0.15"/>
    <row r="5128" s="116" customFormat="1" x14ac:dyDescent="0.15"/>
    <row r="5129" s="116" customFormat="1" x14ac:dyDescent="0.15"/>
    <row r="5130" s="116" customFormat="1" x14ac:dyDescent="0.15"/>
    <row r="5131" s="116" customFormat="1" x14ac:dyDescent="0.15"/>
    <row r="5132" s="116" customFormat="1" x14ac:dyDescent="0.15"/>
    <row r="5133" s="116" customFormat="1" x14ac:dyDescent="0.15"/>
    <row r="5134" s="116" customFormat="1" x14ac:dyDescent="0.15"/>
    <row r="5135" s="116" customFormat="1" x14ac:dyDescent="0.15"/>
    <row r="5136" s="116" customFormat="1" x14ac:dyDescent="0.15"/>
    <row r="5137" s="116" customFormat="1" x14ac:dyDescent="0.15"/>
    <row r="5138" s="116" customFormat="1" x14ac:dyDescent="0.15"/>
    <row r="5139" s="116" customFormat="1" x14ac:dyDescent="0.15"/>
    <row r="5140" s="116" customFormat="1" x14ac:dyDescent="0.15"/>
    <row r="5141" s="116" customFormat="1" x14ac:dyDescent="0.15"/>
    <row r="5142" s="116" customFormat="1" x14ac:dyDescent="0.15"/>
    <row r="5143" s="116" customFormat="1" x14ac:dyDescent="0.15"/>
    <row r="5144" s="116" customFormat="1" x14ac:dyDescent="0.15"/>
    <row r="5145" s="116" customFormat="1" x14ac:dyDescent="0.15"/>
    <row r="5146" s="116" customFormat="1" x14ac:dyDescent="0.15"/>
    <row r="5147" s="116" customFormat="1" x14ac:dyDescent="0.15"/>
    <row r="5148" s="116" customFormat="1" x14ac:dyDescent="0.15"/>
    <row r="5149" s="116" customFormat="1" x14ac:dyDescent="0.15"/>
    <row r="5150" s="116" customFormat="1" x14ac:dyDescent="0.15"/>
    <row r="5151" s="116" customFormat="1" x14ac:dyDescent="0.15"/>
    <row r="5152" s="116" customFormat="1" x14ac:dyDescent="0.15"/>
    <row r="5153" s="116" customFormat="1" x14ac:dyDescent="0.15"/>
    <row r="5154" s="116" customFormat="1" x14ac:dyDescent="0.15"/>
    <row r="5155" s="116" customFormat="1" x14ac:dyDescent="0.15"/>
    <row r="5156" s="116" customFormat="1" x14ac:dyDescent="0.15"/>
    <row r="5157" s="116" customFormat="1" x14ac:dyDescent="0.15"/>
    <row r="5158" s="116" customFormat="1" x14ac:dyDescent="0.15"/>
    <row r="5159" s="116" customFormat="1" x14ac:dyDescent="0.15"/>
    <row r="5160" s="116" customFormat="1" x14ac:dyDescent="0.15"/>
    <row r="5161" s="116" customFormat="1" x14ac:dyDescent="0.15"/>
    <row r="5162" s="116" customFormat="1" x14ac:dyDescent="0.15"/>
    <row r="5163" s="116" customFormat="1" x14ac:dyDescent="0.15"/>
    <row r="5164" s="116" customFormat="1" x14ac:dyDescent="0.15"/>
    <row r="5165" s="116" customFormat="1" x14ac:dyDescent="0.15"/>
    <row r="5166" s="116" customFormat="1" x14ac:dyDescent="0.15"/>
    <row r="5167" s="116" customFormat="1" x14ac:dyDescent="0.15"/>
    <row r="5168" s="116" customFormat="1" x14ac:dyDescent="0.15"/>
    <row r="5169" s="116" customFormat="1" x14ac:dyDescent="0.15"/>
    <row r="5170" s="116" customFormat="1" x14ac:dyDescent="0.15"/>
    <row r="5171" s="116" customFormat="1" x14ac:dyDescent="0.15"/>
    <row r="5172" s="116" customFormat="1" x14ac:dyDescent="0.15"/>
    <row r="5173" s="116" customFormat="1" x14ac:dyDescent="0.15"/>
    <row r="5174" s="116" customFormat="1" x14ac:dyDescent="0.15"/>
    <row r="5175" s="116" customFormat="1" x14ac:dyDescent="0.15"/>
    <row r="5176" s="116" customFormat="1" x14ac:dyDescent="0.15"/>
    <row r="5177" s="116" customFormat="1" x14ac:dyDescent="0.15"/>
    <row r="5178" s="116" customFormat="1" x14ac:dyDescent="0.15"/>
    <row r="5179" s="116" customFormat="1" x14ac:dyDescent="0.15"/>
    <row r="5180" s="116" customFormat="1" x14ac:dyDescent="0.15"/>
    <row r="5181" s="116" customFormat="1" x14ac:dyDescent="0.15"/>
    <row r="5182" s="116" customFormat="1" x14ac:dyDescent="0.15"/>
    <row r="5183" s="116" customFormat="1" x14ac:dyDescent="0.15"/>
    <row r="5184" s="116" customFormat="1" x14ac:dyDescent="0.15"/>
    <row r="5185" s="116" customFormat="1" x14ac:dyDescent="0.15"/>
    <row r="5186" s="116" customFormat="1" x14ac:dyDescent="0.15"/>
    <row r="5187" s="116" customFormat="1" x14ac:dyDescent="0.15"/>
    <row r="5188" s="116" customFormat="1" x14ac:dyDescent="0.15"/>
    <row r="5189" s="116" customFormat="1" x14ac:dyDescent="0.15"/>
    <row r="5190" s="116" customFormat="1" x14ac:dyDescent="0.15"/>
    <row r="5191" s="116" customFormat="1" x14ac:dyDescent="0.15"/>
    <row r="5192" s="116" customFormat="1" x14ac:dyDescent="0.15"/>
    <row r="5193" s="116" customFormat="1" x14ac:dyDescent="0.15"/>
    <row r="5194" s="116" customFormat="1" x14ac:dyDescent="0.15"/>
    <row r="5195" s="116" customFormat="1" x14ac:dyDescent="0.15"/>
    <row r="5196" s="116" customFormat="1" x14ac:dyDescent="0.15"/>
    <row r="5197" s="116" customFormat="1" x14ac:dyDescent="0.15"/>
    <row r="5198" s="116" customFormat="1" x14ac:dyDescent="0.15"/>
    <row r="5199" s="116" customFormat="1" x14ac:dyDescent="0.15"/>
    <row r="5200" s="116" customFormat="1" x14ac:dyDescent="0.15"/>
    <row r="5201" s="116" customFormat="1" x14ac:dyDescent="0.15"/>
    <row r="5202" s="116" customFormat="1" x14ac:dyDescent="0.15"/>
    <row r="5203" s="116" customFormat="1" x14ac:dyDescent="0.15"/>
    <row r="5204" s="116" customFormat="1" x14ac:dyDescent="0.15"/>
    <row r="5205" s="116" customFormat="1" x14ac:dyDescent="0.15"/>
    <row r="5206" s="116" customFormat="1" x14ac:dyDescent="0.15"/>
    <row r="5207" s="116" customFormat="1" x14ac:dyDescent="0.15"/>
    <row r="5208" s="116" customFormat="1" x14ac:dyDescent="0.15"/>
    <row r="5209" s="116" customFormat="1" x14ac:dyDescent="0.15"/>
    <row r="5210" s="116" customFormat="1" x14ac:dyDescent="0.15"/>
    <row r="5211" s="116" customFormat="1" x14ac:dyDescent="0.15"/>
    <row r="5212" s="116" customFormat="1" x14ac:dyDescent="0.15"/>
    <row r="5213" s="116" customFormat="1" x14ac:dyDescent="0.15"/>
    <row r="5214" s="116" customFormat="1" x14ac:dyDescent="0.15"/>
    <row r="5215" s="116" customFormat="1" x14ac:dyDescent="0.15"/>
    <row r="5216" s="116" customFormat="1" x14ac:dyDescent="0.15"/>
    <row r="5217" s="116" customFormat="1" x14ac:dyDescent="0.15"/>
    <row r="5218" s="116" customFormat="1" x14ac:dyDescent="0.15"/>
    <row r="5219" s="116" customFormat="1" x14ac:dyDescent="0.15"/>
    <row r="5220" s="116" customFormat="1" x14ac:dyDescent="0.15"/>
    <row r="5221" s="116" customFormat="1" x14ac:dyDescent="0.15"/>
    <row r="5222" s="116" customFormat="1" x14ac:dyDescent="0.15"/>
    <row r="5223" s="116" customFormat="1" x14ac:dyDescent="0.15"/>
    <row r="5224" s="116" customFormat="1" x14ac:dyDescent="0.15"/>
    <row r="5225" s="116" customFormat="1" x14ac:dyDescent="0.15"/>
    <row r="5226" s="116" customFormat="1" x14ac:dyDescent="0.15"/>
    <row r="5227" s="116" customFormat="1" x14ac:dyDescent="0.15"/>
    <row r="5228" s="116" customFormat="1" x14ac:dyDescent="0.15"/>
    <row r="5229" s="116" customFormat="1" x14ac:dyDescent="0.15"/>
    <row r="5230" s="116" customFormat="1" x14ac:dyDescent="0.15"/>
    <row r="5231" s="116" customFormat="1" x14ac:dyDescent="0.15"/>
    <row r="5232" s="116" customFormat="1" x14ac:dyDescent="0.15"/>
    <row r="5233" s="116" customFormat="1" x14ac:dyDescent="0.15"/>
    <row r="5234" s="116" customFormat="1" x14ac:dyDescent="0.15"/>
    <row r="5235" s="116" customFormat="1" x14ac:dyDescent="0.15"/>
    <row r="5236" s="116" customFormat="1" x14ac:dyDescent="0.15"/>
    <row r="5237" s="116" customFormat="1" x14ac:dyDescent="0.15"/>
    <row r="5238" s="116" customFormat="1" x14ac:dyDescent="0.15"/>
    <row r="5239" s="116" customFormat="1" x14ac:dyDescent="0.15"/>
    <row r="5240" s="116" customFormat="1" x14ac:dyDescent="0.15"/>
    <row r="5241" s="116" customFormat="1" x14ac:dyDescent="0.15"/>
    <row r="5242" s="116" customFormat="1" x14ac:dyDescent="0.15"/>
    <row r="5243" s="116" customFormat="1" x14ac:dyDescent="0.15"/>
    <row r="5244" s="116" customFormat="1" x14ac:dyDescent="0.15"/>
    <row r="5245" s="116" customFormat="1" x14ac:dyDescent="0.15"/>
    <row r="5246" s="116" customFormat="1" x14ac:dyDescent="0.15"/>
    <row r="5247" s="116" customFormat="1" x14ac:dyDescent="0.15"/>
    <row r="5248" s="116" customFormat="1" x14ac:dyDescent="0.15"/>
    <row r="5249" s="116" customFormat="1" x14ac:dyDescent="0.15"/>
    <row r="5250" s="116" customFormat="1" x14ac:dyDescent="0.15"/>
    <row r="5251" s="116" customFormat="1" x14ac:dyDescent="0.15"/>
    <row r="5252" s="116" customFormat="1" x14ac:dyDescent="0.15"/>
    <row r="5253" s="116" customFormat="1" x14ac:dyDescent="0.15"/>
    <row r="5254" s="116" customFormat="1" x14ac:dyDescent="0.15"/>
    <row r="5255" s="116" customFormat="1" x14ac:dyDescent="0.15"/>
    <row r="5256" s="116" customFormat="1" x14ac:dyDescent="0.15"/>
    <row r="5257" s="116" customFormat="1" x14ac:dyDescent="0.15"/>
    <row r="5258" s="116" customFormat="1" x14ac:dyDescent="0.15"/>
    <row r="5259" s="116" customFormat="1" x14ac:dyDescent="0.15"/>
    <row r="5260" s="116" customFormat="1" x14ac:dyDescent="0.15"/>
    <row r="5261" s="116" customFormat="1" x14ac:dyDescent="0.15"/>
    <row r="5262" s="116" customFormat="1" x14ac:dyDescent="0.15"/>
    <row r="5263" s="116" customFormat="1" x14ac:dyDescent="0.15"/>
    <row r="5264" s="116" customFormat="1" x14ac:dyDescent="0.15"/>
    <row r="5265" s="116" customFormat="1" x14ac:dyDescent="0.15"/>
    <row r="5266" s="116" customFormat="1" x14ac:dyDescent="0.15"/>
    <row r="5267" s="116" customFormat="1" x14ac:dyDescent="0.15"/>
    <row r="5268" s="116" customFormat="1" x14ac:dyDescent="0.15"/>
    <row r="5269" s="116" customFormat="1" x14ac:dyDescent="0.15"/>
    <row r="5270" s="116" customFormat="1" x14ac:dyDescent="0.15"/>
    <row r="5271" s="116" customFormat="1" x14ac:dyDescent="0.15"/>
    <row r="5272" s="116" customFormat="1" x14ac:dyDescent="0.15"/>
    <row r="5273" s="116" customFormat="1" x14ac:dyDescent="0.15"/>
    <row r="5274" s="116" customFormat="1" x14ac:dyDescent="0.15"/>
    <row r="5275" s="116" customFormat="1" x14ac:dyDescent="0.15"/>
    <row r="5276" s="116" customFormat="1" x14ac:dyDescent="0.15"/>
    <row r="5277" s="116" customFormat="1" x14ac:dyDescent="0.15"/>
    <row r="5278" s="116" customFormat="1" x14ac:dyDescent="0.15"/>
    <row r="5279" s="116" customFormat="1" x14ac:dyDescent="0.15"/>
    <row r="5280" s="116" customFormat="1" x14ac:dyDescent="0.15"/>
    <row r="5281" s="116" customFormat="1" x14ac:dyDescent="0.15"/>
    <row r="5282" s="116" customFormat="1" x14ac:dyDescent="0.15"/>
    <row r="5283" s="116" customFormat="1" x14ac:dyDescent="0.15"/>
    <row r="5284" s="116" customFormat="1" x14ac:dyDescent="0.15"/>
    <row r="5285" s="116" customFormat="1" x14ac:dyDescent="0.15"/>
    <row r="5286" s="116" customFormat="1" x14ac:dyDescent="0.15"/>
    <row r="5287" s="116" customFormat="1" x14ac:dyDescent="0.15"/>
    <row r="5288" s="116" customFormat="1" x14ac:dyDescent="0.15"/>
    <row r="5289" s="116" customFormat="1" x14ac:dyDescent="0.15"/>
    <row r="5290" s="116" customFormat="1" x14ac:dyDescent="0.15"/>
    <row r="5291" s="116" customFormat="1" x14ac:dyDescent="0.15"/>
    <row r="5292" s="116" customFormat="1" x14ac:dyDescent="0.15"/>
    <row r="5293" s="116" customFormat="1" x14ac:dyDescent="0.15"/>
    <row r="5294" s="116" customFormat="1" x14ac:dyDescent="0.15"/>
    <row r="5295" s="116" customFormat="1" x14ac:dyDescent="0.15"/>
    <row r="5296" s="116" customFormat="1" x14ac:dyDescent="0.15"/>
    <row r="5297" s="116" customFormat="1" x14ac:dyDescent="0.15"/>
    <row r="5298" s="116" customFormat="1" x14ac:dyDescent="0.15"/>
    <row r="5299" s="116" customFormat="1" x14ac:dyDescent="0.15"/>
    <row r="5300" s="116" customFormat="1" x14ac:dyDescent="0.15"/>
    <row r="5301" s="116" customFormat="1" x14ac:dyDescent="0.15"/>
    <row r="5302" s="116" customFormat="1" x14ac:dyDescent="0.15"/>
    <row r="5303" s="116" customFormat="1" x14ac:dyDescent="0.15"/>
    <row r="5304" s="116" customFormat="1" x14ac:dyDescent="0.15"/>
    <row r="5305" s="116" customFormat="1" x14ac:dyDescent="0.15"/>
    <row r="5306" s="116" customFormat="1" x14ac:dyDescent="0.15"/>
    <row r="5307" s="116" customFormat="1" x14ac:dyDescent="0.15"/>
    <row r="5308" s="116" customFormat="1" x14ac:dyDescent="0.15"/>
    <row r="5309" s="116" customFormat="1" x14ac:dyDescent="0.15"/>
    <row r="5310" s="116" customFormat="1" x14ac:dyDescent="0.15"/>
    <row r="5311" s="116" customFormat="1" x14ac:dyDescent="0.15"/>
    <row r="5312" s="116" customFormat="1" x14ac:dyDescent="0.15"/>
    <row r="5313" s="116" customFormat="1" x14ac:dyDescent="0.15"/>
    <row r="5314" s="116" customFormat="1" x14ac:dyDescent="0.15"/>
    <row r="5315" s="116" customFormat="1" x14ac:dyDescent="0.15"/>
    <row r="5316" s="116" customFormat="1" x14ac:dyDescent="0.15"/>
    <row r="5317" s="116" customFormat="1" x14ac:dyDescent="0.15"/>
    <row r="5318" s="116" customFormat="1" x14ac:dyDescent="0.15"/>
    <row r="5319" s="116" customFormat="1" x14ac:dyDescent="0.15"/>
    <row r="5320" s="116" customFormat="1" x14ac:dyDescent="0.15"/>
    <row r="5321" s="116" customFormat="1" x14ac:dyDescent="0.15"/>
    <row r="5322" s="116" customFormat="1" x14ac:dyDescent="0.15"/>
    <row r="5323" s="116" customFormat="1" x14ac:dyDescent="0.15"/>
    <row r="5324" s="116" customFormat="1" x14ac:dyDescent="0.15"/>
    <row r="5325" s="116" customFormat="1" x14ac:dyDescent="0.15"/>
    <row r="5326" s="116" customFormat="1" x14ac:dyDescent="0.15"/>
    <row r="5327" s="116" customFormat="1" x14ac:dyDescent="0.15"/>
    <row r="5328" s="116" customFormat="1" x14ac:dyDescent="0.15"/>
    <row r="5329" s="116" customFormat="1" x14ac:dyDescent="0.15"/>
    <row r="5330" s="116" customFormat="1" x14ac:dyDescent="0.15"/>
    <row r="5331" s="116" customFormat="1" x14ac:dyDescent="0.15"/>
    <row r="5332" s="116" customFormat="1" x14ac:dyDescent="0.15"/>
    <row r="5333" s="116" customFormat="1" x14ac:dyDescent="0.15"/>
    <row r="5334" s="116" customFormat="1" x14ac:dyDescent="0.15"/>
    <row r="5335" s="116" customFormat="1" x14ac:dyDescent="0.15"/>
    <row r="5336" s="116" customFormat="1" x14ac:dyDescent="0.15"/>
    <row r="5337" s="116" customFormat="1" x14ac:dyDescent="0.15"/>
    <row r="5338" s="116" customFormat="1" x14ac:dyDescent="0.15"/>
    <row r="5339" s="116" customFormat="1" x14ac:dyDescent="0.15"/>
    <row r="5340" s="116" customFormat="1" x14ac:dyDescent="0.15"/>
    <row r="5341" s="116" customFormat="1" x14ac:dyDescent="0.15"/>
    <row r="5342" s="116" customFormat="1" x14ac:dyDescent="0.15"/>
    <row r="5343" s="116" customFormat="1" x14ac:dyDescent="0.15"/>
    <row r="5344" s="116" customFormat="1" x14ac:dyDescent="0.15"/>
    <row r="5345" s="116" customFormat="1" x14ac:dyDescent="0.15"/>
    <row r="5346" s="116" customFormat="1" x14ac:dyDescent="0.15"/>
    <row r="5347" s="116" customFormat="1" x14ac:dyDescent="0.15"/>
    <row r="5348" s="116" customFormat="1" x14ac:dyDescent="0.15"/>
    <row r="5349" s="116" customFormat="1" x14ac:dyDescent="0.15"/>
    <row r="5350" s="116" customFormat="1" x14ac:dyDescent="0.15"/>
    <row r="5351" s="116" customFormat="1" x14ac:dyDescent="0.15"/>
    <row r="5352" s="116" customFormat="1" x14ac:dyDescent="0.15"/>
    <row r="5353" s="116" customFormat="1" x14ac:dyDescent="0.15"/>
    <row r="5354" s="116" customFormat="1" x14ac:dyDescent="0.15"/>
    <row r="5355" s="116" customFormat="1" x14ac:dyDescent="0.15"/>
    <row r="5356" s="116" customFormat="1" x14ac:dyDescent="0.15"/>
    <row r="5357" s="116" customFormat="1" x14ac:dyDescent="0.15"/>
    <row r="5358" s="116" customFormat="1" x14ac:dyDescent="0.15"/>
    <row r="5359" s="116" customFormat="1" x14ac:dyDescent="0.15"/>
    <row r="5360" s="116" customFormat="1" x14ac:dyDescent="0.15"/>
    <row r="5361" s="116" customFormat="1" x14ac:dyDescent="0.15"/>
    <row r="5362" s="116" customFormat="1" x14ac:dyDescent="0.15"/>
    <row r="5363" s="116" customFormat="1" x14ac:dyDescent="0.15"/>
    <row r="5364" s="116" customFormat="1" x14ac:dyDescent="0.15"/>
    <row r="5365" s="116" customFormat="1" x14ac:dyDescent="0.15"/>
    <row r="5366" s="116" customFormat="1" x14ac:dyDescent="0.15"/>
    <row r="5367" s="116" customFormat="1" x14ac:dyDescent="0.15"/>
    <row r="5368" s="116" customFormat="1" x14ac:dyDescent="0.15"/>
    <row r="5369" s="116" customFormat="1" x14ac:dyDescent="0.15"/>
    <row r="5370" s="116" customFormat="1" x14ac:dyDescent="0.15"/>
    <row r="5371" s="116" customFormat="1" x14ac:dyDescent="0.15"/>
    <row r="5372" s="116" customFormat="1" x14ac:dyDescent="0.15"/>
    <row r="5373" s="116" customFormat="1" x14ac:dyDescent="0.15"/>
    <row r="5374" s="116" customFormat="1" x14ac:dyDescent="0.15"/>
    <row r="5375" s="116" customFormat="1" x14ac:dyDescent="0.15"/>
    <row r="5376" s="116" customFormat="1" x14ac:dyDescent="0.15"/>
    <row r="5377" s="116" customFormat="1" x14ac:dyDescent="0.15"/>
    <row r="5378" s="116" customFormat="1" x14ac:dyDescent="0.15"/>
    <row r="5379" s="116" customFormat="1" x14ac:dyDescent="0.15"/>
    <row r="5380" s="116" customFormat="1" x14ac:dyDescent="0.15"/>
    <row r="5381" s="116" customFormat="1" x14ac:dyDescent="0.15"/>
    <row r="5382" s="116" customFormat="1" x14ac:dyDescent="0.15"/>
    <row r="5383" s="116" customFormat="1" x14ac:dyDescent="0.15"/>
    <row r="5384" s="116" customFormat="1" x14ac:dyDescent="0.15"/>
    <row r="5385" s="116" customFormat="1" x14ac:dyDescent="0.15"/>
    <row r="5386" s="116" customFormat="1" x14ac:dyDescent="0.15"/>
    <row r="5387" s="116" customFormat="1" x14ac:dyDescent="0.15"/>
    <row r="5388" s="116" customFormat="1" x14ac:dyDescent="0.15"/>
    <row r="5389" s="116" customFormat="1" x14ac:dyDescent="0.15"/>
    <row r="5390" s="116" customFormat="1" x14ac:dyDescent="0.15"/>
    <row r="5391" s="116" customFormat="1" x14ac:dyDescent="0.15"/>
    <row r="5392" s="116" customFormat="1" x14ac:dyDescent="0.15"/>
    <row r="5393" s="116" customFormat="1" x14ac:dyDescent="0.15"/>
    <row r="5394" s="116" customFormat="1" x14ac:dyDescent="0.15"/>
    <row r="5395" s="116" customFormat="1" x14ac:dyDescent="0.15"/>
    <row r="5396" s="116" customFormat="1" x14ac:dyDescent="0.15"/>
    <row r="5397" s="116" customFormat="1" x14ac:dyDescent="0.15"/>
    <row r="5398" s="116" customFormat="1" x14ac:dyDescent="0.15"/>
    <row r="5399" s="116" customFormat="1" x14ac:dyDescent="0.15"/>
    <row r="5400" s="116" customFormat="1" x14ac:dyDescent="0.15"/>
    <row r="5401" s="116" customFormat="1" x14ac:dyDescent="0.15"/>
    <row r="5402" s="116" customFormat="1" x14ac:dyDescent="0.15"/>
    <row r="5403" s="116" customFormat="1" x14ac:dyDescent="0.15"/>
    <row r="5404" s="116" customFormat="1" x14ac:dyDescent="0.15"/>
    <row r="5405" s="116" customFormat="1" x14ac:dyDescent="0.15"/>
    <row r="5406" s="116" customFormat="1" x14ac:dyDescent="0.15"/>
    <row r="5407" s="116" customFormat="1" x14ac:dyDescent="0.15"/>
    <row r="5408" s="116" customFormat="1" x14ac:dyDescent="0.15"/>
    <row r="5409" s="116" customFormat="1" x14ac:dyDescent="0.15"/>
    <row r="5410" s="116" customFormat="1" x14ac:dyDescent="0.15"/>
    <row r="5411" s="116" customFormat="1" x14ac:dyDescent="0.15"/>
    <row r="5412" s="116" customFormat="1" x14ac:dyDescent="0.15"/>
    <row r="5413" s="116" customFormat="1" x14ac:dyDescent="0.15"/>
    <row r="5414" s="116" customFormat="1" x14ac:dyDescent="0.15"/>
    <row r="5415" s="116" customFormat="1" x14ac:dyDescent="0.15"/>
    <row r="5416" s="116" customFormat="1" x14ac:dyDescent="0.15"/>
    <row r="5417" s="116" customFormat="1" x14ac:dyDescent="0.15"/>
    <row r="5418" s="116" customFormat="1" x14ac:dyDescent="0.15"/>
    <row r="5419" s="116" customFormat="1" x14ac:dyDescent="0.15"/>
    <row r="5420" s="116" customFormat="1" x14ac:dyDescent="0.15"/>
    <row r="5421" s="116" customFormat="1" x14ac:dyDescent="0.15"/>
    <row r="5422" s="116" customFormat="1" x14ac:dyDescent="0.15"/>
    <row r="5423" s="116" customFormat="1" x14ac:dyDescent="0.15"/>
    <row r="5424" s="116" customFormat="1" x14ac:dyDescent="0.15"/>
    <row r="5425" s="116" customFormat="1" x14ac:dyDescent="0.15"/>
    <row r="5426" s="116" customFormat="1" x14ac:dyDescent="0.15"/>
    <row r="5427" s="116" customFormat="1" x14ac:dyDescent="0.15"/>
    <row r="5428" s="116" customFormat="1" x14ac:dyDescent="0.15"/>
    <row r="5429" s="116" customFormat="1" x14ac:dyDescent="0.15"/>
    <row r="5430" s="116" customFormat="1" x14ac:dyDescent="0.15"/>
    <row r="5431" s="116" customFormat="1" x14ac:dyDescent="0.15"/>
    <row r="5432" s="116" customFormat="1" x14ac:dyDescent="0.15"/>
    <row r="5433" s="116" customFormat="1" x14ac:dyDescent="0.15"/>
    <row r="5434" s="116" customFormat="1" x14ac:dyDescent="0.15"/>
    <row r="5435" s="116" customFormat="1" x14ac:dyDescent="0.15"/>
    <row r="5436" s="116" customFormat="1" x14ac:dyDescent="0.15"/>
    <row r="5437" s="116" customFormat="1" x14ac:dyDescent="0.15"/>
    <row r="5438" s="116" customFormat="1" x14ac:dyDescent="0.15"/>
    <row r="5439" s="116" customFormat="1" x14ac:dyDescent="0.15"/>
    <row r="5440" s="116" customFormat="1" x14ac:dyDescent="0.15"/>
    <row r="5441" s="116" customFormat="1" x14ac:dyDescent="0.15"/>
    <row r="5442" s="116" customFormat="1" x14ac:dyDescent="0.15"/>
    <row r="5443" s="116" customFormat="1" x14ac:dyDescent="0.15"/>
    <row r="5444" s="116" customFormat="1" x14ac:dyDescent="0.15"/>
    <row r="5445" s="116" customFormat="1" x14ac:dyDescent="0.15"/>
    <row r="5446" s="116" customFormat="1" x14ac:dyDescent="0.15"/>
    <row r="5447" s="116" customFormat="1" x14ac:dyDescent="0.15"/>
    <row r="5448" s="116" customFormat="1" x14ac:dyDescent="0.15"/>
    <row r="5449" s="116" customFormat="1" x14ac:dyDescent="0.15"/>
    <row r="5450" s="116" customFormat="1" x14ac:dyDescent="0.15"/>
    <row r="5451" s="116" customFormat="1" x14ac:dyDescent="0.15"/>
    <row r="5452" s="116" customFormat="1" x14ac:dyDescent="0.15"/>
    <row r="5453" s="116" customFormat="1" x14ac:dyDescent="0.15"/>
    <row r="5454" s="116" customFormat="1" x14ac:dyDescent="0.15"/>
    <row r="5455" s="116" customFormat="1" x14ac:dyDescent="0.15"/>
    <row r="5456" s="116" customFormat="1" x14ac:dyDescent="0.15"/>
    <row r="5457" s="116" customFormat="1" x14ac:dyDescent="0.15"/>
    <row r="5458" s="116" customFormat="1" x14ac:dyDescent="0.15"/>
    <row r="5459" s="116" customFormat="1" x14ac:dyDescent="0.15"/>
    <row r="5460" s="116" customFormat="1" x14ac:dyDescent="0.15"/>
    <row r="5461" s="116" customFormat="1" x14ac:dyDescent="0.15"/>
    <row r="5462" s="116" customFormat="1" x14ac:dyDescent="0.15"/>
    <row r="5463" s="116" customFormat="1" x14ac:dyDescent="0.15"/>
    <row r="5464" s="116" customFormat="1" x14ac:dyDescent="0.15"/>
    <row r="5465" s="116" customFormat="1" x14ac:dyDescent="0.15"/>
    <row r="5466" s="116" customFormat="1" x14ac:dyDescent="0.15"/>
    <row r="5467" s="116" customFormat="1" x14ac:dyDescent="0.15"/>
    <row r="5468" s="116" customFormat="1" x14ac:dyDescent="0.15"/>
    <row r="5469" s="116" customFormat="1" x14ac:dyDescent="0.15"/>
    <row r="5470" s="116" customFormat="1" x14ac:dyDescent="0.15"/>
    <row r="5471" s="116" customFormat="1" x14ac:dyDescent="0.15"/>
    <row r="5472" s="116" customFormat="1" x14ac:dyDescent="0.15"/>
    <row r="5473" s="116" customFormat="1" x14ac:dyDescent="0.15"/>
    <row r="5474" s="116" customFormat="1" x14ac:dyDescent="0.15"/>
    <row r="5475" s="116" customFormat="1" x14ac:dyDescent="0.15"/>
    <row r="5476" s="116" customFormat="1" x14ac:dyDescent="0.15"/>
    <row r="5477" s="116" customFormat="1" x14ac:dyDescent="0.15"/>
    <row r="5478" s="116" customFormat="1" x14ac:dyDescent="0.15"/>
    <row r="5479" s="116" customFormat="1" x14ac:dyDescent="0.15"/>
    <row r="5480" s="116" customFormat="1" x14ac:dyDescent="0.15"/>
    <row r="5481" s="116" customFormat="1" x14ac:dyDescent="0.15"/>
    <row r="5482" s="116" customFormat="1" x14ac:dyDescent="0.15"/>
    <row r="5483" s="116" customFormat="1" x14ac:dyDescent="0.15"/>
    <row r="5484" s="116" customFormat="1" x14ac:dyDescent="0.15"/>
    <row r="5485" s="116" customFormat="1" x14ac:dyDescent="0.15"/>
    <row r="5486" s="116" customFormat="1" x14ac:dyDescent="0.15"/>
    <row r="5487" s="116" customFormat="1" x14ac:dyDescent="0.15"/>
    <row r="5488" s="116" customFormat="1" x14ac:dyDescent="0.15"/>
    <row r="5489" s="116" customFormat="1" x14ac:dyDescent="0.15"/>
    <row r="5490" s="116" customFormat="1" x14ac:dyDescent="0.15"/>
    <row r="5491" s="116" customFormat="1" x14ac:dyDescent="0.15"/>
    <row r="5492" s="116" customFormat="1" x14ac:dyDescent="0.15"/>
    <row r="5493" s="116" customFormat="1" x14ac:dyDescent="0.15"/>
    <row r="5494" s="116" customFormat="1" x14ac:dyDescent="0.15"/>
    <row r="5495" s="116" customFormat="1" x14ac:dyDescent="0.15"/>
    <row r="5496" s="116" customFormat="1" x14ac:dyDescent="0.15"/>
    <row r="5497" s="116" customFormat="1" x14ac:dyDescent="0.15"/>
    <row r="5498" s="116" customFormat="1" x14ac:dyDescent="0.15"/>
    <row r="5499" s="116" customFormat="1" x14ac:dyDescent="0.15"/>
    <row r="5500" s="116" customFormat="1" x14ac:dyDescent="0.15"/>
    <row r="5501" s="116" customFormat="1" x14ac:dyDescent="0.15"/>
    <row r="5502" s="116" customFormat="1" x14ac:dyDescent="0.15"/>
    <row r="5503" s="116" customFormat="1" x14ac:dyDescent="0.15"/>
    <row r="5504" s="116" customFormat="1" x14ac:dyDescent="0.15"/>
    <row r="5505" s="116" customFormat="1" x14ac:dyDescent="0.15"/>
    <row r="5506" s="116" customFormat="1" x14ac:dyDescent="0.15"/>
    <row r="5507" s="116" customFormat="1" x14ac:dyDescent="0.15"/>
    <row r="5508" s="116" customFormat="1" x14ac:dyDescent="0.15"/>
    <row r="5509" s="116" customFormat="1" x14ac:dyDescent="0.15"/>
    <row r="5510" s="116" customFormat="1" x14ac:dyDescent="0.15"/>
    <row r="5511" s="116" customFormat="1" x14ac:dyDescent="0.15"/>
    <row r="5512" s="116" customFormat="1" x14ac:dyDescent="0.15"/>
    <row r="5513" s="116" customFormat="1" x14ac:dyDescent="0.15"/>
    <row r="5514" s="116" customFormat="1" x14ac:dyDescent="0.15"/>
    <row r="5515" s="116" customFormat="1" x14ac:dyDescent="0.15"/>
    <row r="5516" s="116" customFormat="1" x14ac:dyDescent="0.15"/>
    <row r="5517" s="116" customFormat="1" x14ac:dyDescent="0.15"/>
    <row r="5518" s="116" customFormat="1" x14ac:dyDescent="0.15"/>
    <row r="5519" s="116" customFormat="1" x14ac:dyDescent="0.15"/>
    <row r="5520" s="116" customFormat="1" x14ac:dyDescent="0.15"/>
    <row r="5521" s="116" customFormat="1" x14ac:dyDescent="0.15"/>
    <row r="5522" s="116" customFormat="1" x14ac:dyDescent="0.15"/>
    <row r="5523" s="116" customFormat="1" x14ac:dyDescent="0.15"/>
    <row r="5524" s="116" customFormat="1" x14ac:dyDescent="0.15"/>
    <row r="5525" s="116" customFormat="1" x14ac:dyDescent="0.15"/>
    <row r="5526" s="116" customFormat="1" x14ac:dyDescent="0.15"/>
    <row r="5527" s="116" customFormat="1" x14ac:dyDescent="0.15"/>
    <row r="5528" s="116" customFormat="1" x14ac:dyDescent="0.15"/>
    <row r="5529" s="116" customFormat="1" x14ac:dyDescent="0.15"/>
    <row r="5530" s="116" customFormat="1" x14ac:dyDescent="0.15"/>
    <row r="5531" s="116" customFormat="1" x14ac:dyDescent="0.15"/>
    <row r="5532" s="116" customFormat="1" x14ac:dyDescent="0.15"/>
    <row r="5533" s="116" customFormat="1" x14ac:dyDescent="0.15"/>
    <row r="5534" s="116" customFormat="1" x14ac:dyDescent="0.15"/>
    <row r="5535" s="116" customFormat="1" x14ac:dyDescent="0.15"/>
    <row r="5536" s="116" customFormat="1" x14ac:dyDescent="0.15"/>
    <row r="5537" s="116" customFormat="1" x14ac:dyDescent="0.15"/>
    <row r="5538" s="116" customFormat="1" x14ac:dyDescent="0.15"/>
    <row r="5539" s="116" customFormat="1" x14ac:dyDescent="0.15"/>
    <row r="5540" s="116" customFormat="1" x14ac:dyDescent="0.15"/>
    <row r="5541" s="116" customFormat="1" x14ac:dyDescent="0.15"/>
    <row r="5542" s="116" customFormat="1" x14ac:dyDescent="0.15"/>
    <row r="5543" s="116" customFormat="1" x14ac:dyDescent="0.15"/>
    <row r="5544" s="116" customFormat="1" x14ac:dyDescent="0.15"/>
    <row r="5545" s="116" customFormat="1" x14ac:dyDescent="0.15"/>
    <row r="5546" s="116" customFormat="1" x14ac:dyDescent="0.15"/>
    <row r="5547" s="116" customFormat="1" x14ac:dyDescent="0.15"/>
    <row r="5548" s="116" customFormat="1" x14ac:dyDescent="0.15"/>
    <row r="5549" s="116" customFormat="1" x14ac:dyDescent="0.15"/>
    <row r="5550" s="116" customFormat="1" x14ac:dyDescent="0.15"/>
    <row r="5551" s="116" customFormat="1" x14ac:dyDescent="0.15"/>
    <row r="5552" s="116" customFormat="1" x14ac:dyDescent="0.15"/>
    <row r="5553" s="116" customFormat="1" x14ac:dyDescent="0.15"/>
    <row r="5554" s="116" customFormat="1" x14ac:dyDescent="0.15"/>
    <row r="5555" s="116" customFormat="1" x14ac:dyDescent="0.15"/>
    <row r="5556" s="116" customFormat="1" x14ac:dyDescent="0.15"/>
    <row r="5557" s="116" customFormat="1" x14ac:dyDescent="0.15"/>
    <row r="5558" s="116" customFormat="1" x14ac:dyDescent="0.15"/>
    <row r="5559" s="116" customFormat="1" x14ac:dyDescent="0.15"/>
    <row r="5560" s="116" customFormat="1" x14ac:dyDescent="0.15"/>
    <row r="5561" s="116" customFormat="1" x14ac:dyDescent="0.15"/>
    <row r="5562" s="116" customFormat="1" x14ac:dyDescent="0.15"/>
    <row r="5563" s="116" customFormat="1" x14ac:dyDescent="0.15"/>
    <row r="5564" s="116" customFormat="1" x14ac:dyDescent="0.15"/>
    <row r="5565" s="116" customFormat="1" x14ac:dyDescent="0.15"/>
    <row r="5566" s="116" customFormat="1" x14ac:dyDescent="0.15"/>
    <row r="5567" s="116" customFormat="1" x14ac:dyDescent="0.15"/>
    <row r="5568" s="116" customFormat="1" x14ac:dyDescent="0.15"/>
    <row r="5569" s="116" customFormat="1" x14ac:dyDescent="0.15"/>
    <row r="5570" s="116" customFormat="1" x14ac:dyDescent="0.15"/>
    <row r="5571" s="116" customFormat="1" x14ac:dyDescent="0.15"/>
    <row r="5572" s="116" customFormat="1" x14ac:dyDescent="0.15"/>
    <row r="5573" s="116" customFormat="1" x14ac:dyDescent="0.15"/>
    <row r="5574" s="116" customFormat="1" x14ac:dyDescent="0.15"/>
    <row r="5575" s="116" customFormat="1" x14ac:dyDescent="0.15"/>
    <row r="5576" s="116" customFormat="1" x14ac:dyDescent="0.15"/>
    <row r="5577" s="116" customFormat="1" x14ac:dyDescent="0.15"/>
    <row r="5578" s="116" customFormat="1" x14ac:dyDescent="0.15"/>
    <row r="5579" s="116" customFormat="1" x14ac:dyDescent="0.15"/>
    <row r="5580" s="116" customFormat="1" x14ac:dyDescent="0.15"/>
    <row r="5581" s="116" customFormat="1" x14ac:dyDescent="0.15"/>
    <row r="5582" s="116" customFormat="1" x14ac:dyDescent="0.15"/>
    <row r="5583" s="116" customFormat="1" x14ac:dyDescent="0.15"/>
    <row r="5584" s="116" customFormat="1" x14ac:dyDescent="0.15"/>
    <row r="5585" s="116" customFormat="1" x14ac:dyDescent="0.15"/>
    <row r="5586" s="116" customFormat="1" x14ac:dyDescent="0.15"/>
    <row r="5587" s="116" customFormat="1" x14ac:dyDescent="0.15"/>
    <row r="5588" s="116" customFormat="1" x14ac:dyDescent="0.15"/>
    <row r="5589" s="116" customFormat="1" x14ac:dyDescent="0.15"/>
    <row r="5590" s="116" customFormat="1" x14ac:dyDescent="0.15"/>
    <row r="5591" s="116" customFormat="1" x14ac:dyDescent="0.15"/>
    <row r="5592" s="116" customFormat="1" x14ac:dyDescent="0.15"/>
    <row r="5593" s="116" customFormat="1" x14ac:dyDescent="0.15"/>
    <row r="5594" s="116" customFormat="1" x14ac:dyDescent="0.15"/>
    <row r="5595" s="116" customFormat="1" x14ac:dyDescent="0.15"/>
    <row r="5596" s="116" customFormat="1" x14ac:dyDescent="0.15"/>
    <row r="5597" s="116" customFormat="1" x14ac:dyDescent="0.15"/>
    <row r="5598" s="116" customFormat="1" x14ac:dyDescent="0.15"/>
    <row r="5599" s="116" customFormat="1" x14ac:dyDescent="0.15"/>
    <row r="5600" s="116" customFormat="1" x14ac:dyDescent="0.15"/>
    <row r="5601" s="116" customFormat="1" x14ac:dyDescent="0.15"/>
    <row r="5602" s="116" customFormat="1" x14ac:dyDescent="0.15"/>
    <row r="5603" s="116" customFormat="1" x14ac:dyDescent="0.15"/>
    <row r="5604" s="116" customFormat="1" x14ac:dyDescent="0.15"/>
    <row r="5605" s="116" customFormat="1" x14ac:dyDescent="0.15"/>
    <row r="5606" s="116" customFormat="1" x14ac:dyDescent="0.15"/>
    <row r="5607" s="116" customFormat="1" x14ac:dyDescent="0.15"/>
    <row r="5608" s="116" customFormat="1" x14ac:dyDescent="0.15"/>
    <row r="5609" s="116" customFormat="1" x14ac:dyDescent="0.15"/>
    <row r="5610" s="116" customFormat="1" x14ac:dyDescent="0.15"/>
    <row r="5611" s="116" customFormat="1" x14ac:dyDescent="0.15"/>
    <row r="5612" s="116" customFormat="1" x14ac:dyDescent="0.15"/>
    <row r="5613" s="116" customFormat="1" x14ac:dyDescent="0.15"/>
    <row r="5614" s="116" customFormat="1" x14ac:dyDescent="0.15"/>
    <row r="5615" s="116" customFormat="1" x14ac:dyDescent="0.15"/>
    <row r="5616" s="116" customFormat="1" x14ac:dyDescent="0.15"/>
    <row r="5617" s="116" customFormat="1" x14ac:dyDescent="0.15"/>
    <row r="5618" s="116" customFormat="1" x14ac:dyDescent="0.15"/>
    <row r="5619" s="116" customFormat="1" x14ac:dyDescent="0.15"/>
    <row r="5620" s="116" customFormat="1" x14ac:dyDescent="0.15"/>
    <row r="5621" s="116" customFormat="1" x14ac:dyDescent="0.15"/>
    <row r="5622" s="116" customFormat="1" x14ac:dyDescent="0.15"/>
    <row r="5623" s="116" customFormat="1" x14ac:dyDescent="0.15"/>
    <row r="5624" s="116" customFormat="1" x14ac:dyDescent="0.15"/>
    <row r="5625" s="116" customFormat="1" x14ac:dyDescent="0.15"/>
    <row r="5626" s="116" customFormat="1" x14ac:dyDescent="0.15"/>
    <row r="5627" s="116" customFormat="1" x14ac:dyDescent="0.15"/>
    <row r="5628" s="116" customFormat="1" x14ac:dyDescent="0.15"/>
    <row r="5629" s="116" customFormat="1" x14ac:dyDescent="0.15"/>
    <row r="5630" s="116" customFormat="1" x14ac:dyDescent="0.15"/>
    <row r="5631" s="116" customFormat="1" x14ac:dyDescent="0.15"/>
    <row r="5632" s="116" customFormat="1" x14ac:dyDescent="0.15"/>
    <row r="5633" s="116" customFormat="1" x14ac:dyDescent="0.15"/>
    <row r="5634" s="116" customFormat="1" x14ac:dyDescent="0.15"/>
    <row r="5635" s="116" customFormat="1" x14ac:dyDescent="0.15"/>
    <row r="5636" s="116" customFormat="1" x14ac:dyDescent="0.15"/>
    <row r="5637" s="116" customFormat="1" x14ac:dyDescent="0.15"/>
    <row r="5638" s="116" customFormat="1" x14ac:dyDescent="0.15"/>
    <row r="5639" s="116" customFormat="1" x14ac:dyDescent="0.15"/>
    <row r="5640" s="116" customFormat="1" x14ac:dyDescent="0.15"/>
    <row r="5641" s="116" customFormat="1" x14ac:dyDescent="0.15"/>
    <row r="5642" s="116" customFormat="1" x14ac:dyDescent="0.15"/>
    <row r="5643" s="116" customFormat="1" x14ac:dyDescent="0.15"/>
    <row r="5644" s="116" customFormat="1" x14ac:dyDescent="0.15"/>
    <row r="5645" s="116" customFormat="1" x14ac:dyDescent="0.15"/>
    <row r="5646" s="116" customFormat="1" x14ac:dyDescent="0.15"/>
    <row r="5647" s="116" customFormat="1" x14ac:dyDescent="0.15"/>
    <row r="5648" s="116" customFormat="1" x14ac:dyDescent="0.15"/>
    <row r="5649" s="116" customFormat="1" x14ac:dyDescent="0.15"/>
    <row r="5650" s="116" customFormat="1" x14ac:dyDescent="0.15"/>
    <row r="5651" s="116" customFormat="1" x14ac:dyDescent="0.15"/>
    <row r="5652" s="116" customFormat="1" x14ac:dyDescent="0.15"/>
    <row r="5653" s="116" customFormat="1" x14ac:dyDescent="0.15"/>
    <row r="5654" s="116" customFormat="1" x14ac:dyDescent="0.15"/>
    <row r="5655" s="116" customFormat="1" x14ac:dyDescent="0.15"/>
    <row r="5656" s="116" customFormat="1" x14ac:dyDescent="0.15"/>
    <row r="5657" s="116" customFormat="1" x14ac:dyDescent="0.15"/>
    <row r="5658" s="116" customFormat="1" x14ac:dyDescent="0.15"/>
    <row r="5659" s="116" customFormat="1" x14ac:dyDescent="0.15"/>
    <row r="5660" s="116" customFormat="1" x14ac:dyDescent="0.15"/>
    <row r="5661" s="116" customFormat="1" x14ac:dyDescent="0.15"/>
    <row r="5662" s="116" customFormat="1" x14ac:dyDescent="0.15"/>
    <row r="5663" s="116" customFormat="1" x14ac:dyDescent="0.15"/>
    <row r="5664" s="116" customFormat="1" x14ac:dyDescent="0.15"/>
    <row r="5665" s="116" customFormat="1" x14ac:dyDescent="0.15"/>
    <row r="5666" s="116" customFormat="1" x14ac:dyDescent="0.15"/>
    <row r="5667" s="116" customFormat="1" x14ac:dyDescent="0.15"/>
    <row r="5668" s="116" customFormat="1" x14ac:dyDescent="0.15"/>
    <row r="5669" s="116" customFormat="1" x14ac:dyDescent="0.15"/>
    <row r="5670" s="116" customFormat="1" x14ac:dyDescent="0.15"/>
    <row r="5671" s="116" customFormat="1" x14ac:dyDescent="0.15"/>
    <row r="5672" s="116" customFormat="1" x14ac:dyDescent="0.15"/>
    <row r="5673" s="116" customFormat="1" x14ac:dyDescent="0.15"/>
    <row r="5674" s="116" customFormat="1" x14ac:dyDescent="0.15"/>
    <row r="5675" s="116" customFormat="1" x14ac:dyDescent="0.15"/>
    <row r="5676" s="116" customFormat="1" x14ac:dyDescent="0.15"/>
    <row r="5677" s="116" customFormat="1" x14ac:dyDescent="0.15"/>
    <row r="5678" s="116" customFormat="1" x14ac:dyDescent="0.15"/>
    <row r="5679" s="116" customFormat="1" x14ac:dyDescent="0.15"/>
    <row r="5680" s="116" customFormat="1" x14ac:dyDescent="0.15"/>
    <row r="5681" s="116" customFormat="1" x14ac:dyDescent="0.15"/>
    <row r="5682" s="116" customFormat="1" x14ac:dyDescent="0.15"/>
    <row r="5683" s="116" customFormat="1" x14ac:dyDescent="0.15"/>
    <row r="5684" s="116" customFormat="1" x14ac:dyDescent="0.15"/>
    <row r="5685" s="116" customFormat="1" x14ac:dyDescent="0.15"/>
    <row r="5686" s="116" customFormat="1" x14ac:dyDescent="0.15"/>
    <row r="5687" s="116" customFormat="1" x14ac:dyDescent="0.15"/>
    <row r="5688" s="116" customFormat="1" x14ac:dyDescent="0.15"/>
    <row r="5689" s="116" customFormat="1" x14ac:dyDescent="0.15"/>
    <row r="5690" s="116" customFormat="1" x14ac:dyDescent="0.15"/>
    <row r="5691" s="116" customFormat="1" x14ac:dyDescent="0.15"/>
    <row r="5692" s="116" customFormat="1" x14ac:dyDescent="0.15"/>
    <row r="5693" s="116" customFormat="1" x14ac:dyDescent="0.15"/>
    <row r="5694" s="116" customFormat="1" x14ac:dyDescent="0.15"/>
    <row r="5695" s="116" customFormat="1" x14ac:dyDescent="0.15"/>
    <row r="5696" s="116" customFormat="1" x14ac:dyDescent="0.15"/>
    <row r="5697" s="116" customFormat="1" x14ac:dyDescent="0.15"/>
    <row r="5698" s="116" customFormat="1" x14ac:dyDescent="0.15"/>
    <row r="5699" s="116" customFormat="1" x14ac:dyDescent="0.15"/>
    <row r="5700" s="116" customFormat="1" x14ac:dyDescent="0.15"/>
    <row r="5701" s="116" customFormat="1" x14ac:dyDescent="0.15"/>
    <row r="5702" s="116" customFormat="1" x14ac:dyDescent="0.15"/>
    <row r="5703" s="116" customFormat="1" x14ac:dyDescent="0.15"/>
    <row r="5704" s="116" customFormat="1" x14ac:dyDescent="0.15"/>
    <row r="5705" s="116" customFormat="1" x14ac:dyDescent="0.15"/>
    <row r="5706" s="116" customFormat="1" x14ac:dyDescent="0.15"/>
    <row r="5707" s="116" customFormat="1" x14ac:dyDescent="0.15"/>
    <row r="5708" s="116" customFormat="1" x14ac:dyDescent="0.15"/>
    <row r="5709" s="116" customFormat="1" x14ac:dyDescent="0.15"/>
    <row r="5710" s="116" customFormat="1" x14ac:dyDescent="0.15"/>
    <row r="5711" s="116" customFormat="1" x14ac:dyDescent="0.15"/>
    <row r="5712" s="116" customFormat="1" x14ac:dyDescent="0.15"/>
    <row r="5713" s="116" customFormat="1" x14ac:dyDescent="0.15"/>
    <row r="5714" s="116" customFormat="1" x14ac:dyDescent="0.15"/>
    <row r="5715" s="116" customFormat="1" x14ac:dyDescent="0.15"/>
    <row r="5716" s="116" customFormat="1" x14ac:dyDescent="0.15"/>
    <row r="5717" s="116" customFormat="1" x14ac:dyDescent="0.15"/>
    <row r="5718" s="116" customFormat="1" x14ac:dyDescent="0.15"/>
    <row r="5719" s="116" customFormat="1" x14ac:dyDescent="0.15"/>
    <row r="5720" s="116" customFormat="1" x14ac:dyDescent="0.15"/>
    <row r="5721" s="116" customFormat="1" x14ac:dyDescent="0.15"/>
    <row r="5722" s="116" customFormat="1" x14ac:dyDescent="0.15"/>
    <row r="5723" s="116" customFormat="1" x14ac:dyDescent="0.15"/>
    <row r="5724" s="116" customFormat="1" x14ac:dyDescent="0.15"/>
    <row r="5725" s="116" customFormat="1" x14ac:dyDescent="0.15"/>
    <row r="5726" s="116" customFormat="1" x14ac:dyDescent="0.15"/>
    <row r="5727" s="116" customFormat="1" x14ac:dyDescent="0.15"/>
    <row r="5728" s="116" customFormat="1" x14ac:dyDescent="0.15"/>
    <row r="5729" s="116" customFormat="1" x14ac:dyDescent="0.15"/>
    <row r="5730" s="116" customFormat="1" x14ac:dyDescent="0.15"/>
    <row r="5731" s="116" customFormat="1" x14ac:dyDescent="0.15"/>
    <row r="5732" s="116" customFormat="1" x14ac:dyDescent="0.15"/>
    <row r="5733" s="116" customFormat="1" x14ac:dyDescent="0.15"/>
    <row r="5734" s="116" customFormat="1" x14ac:dyDescent="0.15"/>
    <row r="5735" s="116" customFormat="1" x14ac:dyDescent="0.15"/>
    <row r="5736" s="116" customFormat="1" x14ac:dyDescent="0.15"/>
    <row r="5737" s="116" customFormat="1" x14ac:dyDescent="0.15"/>
    <row r="5738" s="116" customFormat="1" x14ac:dyDescent="0.15"/>
    <row r="5739" s="116" customFormat="1" x14ac:dyDescent="0.15"/>
    <row r="5740" s="116" customFormat="1" x14ac:dyDescent="0.15"/>
    <row r="5741" s="116" customFormat="1" x14ac:dyDescent="0.15"/>
    <row r="5742" s="116" customFormat="1" x14ac:dyDescent="0.15"/>
    <row r="5743" s="116" customFormat="1" x14ac:dyDescent="0.15"/>
    <row r="5744" s="116" customFormat="1" x14ac:dyDescent="0.15"/>
    <row r="5745" s="116" customFormat="1" x14ac:dyDescent="0.15"/>
    <row r="5746" s="116" customFormat="1" x14ac:dyDescent="0.15"/>
    <row r="5747" s="116" customFormat="1" x14ac:dyDescent="0.15"/>
    <row r="5748" s="116" customFormat="1" x14ac:dyDescent="0.15"/>
    <row r="5749" s="116" customFormat="1" x14ac:dyDescent="0.15"/>
    <row r="5750" s="116" customFormat="1" x14ac:dyDescent="0.15"/>
    <row r="5751" s="116" customFormat="1" x14ac:dyDescent="0.15"/>
    <row r="5752" s="116" customFormat="1" x14ac:dyDescent="0.15"/>
    <row r="5753" s="116" customFormat="1" x14ac:dyDescent="0.15"/>
    <row r="5754" s="116" customFormat="1" x14ac:dyDescent="0.15"/>
    <row r="5755" s="116" customFormat="1" x14ac:dyDescent="0.15"/>
    <row r="5756" s="116" customFormat="1" x14ac:dyDescent="0.15"/>
    <row r="5757" s="116" customFormat="1" x14ac:dyDescent="0.15"/>
    <row r="5758" s="116" customFormat="1" x14ac:dyDescent="0.15"/>
    <row r="5759" s="116" customFormat="1" x14ac:dyDescent="0.15"/>
    <row r="5760" s="116" customFormat="1" x14ac:dyDescent="0.15"/>
    <row r="5761" s="116" customFormat="1" x14ac:dyDescent="0.15"/>
    <row r="5762" s="116" customFormat="1" x14ac:dyDescent="0.15"/>
    <row r="5763" s="116" customFormat="1" x14ac:dyDescent="0.15"/>
    <row r="5764" s="116" customFormat="1" x14ac:dyDescent="0.15"/>
    <row r="5765" s="116" customFormat="1" x14ac:dyDescent="0.15"/>
    <row r="5766" s="116" customFormat="1" x14ac:dyDescent="0.15"/>
    <row r="5767" s="116" customFormat="1" x14ac:dyDescent="0.15"/>
    <row r="5768" s="116" customFormat="1" x14ac:dyDescent="0.15"/>
    <row r="5769" s="116" customFormat="1" x14ac:dyDescent="0.15"/>
    <row r="5770" s="116" customFormat="1" x14ac:dyDescent="0.15"/>
    <row r="5771" s="116" customFormat="1" x14ac:dyDescent="0.15"/>
    <row r="5772" s="116" customFormat="1" x14ac:dyDescent="0.15"/>
    <row r="5773" s="116" customFormat="1" x14ac:dyDescent="0.15"/>
    <row r="5774" s="116" customFormat="1" x14ac:dyDescent="0.15"/>
    <row r="5775" s="116" customFormat="1" x14ac:dyDescent="0.15"/>
    <row r="5776" s="116" customFormat="1" x14ac:dyDescent="0.15"/>
    <row r="5777" s="116" customFormat="1" x14ac:dyDescent="0.15"/>
    <row r="5778" s="116" customFormat="1" x14ac:dyDescent="0.15"/>
    <row r="5779" s="116" customFormat="1" x14ac:dyDescent="0.15"/>
    <row r="5780" s="116" customFormat="1" x14ac:dyDescent="0.15"/>
    <row r="5781" s="116" customFormat="1" x14ac:dyDescent="0.15"/>
    <row r="5782" s="116" customFormat="1" x14ac:dyDescent="0.15"/>
    <row r="5783" s="116" customFormat="1" x14ac:dyDescent="0.15"/>
    <row r="5784" s="116" customFormat="1" x14ac:dyDescent="0.15"/>
    <row r="5785" s="116" customFormat="1" x14ac:dyDescent="0.15"/>
    <row r="5786" s="116" customFormat="1" x14ac:dyDescent="0.15"/>
    <row r="5787" s="116" customFormat="1" x14ac:dyDescent="0.15"/>
    <row r="5788" s="116" customFormat="1" x14ac:dyDescent="0.15"/>
    <row r="5789" s="116" customFormat="1" x14ac:dyDescent="0.15"/>
    <row r="5790" s="116" customFormat="1" x14ac:dyDescent="0.15"/>
    <row r="5791" s="116" customFormat="1" x14ac:dyDescent="0.15"/>
    <row r="5792" s="116" customFormat="1" x14ac:dyDescent="0.15"/>
    <row r="5793" s="116" customFormat="1" x14ac:dyDescent="0.15"/>
    <row r="5794" s="116" customFormat="1" x14ac:dyDescent="0.15"/>
    <row r="5795" s="116" customFormat="1" x14ac:dyDescent="0.15"/>
    <row r="5796" s="116" customFormat="1" x14ac:dyDescent="0.15"/>
    <row r="5797" s="116" customFormat="1" x14ac:dyDescent="0.15"/>
    <row r="5798" s="116" customFormat="1" x14ac:dyDescent="0.15"/>
    <row r="5799" s="116" customFormat="1" x14ac:dyDescent="0.15"/>
    <row r="5800" s="116" customFormat="1" x14ac:dyDescent="0.15"/>
    <row r="5801" s="116" customFormat="1" x14ac:dyDescent="0.15"/>
    <row r="5802" s="116" customFormat="1" x14ac:dyDescent="0.15"/>
    <row r="5803" s="116" customFormat="1" x14ac:dyDescent="0.15"/>
    <row r="5804" s="116" customFormat="1" x14ac:dyDescent="0.15"/>
    <row r="5805" s="116" customFormat="1" x14ac:dyDescent="0.15"/>
    <row r="5806" s="116" customFormat="1" x14ac:dyDescent="0.15"/>
    <row r="5807" s="116" customFormat="1" x14ac:dyDescent="0.15"/>
    <row r="5808" s="116" customFormat="1" x14ac:dyDescent="0.15"/>
    <row r="5809" s="116" customFormat="1" x14ac:dyDescent="0.15"/>
    <row r="5810" s="116" customFormat="1" x14ac:dyDescent="0.15"/>
    <row r="5811" s="116" customFormat="1" x14ac:dyDescent="0.15"/>
    <row r="5812" s="116" customFormat="1" x14ac:dyDescent="0.15"/>
    <row r="5813" s="116" customFormat="1" x14ac:dyDescent="0.15"/>
    <row r="5814" s="116" customFormat="1" x14ac:dyDescent="0.15"/>
    <row r="5815" s="116" customFormat="1" x14ac:dyDescent="0.15"/>
    <row r="5816" s="116" customFormat="1" x14ac:dyDescent="0.15"/>
    <row r="5817" s="116" customFormat="1" x14ac:dyDescent="0.15"/>
    <row r="5818" s="116" customFormat="1" x14ac:dyDescent="0.15"/>
    <row r="5819" s="116" customFormat="1" x14ac:dyDescent="0.15"/>
    <row r="5820" s="116" customFormat="1" x14ac:dyDescent="0.15"/>
    <row r="5821" s="116" customFormat="1" x14ac:dyDescent="0.15"/>
    <row r="5822" s="116" customFormat="1" x14ac:dyDescent="0.15"/>
    <row r="5823" s="116" customFormat="1" x14ac:dyDescent="0.15"/>
    <row r="5824" s="116" customFormat="1" x14ac:dyDescent="0.15"/>
    <row r="5825" s="116" customFormat="1" x14ac:dyDescent="0.15"/>
    <row r="5826" s="116" customFormat="1" x14ac:dyDescent="0.15"/>
    <row r="5827" s="116" customFormat="1" x14ac:dyDescent="0.15"/>
    <row r="5828" s="116" customFormat="1" x14ac:dyDescent="0.15"/>
    <row r="5829" s="116" customFormat="1" x14ac:dyDescent="0.15"/>
    <row r="5830" s="116" customFormat="1" x14ac:dyDescent="0.15"/>
    <row r="5831" s="116" customFormat="1" x14ac:dyDescent="0.15"/>
    <row r="5832" s="116" customFormat="1" x14ac:dyDescent="0.15"/>
    <row r="5833" s="116" customFormat="1" x14ac:dyDescent="0.15"/>
    <row r="5834" s="116" customFormat="1" x14ac:dyDescent="0.15"/>
    <row r="5835" s="116" customFormat="1" x14ac:dyDescent="0.15"/>
    <row r="5836" s="116" customFormat="1" x14ac:dyDescent="0.15"/>
    <row r="5837" s="116" customFormat="1" x14ac:dyDescent="0.15"/>
    <row r="5838" s="116" customFormat="1" x14ac:dyDescent="0.15"/>
    <row r="5839" s="116" customFormat="1" x14ac:dyDescent="0.15"/>
    <row r="5840" s="116" customFormat="1" x14ac:dyDescent="0.15"/>
    <row r="5841" s="116" customFormat="1" x14ac:dyDescent="0.15"/>
    <row r="5842" s="116" customFormat="1" x14ac:dyDescent="0.15"/>
    <row r="5843" s="116" customFormat="1" x14ac:dyDescent="0.15"/>
    <row r="5844" s="116" customFormat="1" x14ac:dyDescent="0.15"/>
    <row r="5845" s="116" customFormat="1" x14ac:dyDescent="0.15"/>
    <row r="5846" s="116" customFormat="1" x14ac:dyDescent="0.15"/>
    <row r="5847" s="116" customFormat="1" x14ac:dyDescent="0.15"/>
    <row r="5848" s="116" customFormat="1" x14ac:dyDescent="0.15"/>
    <row r="5849" s="116" customFormat="1" x14ac:dyDescent="0.15"/>
    <row r="5850" s="116" customFormat="1" x14ac:dyDescent="0.15"/>
    <row r="5851" s="116" customFormat="1" x14ac:dyDescent="0.15"/>
    <row r="5852" s="116" customFormat="1" x14ac:dyDescent="0.15"/>
    <row r="5853" s="116" customFormat="1" x14ac:dyDescent="0.15"/>
    <row r="5854" s="116" customFormat="1" x14ac:dyDescent="0.15"/>
    <row r="5855" s="116" customFormat="1" x14ac:dyDescent="0.15"/>
    <row r="5856" s="116" customFormat="1" x14ac:dyDescent="0.15"/>
    <row r="5857" s="116" customFormat="1" x14ac:dyDescent="0.15"/>
    <row r="5858" s="116" customFormat="1" x14ac:dyDescent="0.15"/>
    <row r="5859" s="116" customFormat="1" x14ac:dyDescent="0.15"/>
    <row r="5860" s="116" customFormat="1" x14ac:dyDescent="0.15"/>
    <row r="5861" s="116" customFormat="1" x14ac:dyDescent="0.15"/>
    <row r="5862" s="116" customFormat="1" x14ac:dyDescent="0.15"/>
    <row r="5863" s="116" customFormat="1" x14ac:dyDescent="0.15"/>
    <row r="5864" s="116" customFormat="1" x14ac:dyDescent="0.15"/>
    <row r="5865" s="116" customFormat="1" x14ac:dyDescent="0.15"/>
    <row r="5866" s="116" customFormat="1" x14ac:dyDescent="0.15"/>
    <row r="5867" s="116" customFormat="1" x14ac:dyDescent="0.15"/>
    <row r="5868" s="116" customFormat="1" x14ac:dyDescent="0.15"/>
    <row r="5869" s="116" customFormat="1" x14ac:dyDescent="0.15"/>
    <row r="5870" s="116" customFormat="1" x14ac:dyDescent="0.15"/>
    <row r="5871" s="116" customFormat="1" x14ac:dyDescent="0.15"/>
    <row r="5872" s="116" customFormat="1" x14ac:dyDescent="0.15"/>
    <row r="5873" s="116" customFormat="1" x14ac:dyDescent="0.15"/>
    <row r="5874" s="116" customFormat="1" x14ac:dyDescent="0.15"/>
    <row r="5875" s="116" customFormat="1" x14ac:dyDescent="0.15"/>
    <row r="5876" s="116" customFormat="1" x14ac:dyDescent="0.15"/>
    <row r="5877" s="116" customFormat="1" x14ac:dyDescent="0.15"/>
    <row r="5878" s="116" customFormat="1" x14ac:dyDescent="0.15"/>
    <row r="5879" s="116" customFormat="1" x14ac:dyDescent="0.15"/>
    <row r="5880" s="116" customFormat="1" x14ac:dyDescent="0.15"/>
    <row r="5881" s="116" customFormat="1" x14ac:dyDescent="0.15"/>
    <row r="5882" s="116" customFormat="1" x14ac:dyDescent="0.15"/>
    <row r="5883" s="116" customFormat="1" x14ac:dyDescent="0.15"/>
    <row r="5884" s="116" customFormat="1" x14ac:dyDescent="0.15"/>
    <row r="5885" s="116" customFormat="1" x14ac:dyDescent="0.15"/>
    <row r="5886" s="116" customFormat="1" x14ac:dyDescent="0.15"/>
    <row r="5887" s="116" customFormat="1" x14ac:dyDescent="0.15"/>
    <row r="5888" s="116" customFormat="1" x14ac:dyDescent="0.15"/>
    <row r="5889" s="116" customFormat="1" x14ac:dyDescent="0.15"/>
    <row r="5890" s="116" customFormat="1" x14ac:dyDescent="0.15"/>
    <row r="5891" s="116" customFormat="1" x14ac:dyDescent="0.15"/>
    <row r="5892" s="116" customFormat="1" x14ac:dyDescent="0.15"/>
    <row r="5893" s="116" customFormat="1" x14ac:dyDescent="0.15"/>
    <row r="5894" s="116" customFormat="1" x14ac:dyDescent="0.15"/>
    <row r="5895" s="116" customFormat="1" x14ac:dyDescent="0.15"/>
    <row r="5896" s="116" customFormat="1" x14ac:dyDescent="0.15"/>
    <row r="5897" s="116" customFormat="1" x14ac:dyDescent="0.15"/>
    <row r="5898" s="116" customFormat="1" x14ac:dyDescent="0.15"/>
    <row r="5899" s="116" customFormat="1" x14ac:dyDescent="0.15"/>
    <row r="5900" s="116" customFormat="1" x14ac:dyDescent="0.15"/>
    <row r="5901" s="116" customFormat="1" x14ac:dyDescent="0.15"/>
    <row r="5902" s="116" customFormat="1" x14ac:dyDescent="0.15"/>
    <row r="5903" s="116" customFormat="1" x14ac:dyDescent="0.15"/>
    <row r="5904" s="116" customFormat="1" x14ac:dyDescent="0.15"/>
    <row r="5905" s="116" customFormat="1" x14ac:dyDescent="0.15"/>
    <row r="5906" s="116" customFormat="1" x14ac:dyDescent="0.15"/>
    <row r="5907" s="116" customFormat="1" x14ac:dyDescent="0.15"/>
    <row r="5908" s="116" customFormat="1" x14ac:dyDescent="0.15"/>
    <row r="5909" s="116" customFormat="1" x14ac:dyDescent="0.15"/>
    <row r="5910" s="116" customFormat="1" x14ac:dyDescent="0.15"/>
    <row r="5911" s="116" customFormat="1" x14ac:dyDescent="0.15"/>
    <row r="5912" s="116" customFormat="1" x14ac:dyDescent="0.15"/>
    <row r="5913" s="116" customFormat="1" x14ac:dyDescent="0.15"/>
    <row r="5914" s="116" customFormat="1" x14ac:dyDescent="0.15"/>
    <row r="5915" s="116" customFormat="1" x14ac:dyDescent="0.15"/>
    <row r="5916" s="116" customFormat="1" x14ac:dyDescent="0.15"/>
    <row r="5917" s="116" customFormat="1" x14ac:dyDescent="0.15"/>
    <row r="5918" s="116" customFormat="1" x14ac:dyDescent="0.15"/>
    <row r="5919" s="116" customFormat="1" x14ac:dyDescent="0.15"/>
    <row r="5920" s="116" customFormat="1" x14ac:dyDescent="0.15"/>
    <row r="5921" s="116" customFormat="1" x14ac:dyDescent="0.15"/>
    <row r="5922" s="116" customFormat="1" x14ac:dyDescent="0.15"/>
    <row r="5923" s="116" customFormat="1" x14ac:dyDescent="0.15"/>
    <row r="5924" s="116" customFormat="1" x14ac:dyDescent="0.15"/>
    <row r="5925" s="116" customFormat="1" x14ac:dyDescent="0.15"/>
    <row r="5926" s="116" customFormat="1" x14ac:dyDescent="0.15"/>
    <row r="5927" s="116" customFormat="1" x14ac:dyDescent="0.15"/>
    <row r="5928" s="116" customFormat="1" x14ac:dyDescent="0.15"/>
    <row r="5929" s="116" customFormat="1" x14ac:dyDescent="0.15"/>
    <row r="5930" s="116" customFormat="1" x14ac:dyDescent="0.15"/>
    <row r="5931" s="116" customFormat="1" x14ac:dyDescent="0.15"/>
    <row r="5932" s="116" customFormat="1" x14ac:dyDescent="0.15"/>
    <row r="5933" s="116" customFormat="1" x14ac:dyDescent="0.15"/>
    <row r="5934" s="116" customFormat="1" x14ac:dyDescent="0.15"/>
    <row r="5935" s="116" customFormat="1" x14ac:dyDescent="0.15"/>
    <row r="5936" s="116" customFormat="1" x14ac:dyDescent="0.15"/>
    <row r="5937" s="116" customFormat="1" x14ac:dyDescent="0.15"/>
    <row r="5938" s="116" customFormat="1" x14ac:dyDescent="0.15"/>
    <row r="5939" s="116" customFormat="1" x14ac:dyDescent="0.15"/>
    <row r="5940" s="116" customFormat="1" x14ac:dyDescent="0.15"/>
    <row r="5941" s="116" customFormat="1" x14ac:dyDescent="0.15"/>
    <row r="5942" s="116" customFormat="1" x14ac:dyDescent="0.15"/>
    <row r="5943" s="116" customFormat="1" x14ac:dyDescent="0.15"/>
    <row r="5944" s="116" customFormat="1" x14ac:dyDescent="0.15"/>
    <row r="5945" s="116" customFormat="1" x14ac:dyDescent="0.15"/>
    <row r="5946" s="116" customFormat="1" x14ac:dyDescent="0.15"/>
    <row r="5947" s="116" customFormat="1" x14ac:dyDescent="0.15"/>
    <row r="5948" s="116" customFormat="1" x14ac:dyDescent="0.15"/>
    <row r="5949" s="116" customFormat="1" x14ac:dyDescent="0.15"/>
    <row r="5950" s="116" customFormat="1" x14ac:dyDescent="0.15"/>
    <row r="5951" s="116" customFormat="1" x14ac:dyDescent="0.15"/>
    <row r="5952" s="116" customFormat="1" x14ac:dyDescent="0.15"/>
    <row r="5953" s="116" customFormat="1" x14ac:dyDescent="0.15"/>
    <row r="5954" s="116" customFormat="1" x14ac:dyDescent="0.15"/>
    <row r="5955" s="116" customFormat="1" x14ac:dyDescent="0.15"/>
    <row r="5956" s="116" customFormat="1" x14ac:dyDescent="0.15"/>
    <row r="5957" s="116" customFormat="1" x14ac:dyDescent="0.15"/>
    <row r="5958" s="116" customFormat="1" x14ac:dyDescent="0.15"/>
    <row r="5959" s="116" customFormat="1" x14ac:dyDescent="0.15"/>
    <row r="5960" s="116" customFormat="1" x14ac:dyDescent="0.15"/>
    <row r="5961" s="116" customFormat="1" x14ac:dyDescent="0.15"/>
    <row r="5962" s="116" customFormat="1" x14ac:dyDescent="0.15"/>
    <row r="5963" s="116" customFormat="1" x14ac:dyDescent="0.15"/>
    <row r="5964" s="116" customFormat="1" x14ac:dyDescent="0.15"/>
    <row r="5965" s="116" customFormat="1" x14ac:dyDescent="0.15"/>
    <row r="5966" s="116" customFormat="1" x14ac:dyDescent="0.15"/>
    <row r="5967" s="116" customFormat="1" x14ac:dyDescent="0.15"/>
    <row r="5968" s="116" customFormat="1" x14ac:dyDescent="0.15"/>
    <row r="5969" s="116" customFormat="1" x14ac:dyDescent="0.15"/>
    <row r="5970" s="116" customFormat="1" x14ac:dyDescent="0.15"/>
    <row r="5971" s="116" customFormat="1" x14ac:dyDescent="0.15"/>
    <row r="5972" s="116" customFormat="1" x14ac:dyDescent="0.15"/>
    <row r="5973" s="116" customFormat="1" x14ac:dyDescent="0.15"/>
    <row r="5974" s="116" customFormat="1" x14ac:dyDescent="0.15"/>
    <row r="5975" s="116" customFormat="1" x14ac:dyDescent="0.15"/>
    <row r="5976" s="116" customFormat="1" x14ac:dyDescent="0.15"/>
    <row r="5977" s="116" customFormat="1" x14ac:dyDescent="0.15"/>
    <row r="5978" s="116" customFormat="1" x14ac:dyDescent="0.15"/>
    <row r="5979" s="116" customFormat="1" x14ac:dyDescent="0.15"/>
    <row r="5980" s="116" customFormat="1" x14ac:dyDescent="0.15"/>
    <row r="5981" s="116" customFormat="1" x14ac:dyDescent="0.15"/>
    <row r="5982" s="116" customFormat="1" x14ac:dyDescent="0.15"/>
    <row r="5983" s="116" customFormat="1" x14ac:dyDescent="0.15"/>
    <row r="5984" s="116" customFormat="1" x14ac:dyDescent="0.15"/>
    <row r="5985" s="116" customFormat="1" x14ac:dyDescent="0.15"/>
    <row r="5986" s="116" customFormat="1" x14ac:dyDescent="0.15"/>
    <row r="5987" s="116" customFormat="1" x14ac:dyDescent="0.15"/>
    <row r="5988" s="116" customFormat="1" x14ac:dyDescent="0.15"/>
    <row r="5989" s="116" customFormat="1" x14ac:dyDescent="0.15"/>
    <row r="5990" s="116" customFormat="1" x14ac:dyDescent="0.15"/>
    <row r="5991" s="116" customFormat="1" x14ac:dyDescent="0.15"/>
    <row r="5992" s="116" customFormat="1" x14ac:dyDescent="0.15"/>
    <row r="5993" s="116" customFormat="1" x14ac:dyDescent="0.15"/>
    <row r="5994" s="116" customFormat="1" x14ac:dyDescent="0.15"/>
    <row r="5995" s="116" customFormat="1" x14ac:dyDescent="0.15"/>
    <row r="5996" s="116" customFormat="1" x14ac:dyDescent="0.15"/>
    <row r="5997" s="116" customFormat="1" x14ac:dyDescent="0.15"/>
    <row r="5998" s="116" customFormat="1" x14ac:dyDescent="0.15"/>
    <row r="5999" s="116" customFormat="1" x14ac:dyDescent="0.15"/>
    <row r="6000" s="116" customFormat="1" x14ac:dyDescent="0.15"/>
    <row r="6001" s="116" customFormat="1" x14ac:dyDescent="0.15"/>
    <row r="6002" s="116" customFormat="1" x14ac:dyDescent="0.15"/>
    <row r="6003" s="116" customFormat="1" x14ac:dyDescent="0.15"/>
    <row r="6004" s="116" customFormat="1" x14ac:dyDescent="0.15"/>
    <row r="6005" s="116" customFormat="1" x14ac:dyDescent="0.15"/>
    <row r="6006" s="116" customFormat="1" x14ac:dyDescent="0.15"/>
    <row r="6007" s="116" customFormat="1" x14ac:dyDescent="0.15"/>
    <row r="6008" s="116" customFormat="1" x14ac:dyDescent="0.15"/>
    <row r="6009" s="116" customFormat="1" x14ac:dyDescent="0.15"/>
    <row r="6010" s="116" customFormat="1" x14ac:dyDescent="0.15"/>
    <row r="6011" s="116" customFormat="1" x14ac:dyDescent="0.15"/>
    <row r="6012" s="116" customFormat="1" x14ac:dyDescent="0.15"/>
    <row r="6013" s="116" customFormat="1" x14ac:dyDescent="0.15"/>
    <row r="6014" s="116" customFormat="1" x14ac:dyDescent="0.15"/>
    <row r="6015" s="116" customFormat="1" x14ac:dyDescent="0.15"/>
    <row r="6016" s="116" customFormat="1" x14ac:dyDescent="0.15"/>
    <row r="6017" s="116" customFormat="1" x14ac:dyDescent="0.15"/>
    <row r="6018" s="116" customFormat="1" x14ac:dyDescent="0.15"/>
    <row r="6019" s="116" customFormat="1" x14ac:dyDescent="0.15"/>
    <row r="6020" s="116" customFormat="1" x14ac:dyDescent="0.15"/>
    <row r="6021" s="116" customFormat="1" x14ac:dyDescent="0.15"/>
    <row r="6022" s="116" customFormat="1" x14ac:dyDescent="0.15"/>
    <row r="6023" s="116" customFormat="1" x14ac:dyDescent="0.15"/>
    <row r="6024" s="116" customFormat="1" x14ac:dyDescent="0.15"/>
    <row r="6025" s="116" customFormat="1" x14ac:dyDescent="0.15"/>
    <row r="6026" s="116" customFormat="1" x14ac:dyDescent="0.15"/>
    <row r="6027" s="116" customFormat="1" x14ac:dyDescent="0.15"/>
    <row r="6028" s="116" customFormat="1" x14ac:dyDescent="0.15"/>
    <row r="6029" s="116" customFormat="1" x14ac:dyDescent="0.15"/>
    <row r="6030" s="116" customFormat="1" x14ac:dyDescent="0.15"/>
    <row r="6031" s="116" customFormat="1" x14ac:dyDescent="0.15"/>
    <row r="6032" s="116" customFormat="1" x14ac:dyDescent="0.15"/>
    <row r="6033" s="116" customFormat="1" x14ac:dyDescent="0.15"/>
    <row r="6034" s="116" customFormat="1" x14ac:dyDescent="0.15"/>
    <row r="6035" s="116" customFormat="1" x14ac:dyDescent="0.15"/>
    <row r="6036" s="116" customFormat="1" x14ac:dyDescent="0.15"/>
    <row r="6037" s="116" customFormat="1" x14ac:dyDescent="0.15"/>
    <row r="6038" s="116" customFormat="1" x14ac:dyDescent="0.15"/>
    <row r="6039" s="116" customFormat="1" x14ac:dyDescent="0.15"/>
    <row r="6040" s="116" customFormat="1" x14ac:dyDescent="0.15"/>
    <row r="6041" s="116" customFormat="1" x14ac:dyDescent="0.15"/>
    <row r="6042" s="116" customFormat="1" x14ac:dyDescent="0.15"/>
    <row r="6043" s="116" customFormat="1" x14ac:dyDescent="0.15"/>
    <row r="6044" s="116" customFormat="1" x14ac:dyDescent="0.15"/>
    <row r="6045" s="116" customFormat="1" x14ac:dyDescent="0.15"/>
    <row r="6046" s="116" customFormat="1" x14ac:dyDescent="0.15"/>
    <row r="6047" s="116" customFormat="1" x14ac:dyDescent="0.15"/>
    <row r="6048" s="116" customFormat="1" x14ac:dyDescent="0.15"/>
    <row r="6049" s="116" customFormat="1" x14ac:dyDescent="0.15"/>
    <row r="6050" s="116" customFormat="1" x14ac:dyDescent="0.15"/>
    <row r="6051" s="116" customFormat="1" x14ac:dyDescent="0.15"/>
    <row r="6052" s="116" customFormat="1" x14ac:dyDescent="0.15"/>
    <row r="6053" s="116" customFormat="1" x14ac:dyDescent="0.15"/>
    <row r="6054" s="116" customFormat="1" x14ac:dyDescent="0.15"/>
    <row r="6055" s="116" customFormat="1" x14ac:dyDescent="0.15"/>
    <row r="6056" s="116" customFormat="1" x14ac:dyDescent="0.15"/>
    <row r="6057" s="116" customFormat="1" x14ac:dyDescent="0.15"/>
    <row r="6058" s="116" customFormat="1" x14ac:dyDescent="0.15"/>
    <row r="6059" s="116" customFormat="1" x14ac:dyDescent="0.15"/>
    <row r="6060" s="116" customFormat="1" x14ac:dyDescent="0.15"/>
    <row r="6061" s="116" customFormat="1" x14ac:dyDescent="0.15"/>
    <row r="6062" s="116" customFormat="1" x14ac:dyDescent="0.15"/>
    <row r="6063" s="116" customFormat="1" x14ac:dyDescent="0.15"/>
    <row r="6064" s="116" customFormat="1" x14ac:dyDescent="0.15"/>
    <row r="6065" s="116" customFormat="1" x14ac:dyDescent="0.15"/>
    <row r="6066" s="116" customFormat="1" x14ac:dyDescent="0.15"/>
    <row r="6067" s="116" customFormat="1" x14ac:dyDescent="0.15"/>
    <row r="6068" s="116" customFormat="1" x14ac:dyDescent="0.15"/>
    <row r="6069" s="116" customFormat="1" x14ac:dyDescent="0.15"/>
    <row r="6070" s="116" customFormat="1" x14ac:dyDescent="0.15"/>
    <row r="6071" s="116" customFormat="1" x14ac:dyDescent="0.15"/>
    <row r="6072" s="116" customFormat="1" x14ac:dyDescent="0.15"/>
    <row r="6073" s="116" customFormat="1" x14ac:dyDescent="0.15"/>
    <row r="6074" s="116" customFormat="1" x14ac:dyDescent="0.15"/>
    <row r="6075" s="116" customFormat="1" x14ac:dyDescent="0.15"/>
    <row r="6076" s="116" customFormat="1" x14ac:dyDescent="0.15"/>
    <row r="6077" s="116" customFormat="1" x14ac:dyDescent="0.15"/>
    <row r="6078" s="116" customFormat="1" x14ac:dyDescent="0.15"/>
    <row r="6079" s="116" customFormat="1" x14ac:dyDescent="0.15"/>
    <row r="6080" s="116" customFormat="1" x14ac:dyDescent="0.15"/>
    <row r="6081" s="116" customFormat="1" x14ac:dyDescent="0.15"/>
    <row r="6082" s="116" customFormat="1" x14ac:dyDescent="0.15"/>
    <row r="6083" s="116" customFormat="1" x14ac:dyDescent="0.15"/>
    <row r="6084" s="116" customFormat="1" x14ac:dyDescent="0.15"/>
    <row r="6085" s="116" customFormat="1" x14ac:dyDescent="0.15"/>
    <row r="6086" s="116" customFormat="1" x14ac:dyDescent="0.15"/>
    <row r="6087" s="116" customFormat="1" x14ac:dyDescent="0.15"/>
    <row r="6088" s="116" customFormat="1" x14ac:dyDescent="0.15"/>
    <row r="6089" s="116" customFormat="1" x14ac:dyDescent="0.15"/>
    <row r="6090" s="116" customFormat="1" x14ac:dyDescent="0.15"/>
    <row r="6091" s="116" customFormat="1" x14ac:dyDescent="0.15"/>
    <row r="6092" s="116" customFormat="1" x14ac:dyDescent="0.15"/>
    <row r="6093" s="116" customFormat="1" x14ac:dyDescent="0.15"/>
    <row r="6094" s="116" customFormat="1" x14ac:dyDescent="0.15"/>
    <row r="6095" s="116" customFormat="1" x14ac:dyDescent="0.15"/>
    <row r="6096" s="116" customFormat="1" x14ac:dyDescent="0.15"/>
    <row r="6097" s="116" customFormat="1" x14ac:dyDescent="0.15"/>
    <row r="6098" s="116" customFormat="1" x14ac:dyDescent="0.15"/>
    <row r="6099" s="116" customFormat="1" x14ac:dyDescent="0.15"/>
    <row r="6100" s="116" customFormat="1" x14ac:dyDescent="0.15"/>
    <row r="6101" s="116" customFormat="1" x14ac:dyDescent="0.15"/>
    <row r="6102" s="116" customFormat="1" x14ac:dyDescent="0.15"/>
    <row r="6103" s="116" customFormat="1" x14ac:dyDescent="0.15"/>
    <row r="6104" s="116" customFormat="1" x14ac:dyDescent="0.15"/>
    <row r="6105" s="116" customFormat="1" x14ac:dyDescent="0.15"/>
    <row r="6106" s="116" customFormat="1" x14ac:dyDescent="0.15"/>
    <row r="6107" s="116" customFormat="1" x14ac:dyDescent="0.15"/>
    <row r="6108" s="116" customFormat="1" x14ac:dyDescent="0.15"/>
    <row r="6109" s="116" customFormat="1" x14ac:dyDescent="0.15"/>
    <row r="6110" s="116" customFormat="1" x14ac:dyDescent="0.15"/>
    <row r="6111" s="116" customFormat="1" x14ac:dyDescent="0.15"/>
    <row r="6112" s="116" customFormat="1" x14ac:dyDescent="0.15"/>
    <row r="6113" s="116" customFormat="1" x14ac:dyDescent="0.15"/>
    <row r="6114" s="116" customFormat="1" x14ac:dyDescent="0.15"/>
    <row r="6115" s="116" customFormat="1" x14ac:dyDescent="0.15"/>
    <row r="6116" s="116" customFormat="1" x14ac:dyDescent="0.15"/>
    <row r="6117" s="116" customFormat="1" x14ac:dyDescent="0.15"/>
    <row r="6118" s="116" customFormat="1" x14ac:dyDescent="0.15"/>
    <row r="6119" s="116" customFormat="1" x14ac:dyDescent="0.15"/>
    <row r="6120" s="116" customFormat="1" x14ac:dyDescent="0.15"/>
    <row r="6121" s="116" customFormat="1" x14ac:dyDescent="0.15"/>
    <row r="6122" s="116" customFormat="1" x14ac:dyDescent="0.15"/>
    <row r="6123" s="116" customFormat="1" x14ac:dyDescent="0.15"/>
    <row r="6124" s="116" customFormat="1" x14ac:dyDescent="0.15"/>
    <row r="6125" s="116" customFormat="1" x14ac:dyDescent="0.15"/>
    <row r="6126" s="116" customFormat="1" x14ac:dyDescent="0.15"/>
    <row r="6127" s="116" customFormat="1" x14ac:dyDescent="0.15"/>
    <row r="6128" s="116" customFormat="1" x14ac:dyDescent="0.15"/>
    <row r="6129" s="116" customFormat="1" x14ac:dyDescent="0.15"/>
    <row r="6130" s="116" customFormat="1" x14ac:dyDescent="0.15"/>
    <row r="6131" s="116" customFormat="1" x14ac:dyDescent="0.15"/>
    <row r="6132" s="116" customFormat="1" x14ac:dyDescent="0.15"/>
    <row r="6133" s="116" customFormat="1" x14ac:dyDescent="0.15"/>
    <row r="6134" s="116" customFormat="1" x14ac:dyDescent="0.15"/>
    <row r="6135" s="116" customFormat="1" x14ac:dyDescent="0.15"/>
    <row r="6136" s="116" customFormat="1" x14ac:dyDescent="0.15"/>
    <row r="6137" s="116" customFormat="1" x14ac:dyDescent="0.15"/>
    <row r="6138" s="116" customFormat="1" x14ac:dyDescent="0.15"/>
    <row r="6139" s="116" customFormat="1" x14ac:dyDescent="0.15"/>
    <row r="6140" s="116" customFormat="1" x14ac:dyDescent="0.15"/>
    <row r="6141" s="116" customFormat="1" x14ac:dyDescent="0.15"/>
    <row r="6142" s="116" customFormat="1" x14ac:dyDescent="0.15"/>
    <row r="6143" s="116" customFormat="1" x14ac:dyDescent="0.15"/>
    <row r="6144" s="116" customFormat="1" x14ac:dyDescent="0.15"/>
    <row r="6145" s="116" customFormat="1" x14ac:dyDescent="0.15"/>
    <row r="6146" s="116" customFormat="1" x14ac:dyDescent="0.15"/>
    <row r="6147" s="116" customFormat="1" x14ac:dyDescent="0.15"/>
    <row r="6148" s="116" customFormat="1" x14ac:dyDescent="0.15"/>
    <row r="6149" s="116" customFormat="1" x14ac:dyDescent="0.15"/>
    <row r="6150" s="116" customFormat="1" x14ac:dyDescent="0.15"/>
    <row r="6151" s="116" customFormat="1" x14ac:dyDescent="0.15"/>
    <row r="6152" s="116" customFormat="1" x14ac:dyDescent="0.15"/>
    <row r="6153" s="116" customFormat="1" x14ac:dyDescent="0.15"/>
    <row r="6154" s="116" customFormat="1" x14ac:dyDescent="0.15"/>
    <row r="6155" s="116" customFormat="1" x14ac:dyDescent="0.15"/>
    <row r="6156" s="116" customFormat="1" x14ac:dyDescent="0.15"/>
    <row r="6157" s="116" customFormat="1" x14ac:dyDescent="0.15"/>
    <row r="6158" s="116" customFormat="1" x14ac:dyDescent="0.15"/>
    <row r="6159" s="116" customFormat="1" x14ac:dyDescent="0.15"/>
    <row r="6160" s="116" customFormat="1" x14ac:dyDescent="0.15"/>
    <row r="6161" s="116" customFormat="1" x14ac:dyDescent="0.15"/>
    <row r="6162" s="116" customFormat="1" x14ac:dyDescent="0.15"/>
    <row r="6163" s="116" customFormat="1" x14ac:dyDescent="0.15"/>
    <row r="6164" s="116" customFormat="1" x14ac:dyDescent="0.15"/>
    <row r="6165" s="116" customFormat="1" x14ac:dyDescent="0.15"/>
    <row r="6166" s="116" customFormat="1" x14ac:dyDescent="0.15"/>
    <row r="6167" s="116" customFormat="1" x14ac:dyDescent="0.15"/>
    <row r="6168" s="116" customFormat="1" x14ac:dyDescent="0.15"/>
    <row r="6169" s="116" customFormat="1" x14ac:dyDescent="0.15"/>
    <row r="6170" s="116" customFormat="1" x14ac:dyDescent="0.15"/>
    <row r="6171" s="116" customFormat="1" x14ac:dyDescent="0.15"/>
    <row r="6172" s="116" customFormat="1" x14ac:dyDescent="0.15"/>
    <row r="6173" s="116" customFormat="1" x14ac:dyDescent="0.15"/>
    <row r="6174" s="116" customFormat="1" x14ac:dyDescent="0.15"/>
    <row r="6175" s="116" customFormat="1" x14ac:dyDescent="0.15"/>
    <row r="6176" s="116" customFormat="1" x14ac:dyDescent="0.15"/>
    <row r="6177" s="116" customFormat="1" x14ac:dyDescent="0.15"/>
    <row r="6178" s="116" customFormat="1" x14ac:dyDescent="0.15"/>
    <row r="6179" s="116" customFormat="1" x14ac:dyDescent="0.15"/>
    <row r="6180" s="116" customFormat="1" x14ac:dyDescent="0.15"/>
    <row r="6181" s="116" customFormat="1" x14ac:dyDescent="0.15"/>
    <row r="6182" s="116" customFormat="1" x14ac:dyDescent="0.15"/>
    <row r="6183" s="116" customFormat="1" x14ac:dyDescent="0.15"/>
    <row r="6184" s="116" customFormat="1" x14ac:dyDescent="0.15"/>
    <row r="6185" s="116" customFormat="1" x14ac:dyDescent="0.15"/>
    <row r="6186" s="116" customFormat="1" x14ac:dyDescent="0.15"/>
    <row r="6187" s="116" customFormat="1" x14ac:dyDescent="0.15"/>
    <row r="6188" s="116" customFormat="1" x14ac:dyDescent="0.15"/>
    <row r="6189" s="116" customFormat="1" x14ac:dyDescent="0.15"/>
    <row r="6190" s="116" customFormat="1" x14ac:dyDescent="0.15"/>
    <row r="6191" s="116" customFormat="1" x14ac:dyDescent="0.15"/>
    <row r="6192" s="116" customFormat="1" x14ac:dyDescent="0.15"/>
    <row r="6193" s="116" customFormat="1" x14ac:dyDescent="0.15"/>
    <row r="6194" s="116" customFormat="1" x14ac:dyDescent="0.15"/>
    <row r="6195" s="116" customFormat="1" x14ac:dyDescent="0.15"/>
    <row r="6196" s="116" customFormat="1" x14ac:dyDescent="0.15"/>
    <row r="6197" s="116" customFormat="1" x14ac:dyDescent="0.15"/>
    <row r="6198" s="116" customFormat="1" x14ac:dyDescent="0.15"/>
    <row r="6199" s="116" customFormat="1" x14ac:dyDescent="0.15"/>
    <row r="6200" s="116" customFormat="1" x14ac:dyDescent="0.15"/>
    <row r="6201" s="116" customFormat="1" x14ac:dyDescent="0.15"/>
    <row r="6202" s="116" customFormat="1" x14ac:dyDescent="0.15"/>
    <row r="6203" s="116" customFormat="1" x14ac:dyDescent="0.15"/>
    <row r="6204" s="116" customFormat="1" x14ac:dyDescent="0.15"/>
    <row r="6205" s="116" customFormat="1" x14ac:dyDescent="0.15"/>
    <row r="6206" s="116" customFormat="1" x14ac:dyDescent="0.15"/>
    <row r="6207" s="116" customFormat="1" x14ac:dyDescent="0.15"/>
    <row r="6208" s="116" customFormat="1" x14ac:dyDescent="0.15"/>
    <row r="6209" s="116" customFormat="1" x14ac:dyDescent="0.15"/>
    <row r="6210" s="116" customFormat="1" x14ac:dyDescent="0.15"/>
    <row r="6211" s="116" customFormat="1" x14ac:dyDescent="0.15"/>
    <row r="6212" s="116" customFormat="1" x14ac:dyDescent="0.15"/>
    <row r="6213" s="116" customFormat="1" x14ac:dyDescent="0.15"/>
    <row r="6214" s="116" customFormat="1" x14ac:dyDescent="0.15"/>
    <row r="6215" s="116" customFormat="1" x14ac:dyDescent="0.15"/>
    <row r="6216" s="116" customFormat="1" x14ac:dyDescent="0.15"/>
    <row r="6217" s="116" customFormat="1" x14ac:dyDescent="0.15"/>
    <row r="6218" s="116" customFormat="1" x14ac:dyDescent="0.15"/>
    <row r="6219" s="116" customFormat="1" x14ac:dyDescent="0.15"/>
    <row r="6220" s="116" customFormat="1" x14ac:dyDescent="0.15"/>
    <row r="6221" s="116" customFormat="1" x14ac:dyDescent="0.15"/>
    <row r="6222" s="116" customFormat="1" x14ac:dyDescent="0.15"/>
    <row r="6223" s="116" customFormat="1" x14ac:dyDescent="0.15"/>
    <row r="6224" s="116" customFormat="1" x14ac:dyDescent="0.15"/>
    <row r="6225" s="116" customFormat="1" x14ac:dyDescent="0.15"/>
    <row r="6226" s="116" customFormat="1" x14ac:dyDescent="0.15"/>
    <row r="6227" s="116" customFormat="1" x14ac:dyDescent="0.15"/>
    <row r="6228" s="116" customFormat="1" x14ac:dyDescent="0.15"/>
    <row r="6229" s="116" customFormat="1" x14ac:dyDescent="0.15"/>
    <row r="6230" s="116" customFormat="1" x14ac:dyDescent="0.15"/>
    <row r="6231" s="116" customFormat="1" x14ac:dyDescent="0.15"/>
    <row r="6232" s="116" customFormat="1" x14ac:dyDescent="0.15"/>
    <row r="6233" s="116" customFormat="1" x14ac:dyDescent="0.15"/>
    <row r="6234" s="116" customFormat="1" x14ac:dyDescent="0.15"/>
    <row r="6235" s="116" customFormat="1" x14ac:dyDescent="0.15"/>
    <row r="6236" s="116" customFormat="1" x14ac:dyDescent="0.15"/>
    <row r="6237" s="116" customFormat="1" x14ac:dyDescent="0.15"/>
    <row r="6238" s="116" customFormat="1" x14ac:dyDescent="0.15"/>
    <row r="6239" s="116" customFormat="1" x14ac:dyDescent="0.15"/>
    <row r="6240" s="116" customFormat="1" x14ac:dyDescent="0.15"/>
    <row r="6241" s="116" customFormat="1" x14ac:dyDescent="0.15"/>
    <row r="6242" s="116" customFormat="1" x14ac:dyDescent="0.15"/>
    <row r="6243" s="116" customFormat="1" x14ac:dyDescent="0.15"/>
    <row r="6244" s="116" customFormat="1" x14ac:dyDescent="0.15"/>
    <row r="6245" s="116" customFormat="1" x14ac:dyDescent="0.15"/>
    <row r="6246" s="116" customFormat="1" x14ac:dyDescent="0.15"/>
    <row r="6247" s="116" customFormat="1" x14ac:dyDescent="0.15"/>
    <row r="6248" s="116" customFormat="1" x14ac:dyDescent="0.15"/>
    <row r="6249" s="116" customFormat="1" x14ac:dyDescent="0.15"/>
    <row r="6250" s="116" customFormat="1" x14ac:dyDescent="0.15"/>
    <row r="6251" s="116" customFormat="1" x14ac:dyDescent="0.15"/>
    <row r="6252" s="116" customFormat="1" x14ac:dyDescent="0.15"/>
    <row r="6253" s="116" customFormat="1" x14ac:dyDescent="0.15"/>
    <row r="6254" s="116" customFormat="1" x14ac:dyDescent="0.15"/>
    <row r="6255" s="116" customFormat="1" x14ac:dyDescent="0.15"/>
    <row r="6256" s="116" customFormat="1" x14ac:dyDescent="0.15"/>
    <row r="6257" s="116" customFormat="1" x14ac:dyDescent="0.15"/>
    <row r="6258" s="116" customFormat="1" x14ac:dyDescent="0.15"/>
    <row r="6259" s="116" customFormat="1" x14ac:dyDescent="0.15"/>
    <row r="6260" s="116" customFormat="1" x14ac:dyDescent="0.15"/>
    <row r="6261" s="116" customFormat="1" x14ac:dyDescent="0.15"/>
    <row r="6262" s="116" customFormat="1" x14ac:dyDescent="0.15"/>
    <row r="6263" s="116" customFormat="1" x14ac:dyDescent="0.15"/>
    <row r="6264" s="116" customFormat="1" x14ac:dyDescent="0.15"/>
    <row r="6265" s="116" customFormat="1" x14ac:dyDescent="0.15"/>
    <row r="6266" s="116" customFormat="1" x14ac:dyDescent="0.15"/>
    <row r="6267" s="116" customFormat="1" x14ac:dyDescent="0.15"/>
    <row r="6268" s="116" customFormat="1" x14ac:dyDescent="0.15"/>
    <row r="6269" s="116" customFormat="1" x14ac:dyDescent="0.15"/>
    <row r="6270" s="116" customFormat="1" x14ac:dyDescent="0.15"/>
    <row r="6271" s="116" customFormat="1" x14ac:dyDescent="0.15"/>
    <row r="6272" s="116" customFormat="1" x14ac:dyDescent="0.15"/>
    <row r="6273" s="116" customFormat="1" x14ac:dyDescent="0.15"/>
    <row r="6274" s="116" customFormat="1" x14ac:dyDescent="0.15"/>
    <row r="6275" s="116" customFormat="1" x14ac:dyDescent="0.15"/>
    <row r="6276" s="116" customFormat="1" x14ac:dyDescent="0.15"/>
    <row r="6277" s="116" customFormat="1" x14ac:dyDescent="0.15"/>
    <row r="6278" s="116" customFormat="1" x14ac:dyDescent="0.15"/>
    <row r="6279" s="116" customFormat="1" x14ac:dyDescent="0.15"/>
    <row r="6280" s="116" customFormat="1" x14ac:dyDescent="0.15"/>
    <row r="6281" s="116" customFormat="1" x14ac:dyDescent="0.15"/>
    <row r="6282" s="116" customFormat="1" x14ac:dyDescent="0.15"/>
    <row r="6283" s="116" customFormat="1" x14ac:dyDescent="0.15"/>
    <row r="6284" s="116" customFormat="1" x14ac:dyDescent="0.15"/>
    <row r="6285" s="116" customFormat="1" x14ac:dyDescent="0.15"/>
    <row r="6286" s="116" customFormat="1" x14ac:dyDescent="0.15"/>
    <row r="6287" s="116" customFormat="1" x14ac:dyDescent="0.15"/>
    <row r="6288" s="116" customFormat="1" x14ac:dyDescent="0.15"/>
    <row r="6289" s="116" customFormat="1" x14ac:dyDescent="0.15"/>
    <row r="6290" s="116" customFormat="1" x14ac:dyDescent="0.15"/>
    <row r="6291" s="116" customFormat="1" x14ac:dyDescent="0.15"/>
    <row r="6292" s="116" customFormat="1" x14ac:dyDescent="0.15"/>
    <row r="6293" s="116" customFormat="1" x14ac:dyDescent="0.15"/>
    <row r="6294" s="116" customFormat="1" x14ac:dyDescent="0.15"/>
    <row r="6295" s="116" customFormat="1" x14ac:dyDescent="0.15"/>
    <row r="6296" s="116" customFormat="1" x14ac:dyDescent="0.15"/>
    <row r="6297" s="116" customFormat="1" x14ac:dyDescent="0.15"/>
    <row r="6298" s="116" customFormat="1" x14ac:dyDescent="0.15"/>
    <row r="6299" s="116" customFormat="1" x14ac:dyDescent="0.15"/>
    <row r="6300" s="116" customFormat="1" x14ac:dyDescent="0.15"/>
    <row r="6301" s="116" customFormat="1" x14ac:dyDescent="0.15"/>
    <row r="6302" s="116" customFormat="1" x14ac:dyDescent="0.15"/>
    <row r="6303" s="116" customFormat="1" x14ac:dyDescent="0.15"/>
    <row r="6304" s="116" customFormat="1" x14ac:dyDescent="0.15"/>
    <row r="6305" s="116" customFormat="1" x14ac:dyDescent="0.15"/>
    <row r="6306" s="116" customFormat="1" x14ac:dyDescent="0.15"/>
    <row r="6307" s="116" customFormat="1" x14ac:dyDescent="0.15"/>
    <row r="6308" s="116" customFormat="1" x14ac:dyDescent="0.15"/>
    <row r="6309" s="116" customFormat="1" x14ac:dyDescent="0.15"/>
    <row r="6310" s="116" customFormat="1" x14ac:dyDescent="0.15"/>
    <row r="6311" s="116" customFormat="1" x14ac:dyDescent="0.15"/>
    <row r="6312" s="116" customFormat="1" x14ac:dyDescent="0.15"/>
    <row r="6313" s="116" customFormat="1" x14ac:dyDescent="0.15"/>
    <row r="6314" s="116" customFormat="1" x14ac:dyDescent="0.15"/>
    <row r="6315" s="116" customFormat="1" x14ac:dyDescent="0.15"/>
    <row r="6316" s="116" customFormat="1" x14ac:dyDescent="0.15"/>
    <row r="6317" s="116" customFormat="1" x14ac:dyDescent="0.15"/>
    <row r="6318" s="116" customFormat="1" x14ac:dyDescent="0.15"/>
    <row r="6319" s="116" customFormat="1" x14ac:dyDescent="0.15"/>
    <row r="6320" s="116" customFormat="1" x14ac:dyDescent="0.15"/>
    <row r="6321" s="116" customFormat="1" x14ac:dyDescent="0.15"/>
    <row r="6322" s="116" customFormat="1" x14ac:dyDescent="0.15"/>
    <row r="6323" s="116" customFormat="1" x14ac:dyDescent="0.15"/>
    <row r="6324" s="116" customFormat="1" x14ac:dyDescent="0.15"/>
    <row r="6325" s="116" customFormat="1" x14ac:dyDescent="0.15"/>
    <row r="6326" s="116" customFormat="1" x14ac:dyDescent="0.15"/>
    <row r="6327" s="116" customFormat="1" x14ac:dyDescent="0.15"/>
    <row r="6328" s="116" customFormat="1" x14ac:dyDescent="0.15"/>
    <row r="6329" s="116" customFormat="1" x14ac:dyDescent="0.15"/>
    <row r="6330" s="116" customFormat="1" x14ac:dyDescent="0.15"/>
    <row r="6331" s="116" customFormat="1" x14ac:dyDescent="0.15"/>
    <row r="6332" s="116" customFormat="1" x14ac:dyDescent="0.15"/>
    <row r="6333" s="116" customFormat="1" x14ac:dyDescent="0.15"/>
    <row r="6334" s="116" customFormat="1" x14ac:dyDescent="0.15"/>
    <row r="6335" s="116" customFormat="1" x14ac:dyDescent="0.15"/>
    <row r="6336" s="116" customFormat="1" x14ac:dyDescent="0.15"/>
    <row r="6337" s="116" customFormat="1" x14ac:dyDescent="0.15"/>
    <row r="6338" s="116" customFormat="1" x14ac:dyDescent="0.15"/>
    <row r="6339" s="116" customFormat="1" x14ac:dyDescent="0.15"/>
    <row r="6340" s="116" customFormat="1" x14ac:dyDescent="0.15"/>
    <row r="6341" s="116" customFormat="1" x14ac:dyDescent="0.15"/>
    <row r="6342" s="116" customFormat="1" x14ac:dyDescent="0.15"/>
    <row r="6343" s="116" customFormat="1" x14ac:dyDescent="0.15"/>
    <row r="6344" s="116" customFormat="1" x14ac:dyDescent="0.15"/>
    <row r="6345" s="116" customFormat="1" x14ac:dyDescent="0.15"/>
    <row r="6346" s="116" customFormat="1" x14ac:dyDescent="0.15"/>
    <row r="6347" s="116" customFormat="1" x14ac:dyDescent="0.15"/>
    <row r="6348" s="116" customFormat="1" x14ac:dyDescent="0.15"/>
    <row r="6349" s="116" customFormat="1" x14ac:dyDescent="0.15"/>
    <row r="6350" s="116" customFormat="1" x14ac:dyDescent="0.15"/>
    <row r="6351" s="116" customFormat="1" x14ac:dyDescent="0.15"/>
    <row r="6352" s="116" customFormat="1" x14ac:dyDescent="0.15"/>
    <row r="6353" s="116" customFormat="1" x14ac:dyDescent="0.15"/>
    <row r="6354" s="116" customFormat="1" x14ac:dyDescent="0.15"/>
    <row r="6355" s="116" customFormat="1" x14ac:dyDescent="0.15"/>
    <row r="6356" s="116" customFormat="1" x14ac:dyDescent="0.15"/>
    <row r="6357" s="116" customFormat="1" x14ac:dyDescent="0.15"/>
    <row r="6358" s="116" customFormat="1" x14ac:dyDescent="0.15"/>
    <row r="6359" s="116" customFormat="1" x14ac:dyDescent="0.15"/>
    <row r="6360" s="116" customFormat="1" x14ac:dyDescent="0.15"/>
    <row r="6361" s="116" customFormat="1" x14ac:dyDescent="0.15"/>
    <row r="6362" s="116" customFormat="1" x14ac:dyDescent="0.15"/>
    <row r="6363" s="116" customFormat="1" x14ac:dyDescent="0.15"/>
    <row r="6364" s="116" customFormat="1" x14ac:dyDescent="0.15"/>
    <row r="6365" s="116" customFormat="1" x14ac:dyDescent="0.15"/>
    <row r="6366" s="116" customFormat="1" x14ac:dyDescent="0.15"/>
    <row r="6367" s="116" customFormat="1" x14ac:dyDescent="0.15"/>
    <row r="6368" s="116" customFormat="1" x14ac:dyDescent="0.15"/>
    <row r="6369" s="116" customFormat="1" x14ac:dyDescent="0.15"/>
    <row r="6370" s="116" customFormat="1" x14ac:dyDescent="0.15"/>
    <row r="6371" s="116" customFormat="1" x14ac:dyDescent="0.15"/>
    <row r="6372" s="116" customFormat="1" x14ac:dyDescent="0.15"/>
    <row r="6373" s="116" customFormat="1" x14ac:dyDescent="0.15"/>
    <row r="6374" s="116" customFormat="1" x14ac:dyDescent="0.15"/>
    <row r="6375" s="116" customFormat="1" x14ac:dyDescent="0.15"/>
    <row r="6376" s="116" customFormat="1" x14ac:dyDescent="0.15"/>
    <row r="6377" s="116" customFormat="1" x14ac:dyDescent="0.15"/>
    <row r="6378" s="116" customFormat="1" x14ac:dyDescent="0.15"/>
    <row r="6379" s="116" customFormat="1" x14ac:dyDescent="0.15"/>
    <row r="6380" s="116" customFormat="1" x14ac:dyDescent="0.15"/>
    <row r="6381" s="116" customFormat="1" x14ac:dyDescent="0.15"/>
    <row r="6382" s="116" customFormat="1" x14ac:dyDescent="0.15"/>
    <row r="6383" s="116" customFormat="1" x14ac:dyDescent="0.15"/>
    <row r="6384" s="116" customFormat="1" x14ac:dyDescent="0.15"/>
    <row r="6385" s="116" customFormat="1" x14ac:dyDescent="0.15"/>
    <row r="6386" s="116" customFormat="1" x14ac:dyDescent="0.15"/>
    <row r="6387" s="116" customFormat="1" x14ac:dyDescent="0.15"/>
    <row r="6388" s="116" customFormat="1" x14ac:dyDescent="0.15"/>
    <row r="6389" s="116" customFormat="1" x14ac:dyDescent="0.15"/>
    <row r="6390" s="116" customFormat="1" x14ac:dyDescent="0.15"/>
    <row r="6391" s="116" customFormat="1" x14ac:dyDescent="0.15"/>
    <row r="6392" s="116" customFormat="1" x14ac:dyDescent="0.15"/>
    <row r="6393" s="116" customFormat="1" x14ac:dyDescent="0.15"/>
    <row r="6394" s="116" customFormat="1" x14ac:dyDescent="0.15"/>
    <row r="6395" s="116" customFormat="1" x14ac:dyDescent="0.15"/>
    <row r="6396" s="116" customFormat="1" x14ac:dyDescent="0.15"/>
    <row r="6397" s="116" customFormat="1" x14ac:dyDescent="0.15"/>
    <row r="6398" s="116" customFormat="1" x14ac:dyDescent="0.15"/>
    <row r="6399" s="116" customFormat="1" x14ac:dyDescent="0.15"/>
    <row r="6400" s="116" customFormat="1" x14ac:dyDescent="0.15"/>
    <row r="6401" s="116" customFormat="1" x14ac:dyDescent="0.15"/>
    <row r="6402" s="116" customFormat="1" x14ac:dyDescent="0.15"/>
    <row r="6403" s="116" customFormat="1" x14ac:dyDescent="0.15"/>
    <row r="6404" s="116" customFormat="1" x14ac:dyDescent="0.15"/>
    <row r="6405" s="116" customFormat="1" x14ac:dyDescent="0.15"/>
    <row r="6406" s="116" customFormat="1" x14ac:dyDescent="0.15"/>
    <row r="6407" s="116" customFormat="1" x14ac:dyDescent="0.15"/>
    <row r="6408" s="116" customFormat="1" x14ac:dyDescent="0.15"/>
    <row r="6409" s="116" customFormat="1" x14ac:dyDescent="0.15"/>
    <row r="6410" s="116" customFormat="1" x14ac:dyDescent="0.15"/>
    <row r="6411" s="116" customFormat="1" x14ac:dyDescent="0.15"/>
    <row r="6412" s="116" customFormat="1" x14ac:dyDescent="0.15"/>
    <row r="6413" s="116" customFormat="1" x14ac:dyDescent="0.15"/>
    <row r="6414" s="116" customFormat="1" x14ac:dyDescent="0.15"/>
    <row r="6415" s="116" customFormat="1" x14ac:dyDescent="0.15"/>
    <row r="6416" s="116" customFormat="1" x14ac:dyDescent="0.15"/>
    <row r="6417" s="116" customFormat="1" x14ac:dyDescent="0.15"/>
    <row r="6418" s="116" customFormat="1" x14ac:dyDescent="0.15"/>
    <row r="6419" s="116" customFormat="1" x14ac:dyDescent="0.15"/>
    <row r="6420" s="116" customFormat="1" x14ac:dyDescent="0.15"/>
    <row r="6421" s="116" customFormat="1" x14ac:dyDescent="0.15"/>
    <row r="6422" s="116" customFormat="1" x14ac:dyDescent="0.15"/>
    <row r="6423" s="116" customFormat="1" x14ac:dyDescent="0.15"/>
    <row r="6424" s="116" customFormat="1" x14ac:dyDescent="0.15"/>
    <row r="6425" s="116" customFormat="1" x14ac:dyDescent="0.15"/>
    <row r="6426" s="116" customFormat="1" x14ac:dyDescent="0.15"/>
    <row r="6427" s="116" customFormat="1" x14ac:dyDescent="0.15"/>
    <row r="6428" s="116" customFormat="1" x14ac:dyDescent="0.15"/>
    <row r="6429" s="116" customFormat="1" x14ac:dyDescent="0.15"/>
    <row r="6430" s="116" customFormat="1" x14ac:dyDescent="0.15"/>
    <row r="6431" s="116" customFormat="1" x14ac:dyDescent="0.15"/>
    <row r="6432" s="116" customFormat="1" x14ac:dyDescent="0.15"/>
    <row r="6433" s="116" customFormat="1" x14ac:dyDescent="0.15"/>
    <row r="6434" s="116" customFormat="1" x14ac:dyDescent="0.15"/>
    <row r="6435" s="116" customFormat="1" x14ac:dyDescent="0.15"/>
    <row r="6436" s="116" customFormat="1" x14ac:dyDescent="0.15"/>
    <row r="6437" s="116" customFormat="1" x14ac:dyDescent="0.15"/>
    <row r="6438" s="116" customFormat="1" x14ac:dyDescent="0.15"/>
    <row r="6439" s="116" customFormat="1" x14ac:dyDescent="0.15"/>
    <row r="6440" s="116" customFormat="1" x14ac:dyDescent="0.15"/>
    <row r="6441" s="116" customFormat="1" x14ac:dyDescent="0.15"/>
    <row r="6442" s="116" customFormat="1" x14ac:dyDescent="0.15"/>
    <row r="6443" s="116" customFormat="1" x14ac:dyDescent="0.15"/>
    <row r="6444" s="116" customFormat="1" x14ac:dyDescent="0.15"/>
    <row r="6445" s="116" customFormat="1" x14ac:dyDescent="0.15"/>
    <row r="6446" s="116" customFormat="1" x14ac:dyDescent="0.15"/>
    <row r="6447" s="116" customFormat="1" x14ac:dyDescent="0.15"/>
    <row r="6448" s="116" customFormat="1" x14ac:dyDescent="0.15"/>
    <row r="6449" s="116" customFormat="1" x14ac:dyDescent="0.15"/>
    <row r="6450" s="116" customFormat="1" x14ac:dyDescent="0.15"/>
    <row r="6451" s="116" customFormat="1" x14ac:dyDescent="0.15"/>
    <row r="6452" s="116" customFormat="1" x14ac:dyDescent="0.15"/>
    <row r="6453" s="116" customFormat="1" x14ac:dyDescent="0.15"/>
    <row r="6454" s="116" customFormat="1" x14ac:dyDescent="0.15"/>
    <row r="6455" s="116" customFormat="1" x14ac:dyDescent="0.15"/>
    <row r="6456" s="116" customFormat="1" x14ac:dyDescent="0.15"/>
    <row r="6457" s="116" customFormat="1" x14ac:dyDescent="0.15"/>
    <row r="6458" s="116" customFormat="1" x14ac:dyDescent="0.15"/>
    <row r="6459" s="116" customFormat="1" x14ac:dyDescent="0.15"/>
    <row r="6460" s="116" customFormat="1" x14ac:dyDescent="0.15"/>
    <row r="6461" s="116" customFormat="1" x14ac:dyDescent="0.15"/>
    <row r="6462" s="116" customFormat="1" x14ac:dyDescent="0.15"/>
    <row r="6463" s="116" customFormat="1" x14ac:dyDescent="0.15"/>
    <row r="6464" s="116" customFormat="1" x14ac:dyDescent="0.15"/>
    <row r="6465" s="116" customFormat="1" x14ac:dyDescent="0.15"/>
    <row r="6466" s="116" customFormat="1" x14ac:dyDescent="0.15"/>
    <row r="6467" s="116" customFormat="1" x14ac:dyDescent="0.15"/>
    <row r="6468" s="116" customFormat="1" x14ac:dyDescent="0.15"/>
    <row r="6469" s="116" customFormat="1" x14ac:dyDescent="0.15"/>
    <row r="6470" s="116" customFormat="1" x14ac:dyDescent="0.15"/>
    <row r="6471" s="116" customFormat="1" x14ac:dyDescent="0.15"/>
    <row r="6472" s="116" customFormat="1" x14ac:dyDescent="0.15"/>
    <row r="6473" s="116" customFormat="1" x14ac:dyDescent="0.15"/>
    <row r="6474" s="116" customFormat="1" x14ac:dyDescent="0.15"/>
    <row r="6475" s="116" customFormat="1" x14ac:dyDescent="0.15"/>
    <row r="6476" s="116" customFormat="1" x14ac:dyDescent="0.15"/>
    <row r="6477" s="116" customFormat="1" x14ac:dyDescent="0.15"/>
    <row r="6478" s="116" customFormat="1" x14ac:dyDescent="0.15"/>
    <row r="6479" s="116" customFormat="1" x14ac:dyDescent="0.15"/>
    <row r="6480" s="116" customFormat="1" x14ac:dyDescent="0.15"/>
    <row r="6481" s="116" customFormat="1" x14ac:dyDescent="0.15"/>
    <row r="6482" s="116" customFormat="1" x14ac:dyDescent="0.15"/>
    <row r="6483" s="116" customFormat="1" x14ac:dyDescent="0.15"/>
    <row r="6484" s="116" customFormat="1" x14ac:dyDescent="0.15"/>
    <row r="6485" s="116" customFormat="1" x14ac:dyDescent="0.15"/>
    <row r="6486" s="116" customFormat="1" x14ac:dyDescent="0.15"/>
    <row r="6487" s="116" customFormat="1" x14ac:dyDescent="0.15"/>
    <row r="6488" s="116" customFormat="1" x14ac:dyDescent="0.15"/>
    <row r="6489" s="116" customFormat="1" x14ac:dyDescent="0.15"/>
    <row r="6490" s="116" customFormat="1" x14ac:dyDescent="0.15"/>
    <row r="6491" s="116" customFormat="1" x14ac:dyDescent="0.15"/>
    <row r="6492" s="116" customFormat="1" x14ac:dyDescent="0.15"/>
    <row r="6493" s="116" customFormat="1" x14ac:dyDescent="0.15"/>
    <row r="6494" s="116" customFormat="1" x14ac:dyDescent="0.15"/>
    <row r="6495" s="116" customFormat="1" x14ac:dyDescent="0.15"/>
    <row r="6496" s="116" customFormat="1" x14ac:dyDescent="0.15"/>
    <row r="6497" s="116" customFormat="1" x14ac:dyDescent="0.15"/>
    <row r="6498" s="116" customFormat="1" x14ac:dyDescent="0.15"/>
    <row r="6499" s="116" customFormat="1" x14ac:dyDescent="0.15"/>
    <row r="6500" s="116" customFormat="1" x14ac:dyDescent="0.15"/>
    <row r="6501" s="116" customFormat="1" x14ac:dyDescent="0.15"/>
    <row r="6502" s="116" customFormat="1" x14ac:dyDescent="0.15"/>
    <row r="6503" s="116" customFormat="1" x14ac:dyDescent="0.15"/>
    <row r="6504" s="116" customFormat="1" x14ac:dyDescent="0.15"/>
    <row r="6505" s="116" customFormat="1" x14ac:dyDescent="0.15"/>
    <row r="6506" s="116" customFormat="1" x14ac:dyDescent="0.15"/>
    <row r="6507" s="116" customFormat="1" x14ac:dyDescent="0.15"/>
    <row r="6508" s="116" customFormat="1" x14ac:dyDescent="0.15"/>
    <row r="6509" s="116" customFormat="1" x14ac:dyDescent="0.15"/>
    <row r="6510" s="116" customFormat="1" x14ac:dyDescent="0.15"/>
    <row r="6511" s="116" customFormat="1" x14ac:dyDescent="0.15"/>
    <row r="6512" s="116" customFormat="1" x14ac:dyDescent="0.15"/>
    <row r="6513" s="116" customFormat="1" x14ac:dyDescent="0.15"/>
    <row r="6514" s="116" customFormat="1" x14ac:dyDescent="0.15"/>
    <row r="6515" s="116" customFormat="1" x14ac:dyDescent="0.15"/>
    <row r="6516" s="116" customFormat="1" x14ac:dyDescent="0.15"/>
    <row r="6517" s="116" customFormat="1" x14ac:dyDescent="0.15"/>
    <row r="6518" s="116" customFormat="1" x14ac:dyDescent="0.15"/>
    <row r="6519" s="116" customFormat="1" x14ac:dyDescent="0.15"/>
    <row r="6520" s="116" customFormat="1" x14ac:dyDescent="0.15"/>
    <row r="6521" s="116" customFormat="1" x14ac:dyDescent="0.15"/>
    <row r="6522" s="116" customFormat="1" x14ac:dyDescent="0.15"/>
    <row r="6523" s="116" customFormat="1" x14ac:dyDescent="0.15"/>
    <row r="6524" s="116" customFormat="1" x14ac:dyDescent="0.15"/>
    <row r="6525" s="116" customFormat="1" x14ac:dyDescent="0.15"/>
    <row r="6526" s="116" customFormat="1" x14ac:dyDescent="0.15"/>
    <row r="6527" s="116" customFormat="1" x14ac:dyDescent="0.15"/>
    <row r="6528" s="116" customFormat="1" x14ac:dyDescent="0.15"/>
    <row r="6529" s="116" customFormat="1" x14ac:dyDescent="0.15"/>
    <row r="6530" s="116" customFormat="1" x14ac:dyDescent="0.15"/>
    <row r="6531" s="116" customFormat="1" x14ac:dyDescent="0.15"/>
    <row r="6532" s="116" customFormat="1" x14ac:dyDescent="0.15"/>
    <row r="6533" s="116" customFormat="1" x14ac:dyDescent="0.15"/>
    <row r="6534" s="116" customFormat="1" x14ac:dyDescent="0.15"/>
    <row r="6535" s="116" customFormat="1" x14ac:dyDescent="0.15"/>
    <row r="6536" s="116" customFormat="1" x14ac:dyDescent="0.15"/>
    <row r="6537" s="116" customFormat="1" x14ac:dyDescent="0.15"/>
    <row r="6538" s="116" customFormat="1" x14ac:dyDescent="0.15"/>
    <row r="6539" s="116" customFormat="1" x14ac:dyDescent="0.15"/>
    <row r="6540" s="116" customFormat="1" x14ac:dyDescent="0.15"/>
    <row r="6541" s="116" customFormat="1" x14ac:dyDescent="0.15"/>
    <row r="6542" s="116" customFormat="1" x14ac:dyDescent="0.15"/>
    <row r="6543" s="116" customFormat="1" x14ac:dyDescent="0.15"/>
    <row r="6544" s="116" customFormat="1" x14ac:dyDescent="0.15"/>
    <row r="6545" s="116" customFormat="1" x14ac:dyDescent="0.15"/>
    <row r="6546" s="116" customFormat="1" x14ac:dyDescent="0.15"/>
    <row r="6547" s="116" customFormat="1" x14ac:dyDescent="0.15"/>
    <row r="6548" s="116" customFormat="1" x14ac:dyDescent="0.15"/>
    <row r="6549" s="116" customFormat="1" x14ac:dyDescent="0.15"/>
    <row r="6550" s="116" customFormat="1" x14ac:dyDescent="0.15"/>
    <row r="6551" s="116" customFormat="1" x14ac:dyDescent="0.15"/>
    <row r="6552" s="116" customFormat="1" x14ac:dyDescent="0.15"/>
    <row r="6553" s="116" customFormat="1" x14ac:dyDescent="0.15"/>
    <row r="6554" s="116" customFormat="1" x14ac:dyDescent="0.15"/>
    <row r="6555" s="116" customFormat="1" x14ac:dyDescent="0.15"/>
    <row r="6556" s="116" customFormat="1" x14ac:dyDescent="0.15"/>
    <row r="6557" s="116" customFormat="1" x14ac:dyDescent="0.15"/>
    <row r="6558" s="116" customFormat="1" x14ac:dyDescent="0.15"/>
    <row r="6559" s="116" customFormat="1" x14ac:dyDescent="0.15"/>
    <row r="6560" s="116" customFormat="1" x14ac:dyDescent="0.15"/>
    <row r="6561" s="116" customFormat="1" x14ac:dyDescent="0.15"/>
    <row r="6562" s="116" customFormat="1" x14ac:dyDescent="0.15"/>
    <row r="6563" s="116" customFormat="1" x14ac:dyDescent="0.15"/>
    <row r="6564" s="116" customFormat="1" x14ac:dyDescent="0.15"/>
    <row r="6565" s="116" customFormat="1" x14ac:dyDescent="0.15"/>
    <row r="6566" s="116" customFormat="1" x14ac:dyDescent="0.15"/>
    <row r="6567" s="116" customFormat="1" x14ac:dyDescent="0.15"/>
    <row r="6568" s="116" customFormat="1" x14ac:dyDescent="0.15"/>
    <row r="6569" s="116" customFormat="1" x14ac:dyDescent="0.15"/>
    <row r="6570" s="116" customFormat="1" x14ac:dyDescent="0.15"/>
    <row r="6571" s="116" customFormat="1" x14ac:dyDescent="0.15"/>
    <row r="6572" s="116" customFormat="1" x14ac:dyDescent="0.15"/>
    <row r="6573" s="116" customFormat="1" x14ac:dyDescent="0.15"/>
    <row r="6574" s="116" customFormat="1" x14ac:dyDescent="0.15"/>
    <row r="6575" s="116" customFormat="1" x14ac:dyDescent="0.15"/>
    <row r="6576" s="116" customFormat="1" x14ac:dyDescent="0.15"/>
    <row r="6577" s="116" customFormat="1" x14ac:dyDescent="0.15"/>
    <row r="6578" s="116" customFormat="1" x14ac:dyDescent="0.15"/>
    <row r="6579" s="116" customFormat="1" x14ac:dyDescent="0.15"/>
    <row r="6580" s="116" customFormat="1" x14ac:dyDescent="0.15"/>
    <row r="6581" s="116" customFormat="1" x14ac:dyDescent="0.15"/>
    <row r="6582" s="116" customFormat="1" x14ac:dyDescent="0.15"/>
    <row r="6583" s="116" customFormat="1" x14ac:dyDescent="0.15"/>
    <row r="6584" s="116" customFormat="1" x14ac:dyDescent="0.15"/>
    <row r="6585" s="116" customFormat="1" x14ac:dyDescent="0.15"/>
    <row r="6586" s="116" customFormat="1" x14ac:dyDescent="0.15"/>
    <row r="6587" s="116" customFormat="1" x14ac:dyDescent="0.15"/>
    <row r="6588" s="116" customFormat="1" x14ac:dyDescent="0.15"/>
    <row r="6589" s="116" customFormat="1" x14ac:dyDescent="0.15"/>
    <row r="6590" s="116" customFormat="1" x14ac:dyDescent="0.15"/>
    <row r="6591" s="116" customFormat="1" x14ac:dyDescent="0.15"/>
    <row r="6592" s="116" customFormat="1" x14ac:dyDescent="0.15"/>
    <row r="6593" s="116" customFormat="1" x14ac:dyDescent="0.15"/>
    <row r="6594" s="116" customFormat="1" x14ac:dyDescent="0.15"/>
    <row r="6595" s="116" customFormat="1" x14ac:dyDescent="0.15"/>
    <row r="6596" s="116" customFormat="1" x14ac:dyDescent="0.15"/>
    <row r="6597" s="116" customFormat="1" x14ac:dyDescent="0.15"/>
    <row r="6598" s="116" customFormat="1" x14ac:dyDescent="0.15"/>
    <row r="6599" s="116" customFormat="1" x14ac:dyDescent="0.15"/>
    <row r="6600" s="116" customFormat="1" x14ac:dyDescent="0.15"/>
    <row r="6601" s="116" customFormat="1" x14ac:dyDescent="0.15"/>
    <row r="6602" s="116" customFormat="1" x14ac:dyDescent="0.15"/>
    <row r="6603" s="116" customFormat="1" x14ac:dyDescent="0.15"/>
    <row r="6604" s="116" customFormat="1" x14ac:dyDescent="0.15"/>
    <row r="6605" s="116" customFormat="1" x14ac:dyDescent="0.15"/>
    <row r="6606" s="116" customFormat="1" x14ac:dyDescent="0.15"/>
    <row r="6607" s="116" customFormat="1" x14ac:dyDescent="0.15"/>
    <row r="6608" s="116" customFormat="1" x14ac:dyDescent="0.15"/>
    <row r="6609" s="116" customFormat="1" x14ac:dyDescent="0.15"/>
    <row r="6610" s="116" customFormat="1" x14ac:dyDescent="0.15"/>
    <row r="6611" s="116" customFormat="1" x14ac:dyDescent="0.15"/>
    <row r="6612" s="116" customFormat="1" x14ac:dyDescent="0.15"/>
    <row r="6613" s="116" customFormat="1" x14ac:dyDescent="0.15"/>
    <row r="6614" s="116" customFormat="1" x14ac:dyDescent="0.15"/>
    <row r="6615" s="116" customFormat="1" x14ac:dyDescent="0.15"/>
    <row r="6616" s="116" customFormat="1" x14ac:dyDescent="0.15"/>
    <row r="6617" s="116" customFormat="1" x14ac:dyDescent="0.15"/>
    <row r="6618" s="116" customFormat="1" x14ac:dyDescent="0.15"/>
    <row r="6619" s="116" customFormat="1" x14ac:dyDescent="0.15"/>
    <row r="6620" s="116" customFormat="1" x14ac:dyDescent="0.15"/>
    <row r="6621" s="116" customFormat="1" x14ac:dyDescent="0.15"/>
    <row r="6622" s="116" customFormat="1" x14ac:dyDescent="0.15"/>
    <row r="6623" s="116" customFormat="1" x14ac:dyDescent="0.15"/>
    <row r="6624" s="116" customFormat="1" x14ac:dyDescent="0.15"/>
    <row r="6625" s="116" customFormat="1" x14ac:dyDescent="0.15"/>
    <row r="6626" s="116" customFormat="1" x14ac:dyDescent="0.15"/>
    <row r="6627" s="116" customFormat="1" x14ac:dyDescent="0.15"/>
    <row r="6628" s="116" customFormat="1" x14ac:dyDescent="0.15"/>
    <row r="6629" s="116" customFormat="1" x14ac:dyDescent="0.15"/>
    <row r="6630" s="116" customFormat="1" x14ac:dyDescent="0.15"/>
    <row r="6631" s="116" customFormat="1" x14ac:dyDescent="0.15"/>
    <row r="6632" s="116" customFormat="1" x14ac:dyDescent="0.15"/>
    <row r="6633" s="116" customFormat="1" x14ac:dyDescent="0.15"/>
    <row r="6634" s="116" customFormat="1" x14ac:dyDescent="0.15"/>
    <row r="6635" s="116" customFormat="1" x14ac:dyDescent="0.15"/>
    <row r="6636" s="116" customFormat="1" x14ac:dyDescent="0.15"/>
    <row r="6637" s="116" customFormat="1" x14ac:dyDescent="0.15"/>
    <row r="6638" s="116" customFormat="1" x14ac:dyDescent="0.15"/>
    <row r="6639" s="116" customFormat="1" x14ac:dyDescent="0.15"/>
    <row r="6640" s="116" customFormat="1" x14ac:dyDescent="0.15"/>
    <row r="6641" s="116" customFormat="1" x14ac:dyDescent="0.15"/>
    <row r="6642" s="116" customFormat="1" x14ac:dyDescent="0.15"/>
    <row r="6643" s="116" customFormat="1" x14ac:dyDescent="0.15"/>
    <row r="6644" s="116" customFormat="1" x14ac:dyDescent="0.15"/>
    <row r="6645" s="116" customFormat="1" x14ac:dyDescent="0.15"/>
    <row r="6646" s="116" customFormat="1" x14ac:dyDescent="0.15"/>
    <row r="6647" s="116" customFormat="1" x14ac:dyDescent="0.15"/>
    <row r="6648" s="116" customFormat="1" x14ac:dyDescent="0.15"/>
    <row r="6649" s="116" customFormat="1" x14ac:dyDescent="0.15"/>
    <row r="6650" s="116" customFormat="1" x14ac:dyDescent="0.15"/>
    <row r="6651" s="116" customFormat="1" x14ac:dyDescent="0.15"/>
    <row r="6652" s="116" customFormat="1" x14ac:dyDescent="0.15"/>
    <row r="6653" s="116" customFormat="1" x14ac:dyDescent="0.15"/>
    <row r="6654" s="116" customFormat="1" x14ac:dyDescent="0.15"/>
    <row r="6655" s="116" customFormat="1" x14ac:dyDescent="0.15"/>
    <row r="6656" s="116" customFormat="1" x14ac:dyDescent="0.15"/>
    <row r="6657" s="116" customFormat="1" x14ac:dyDescent="0.15"/>
    <row r="6658" s="116" customFormat="1" x14ac:dyDescent="0.15"/>
    <row r="6659" s="116" customFormat="1" x14ac:dyDescent="0.15"/>
    <row r="6660" s="116" customFormat="1" x14ac:dyDescent="0.15"/>
    <row r="6661" s="116" customFormat="1" x14ac:dyDescent="0.15"/>
    <row r="6662" s="116" customFormat="1" x14ac:dyDescent="0.15"/>
    <row r="6663" s="116" customFormat="1" x14ac:dyDescent="0.15"/>
    <row r="6664" s="116" customFormat="1" x14ac:dyDescent="0.15"/>
    <row r="6665" s="116" customFormat="1" x14ac:dyDescent="0.15"/>
    <row r="6666" s="116" customFormat="1" x14ac:dyDescent="0.15"/>
    <row r="6667" s="116" customFormat="1" x14ac:dyDescent="0.15"/>
    <row r="6668" s="116" customFormat="1" x14ac:dyDescent="0.15"/>
    <row r="6669" s="116" customFormat="1" x14ac:dyDescent="0.15"/>
    <row r="6670" s="116" customFormat="1" x14ac:dyDescent="0.15"/>
    <row r="6671" s="116" customFormat="1" x14ac:dyDescent="0.15"/>
    <row r="6672" s="116" customFormat="1" x14ac:dyDescent="0.15"/>
    <row r="6673" s="116" customFormat="1" x14ac:dyDescent="0.15"/>
    <row r="6674" s="116" customFormat="1" x14ac:dyDescent="0.15"/>
    <row r="6675" s="116" customFormat="1" x14ac:dyDescent="0.15"/>
    <row r="6676" s="116" customFormat="1" x14ac:dyDescent="0.15"/>
    <row r="6677" s="116" customFormat="1" x14ac:dyDescent="0.15"/>
    <row r="6678" s="116" customFormat="1" x14ac:dyDescent="0.15"/>
    <row r="6679" s="116" customFormat="1" x14ac:dyDescent="0.15"/>
    <row r="6680" s="116" customFormat="1" x14ac:dyDescent="0.15"/>
    <row r="6681" s="116" customFormat="1" x14ac:dyDescent="0.15"/>
    <row r="6682" s="116" customFormat="1" x14ac:dyDescent="0.15"/>
    <row r="6683" s="116" customFormat="1" x14ac:dyDescent="0.15"/>
    <row r="6684" s="116" customFormat="1" x14ac:dyDescent="0.15"/>
    <row r="6685" s="116" customFormat="1" x14ac:dyDescent="0.15"/>
    <row r="6686" s="116" customFormat="1" x14ac:dyDescent="0.15"/>
    <row r="6687" s="116" customFormat="1" x14ac:dyDescent="0.15"/>
    <row r="6688" s="116" customFormat="1" x14ac:dyDescent="0.15"/>
    <row r="6689" s="116" customFormat="1" x14ac:dyDescent="0.15"/>
    <row r="6690" s="116" customFormat="1" x14ac:dyDescent="0.15"/>
    <row r="6691" s="116" customFormat="1" x14ac:dyDescent="0.15"/>
    <row r="6692" s="116" customFormat="1" x14ac:dyDescent="0.15"/>
    <row r="6693" s="116" customFormat="1" x14ac:dyDescent="0.15"/>
    <row r="6694" s="116" customFormat="1" x14ac:dyDescent="0.15"/>
    <row r="6695" s="116" customFormat="1" x14ac:dyDescent="0.15"/>
    <row r="6696" s="116" customFormat="1" x14ac:dyDescent="0.15"/>
    <row r="6697" s="116" customFormat="1" x14ac:dyDescent="0.15"/>
    <row r="6698" s="116" customFormat="1" x14ac:dyDescent="0.15"/>
    <row r="6699" s="116" customFormat="1" x14ac:dyDescent="0.15"/>
    <row r="6700" s="116" customFormat="1" x14ac:dyDescent="0.15"/>
    <row r="6701" s="116" customFormat="1" x14ac:dyDescent="0.15"/>
    <row r="6702" s="116" customFormat="1" x14ac:dyDescent="0.15"/>
    <row r="6703" s="116" customFormat="1" x14ac:dyDescent="0.15"/>
    <row r="6704" s="116" customFormat="1" x14ac:dyDescent="0.15"/>
    <row r="6705" s="116" customFormat="1" x14ac:dyDescent="0.15"/>
    <row r="6706" s="116" customFormat="1" x14ac:dyDescent="0.15"/>
    <row r="6707" s="116" customFormat="1" x14ac:dyDescent="0.15"/>
    <row r="6708" s="116" customFormat="1" x14ac:dyDescent="0.15"/>
    <row r="6709" s="116" customFormat="1" x14ac:dyDescent="0.15"/>
    <row r="6710" s="116" customFormat="1" x14ac:dyDescent="0.15"/>
    <row r="6711" s="116" customFormat="1" x14ac:dyDescent="0.15"/>
    <row r="6712" s="116" customFormat="1" x14ac:dyDescent="0.15"/>
    <row r="6713" s="116" customFormat="1" x14ac:dyDescent="0.15"/>
    <row r="6714" s="116" customFormat="1" x14ac:dyDescent="0.15"/>
    <row r="6715" s="116" customFormat="1" x14ac:dyDescent="0.15"/>
    <row r="6716" s="116" customFormat="1" x14ac:dyDescent="0.15"/>
    <row r="6717" s="116" customFormat="1" x14ac:dyDescent="0.15"/>
    <row r="6718" s="116" customFormat="1" x14ac:dyDescent="0.15"/>
    <row r="6719" s="116" customFormat="1" x14ac:dyDescent="0.15"/>
    <row r="6720" s="116" customFormat="1" x14ac:dyDescent="0.15"/>
    <row r="6721" s="116" customFormat="1" x14ac:dyDescent="0.15"/>
    <row r="6722" s="116" customFormat="1" x14ac:dyDescent="0.15"/>
    <row r="6723" s="116" customFormat="1" x14ac:dyDescent="0.15"/>
    <row r="6724" s="116" customFormat="1" x14ac:dyDescent="0.15"/>
    <row r="6725" s="116" customFormat="1" x14ac:dyDescent="0.15"/>
    <row r="6726" s="116" customFormat="1" x14ac:dyDescent="0.15"/>
    <row r="6727" s="116" customFormat="1" x14ac:dyDescent="0.15"/>
    <row r="6728" s="116" customFormat="1" x14ac:dyDescent="0.15"/>
    <row r="6729" s="116" customFormat="1" x14ac:dyDescent="0.15"/>
    <row r="6730" s="116" customFormat="1" x14ac:dyDescent="0.15"/>
    <row r="6731" s="116" customFormat="1" x14ac:dyDescent="0.15"/>
    <row r="6732" s="116" customFormat="1" x14ac:dyDescent="0.15"/>
    <row r="6733" s="116" customFormat="1" x14ac:dyDescent="0.15"/>
    <row r="6734" s="116" customFormat="1" x14ac:dyDescent="0.15"/>
    <row r="6735" s="116" customFormat="1" x14ac:dyDescent="0.15"/>
    <row r="6736" s="116" customFormat="1" x14ac:dyDescent="0.15"/>
    <row r="6737" s="116" customFormat="1" x14ac:dyDescent="0.15"/>
    <row r="6738" s="116" customFormat="1" x14ac:dyDescent="0.15"/>
    <row r="6739" s="116" customFormat="1" x14ac:dyDescent="0.15"/>
    <row r="6740" s="116" customFormat="1" x14ac:dyDescent="0.15"/>
    <row r="6741" s="116" customFormat="1" x14ac:dyDescent="0.15"/>
    <row r="6742" s="116" customFormat="1" x14ac:dyDescent="0.15"/>
    <row r="6743" s="116" customFormat="1" x14ac:dyDescent="0.15"/>
    <row r="6744" s="116" customFormat="1" x14ac:dyDescent="0.15"/>
    <row r="6745" s="116" customFormat="1" x14ac:dyDescent="0.15"/>
    <row r="6746" s="116" customFormat="1" x14ac:dyDescent="0.15"/>
    <row r="6747" s="116" customFormat="1" x14ac:dyDescent="0.15"/>
    <row r="6748" s="116" customFormat="1" x14ac:dyDescent="0.15"/>
    <row r="6749" s="116" customFormat="1" x14ac:dyDescent="0.15"/>
    <row r="6750" s="116" customFormat="1" x14ac:dyDescent="0.15"/>
    <row r="6751" s="116" customFormat="1" x14ac:dyDescent="0.15"/>
    <row r="6752" s="116" customFormat="1" x14ac:dyDescent="0.15"/>
    <row r="6753" s="116" customFormat="1" x14ac:dyDescent="0.15"/>
    <row r="6754" s="116" customFormat="1" x14ac:dyDescent="0.15"/>
    <row r="6755" s="116" customFormat="1" x14ac:dyDescent="0.15"/>
    <row r="6756" s="116" customFormat="1" x14ac:dyDescent="0.15"/>
    <row r="6757" s="116" customFormat="1" x14ac:dyDescent="0.15"/>
    <row r="6758" s="116" customFormat="1" x14ac:dyDescent="0.15"/>
    <row r="6759" s="116" customFormat="1" x14ac:dyDescent="0.15"/>
    <row r="6760" s="116" customFormat="1" x14ac:dyDescent="0.15"/>
    <row r="6761" s="116" customFormat="1" x14ac:dyDescent="0.15"/>
    <row r="6762" s="116" customFormat="1" x14ac:dyDescent="0.15"/>
    <row r="6763" s="116" customFormat="1" x14ac:dyDescent="0.15"/>
    <row r="6764" s="116" customFormat="1" x14ac:dyDescent="0.15"/>
    <row r="6765" s="116" customFormat="1" x14ac:dyDescent="0.15"/>
    <row r="6766" s="116" customFormat="1" x14ac:dyDescent="0.15"/>
    <row r="6767" s="116" customFormat="1" x14ac:dyDescent="0.15"/>
    <row r="6768" s="116" customFormat="1" x14ac:dyDescent="0.15"/>
    <row r="6769" s="116" customFormat="1" x14ac:dyDescent="0.15"/>
    <row r="6770" s="116" customFormat="1" x14ac:dyDescent="0.15"/>
    <row r="6771" s="116" customFormat="1" x14ac:dyDescent="0.15"/>
    <row r="6772" s="116" customFormat="1" x14ac:dyDescent="0.15"/>
    <row r="6773" s="116" customFormat="1" x14ac:dyDescent="0.15"/>
    <row r="6774" s="116" customFormat="1" x14ac:dyDescent="0.15"/>
    <row r="6775" s="116" customFormat="1" x14ac:dyDescent="0.15"/>
    <row r="6776" s="116" customFormat="1" x14ac:dyDescent="0.15"/>
    <row r="6777" s="116" customFormat="1" x14ac:dyDescent="0.15"/>
    <row r="6778" s="116" customFormat="1" x14ac:dyDescent="0.15"/>
    <row r="6779" s="116" customFormat="1" x14ac:dyDescent="0.15"/>
    <row r="6780" s="116" customFormat="1" x14ac:dyDescent="0.15"/>
    <row r="6781" s="116" customFormat="1" x14ac:dyDescent="0.15"/>
    <row r="6782" s="116" customFormat="1" x14ac:dyDescent="0.15"/>
    <row r="6783" s="116" customFormat="1" x14ac:dyDescent="0.15"/>
    <row r="6784" s="116" customFormat="1" x14ac:dyDescent="0.15"/>
    <row r="6785" s="116" customFormat="1" x14ac:dyDescent="0.15"/>
    <row r="6786" s="116" customFormat="1" x14ac:dyDescent="0.15"/>
    <row r="6787" s="116" customFormat="1" x14ac:dyDescent="0.15"/>
    <row r="6788" s="116" customFormat="1" x14ac:dyDescent="0.15"/>
    <row r="6789" s="116" customFormat="1" x14ac:dyDescent="0.15"/>
    <row r="6790" s="116" customFormat="1" x14ac:dyDescent="0.15"/>
    <row r="6791" s="116" customFormat="1" x14ac:dyDescent="0.15"/>
    <row r="6792" s="116" customFormat="1" x14ac:dyDescent="0.15"/>
    <row r="6793" s="116" customFormat="1" x14ac:dyDescent="0.15"/>
    <row r="6794" s="116" customFormat="1" x14ac:dyDescent="0.15"/>
    <row r="6795" s="116" customFormat="1" x14ac:dyDescent="0.15"/>
    <row r="6796" s="116" customFormat="1" x14ac:dyDescent="0.15"/>
    <row r="6797" s="116" customFormat="1" x14ac:dyDescent="0.15"/>
    <row r="6798" s="116" customFormat="1" x14ac:dyDescent="0.15"/>
    <row r="6799" s="116" customFormat="1" x14ac:dyDescent="0.15"/>
    <row r="6800" s="116" customFormat="1" x14ac:dyDescent="0.15"/>
    <row r="6801" s="116" customFormat="1" x14ac:dyDescent="0.15"/>
    <row r="6802" s="116" customFormat="1" x14ac:dyDescent="0.15"/>
    <row r="6803" s="116" customFormat="1" x14ac:dyDescent="0.15"/>
    <row r="6804" s="116" customFormat="1" x14ac:dyDescent="0.15"/>
    <row r="6805" s="116" customFormat="1" x14ac:dyDescent="0.15"/>
    <row r="6806" s="116" customFormat="1" x14ac:dyDescent="0.15"/>
    <row r="6807" s="116" customFormat="1" x14ac:dyDescent="0.15"/>
    <row r="6808" s="116" customFormat="1" x14ac:dyDescent="0.15"/>
    <row r="6809" s="116" customFormat="1" x14ac:dyDescent="0.15"/>
    <row r="6810" s="116" customFormat="1" x14ac:dyDescent="0.15"/>
    <row r="6811" s="116" customFormat="1" x14ac:dyDescent="0.15"/>
    <row r="6812" s="116" customFormat="1" x14ac:dyDescent="0.15"/>
    <row r="6813" s="116" customFormat="1" x14ac:dyDescent="0.15"/>
    <row r="6814" s="116" customFormat="1" x14ac:dyDescent="0.15"/>
    <row r="6815" s="116" customFormat="1" x14ac:dyDescent="0.15"/>
    <row r="6816" s="116" customFormat="1" x14ac:dyDescent="0.15"/>
    <row r="6817" s="116" customFormat="1" x14ac:dyDescent="0.15"/>
    <row r="6818" s="116" customFormat="1" x14ac:dyDescent="0.15"/>
    <row r="6819" s="116" customFormat="1" x14ac:dyDescent="0.15"/>
    <row r="6820" s="116" customFormat="1" x14ac:dyDescent="0.15"/>
    <row r="6821" s="116" customFormat="1" x14ac:dyDescent="0.15"/>
    <row r="6822" s="116" customFormat="1" x14ac:dyDescent="0.15"/>
    <row r="6823" s="116" customFormat="1" x14ac:dyDescent="0.15"/>
    <row r="6824" s="116" customFormat="1" x14ac:dyDescent="0.15"/>
    <row r="6825" s="116" customFormat="1" x14ac:dyDescent="0.15"/>
    <row r="6826" s="116" customFormat="1" x14ac:dyDescent="0.15"/>
    <row r="6827" s="116" customFormat="1" x14ac:dyDescent="0.15"/>
    <row r="6828" s="116" customFormat="1" x14ac:dyDescent="0.15"/>
    <row r="6829" s="116" customFormat="1" x14ac:dyDescent="0.15"/>
    <row r="6830" s="116" customFormat="1" x14ac:dyDescent="0.15"/>
    <row r="6831" s="116" customFormat="1" x14ac:dyDescent="0.15"/>
    <row r="6832" s="116" customFormat="1" x14ac:dyDescent="0.15"/>
    <row r="6833" s="116" customFormat="1" x14ac:dyDescent="0.15"/>
    <row r="6834" s="116" customFormat="1" x14ac:dyDescent="0.15"/>
    <row r="6835" s="116" customFormat="1" x14ac:dyDescent="0.15"/>
    <row r="6836" s="116" customFormat="1" x14ac:dyDescent="0.15"/>
    <row r="6837" s="116" customFormat="1" x14ac:dyDescent="0.15"/>
    <row r="6838" s="116" customFormat="1" x14ac:dyDescent="0.15"/>
    <row r="6839" s="116" customFormat="1" x14ac:dyDescent="0.15"/>
    <row r="6840" s="116" customFormat="1" x14ac:dyDescent="0.15"/>
    <row r="6841" s="116" customFormat="1" x14ac:dyDescent="0.15"/>
    <row r="6842" s="116" customFormat="1" x14ac:dyDescent="0.15"/>
    <row r="6843" s="116" customFormat="1" x14ac:dyDescent="0.15"/>
    <row r="6844" s="116" customFormat="1" x14ac:dyDescent="0.15"/>
    <row r="6845" s="116" customFormat="1" x14ac:dyDescent="0.15"/>
    <row r="6846" s="116" customFormat="1" x14ac:dyDescent="0.15"/>
    <row r="6847" s="116" customFormat="1" x14ac:dyDescent="0.15"/>
    <row r="6848" s="116" customFormat="1" x14ac:dyDescent="0.15"/>
    <row r="6849" s="116" customFormat="1" x14ac:dyDescent="0.15"/>
    <row r="6850" s="116" customFormat="1" x14ac:dyDescent="0.15"/>
    <row r="6851" s="116" customFormat="1" x14ac:dyDescent="0.15"/>
    <row r="6852" s="116" customFormat="1" x14ac:dyDescent="0.15"/>
    <row r="6853" s="116" customFormat="1" x14ac:dyDescent="0.15"/>
    <row r="6854" s="116" customFormat="1" x14ac:dyDescent="0.15"/>
    <row r="6855" s="116" customFormat="1" x14ac:dyDescent="0.15"/>
    <row r="6856" s="116" customFormat="1" x14ac:dyDescent="0.15"/>
    <row r="6857" s="116" customFormat="1" x14ac:dyDescent="0.15"/>
    <row r="6858" s="116" customFormat="1" x14ac:dyDescent="0.15"/>
    <row r="6859" s="116" customFormat="1" x14ac:dyDescent="0.15"/>
    <row r="6860" s="116" customFormat="1" x14ac:dyDescent="0.15"/>
    <row r="6861" s="116" customFormat="1" x14ac:dyDescent="0.15"/>
    <row r="6862" s="116" customFormat="1" x14ac:dyDescent="0.15"/>
    <row r="6863" s="116" customFormat="1" x14ac:dyDescent="0.15"/>
    <row r="6864" s="116" customFormat="1" x14ac:dyDescent="0.15"/>
    <row r="6865" s="116" customFormat="1" x14ac:dyDescent="0.15"/>
    <row r="6866" s="116" customFormat="1" x14ac:dyDescent="0.15"/>
    <row r="6867" s="116" customFormat="1" x14ac:dyDescent="0.15"/>
    <row r="6868" s="116" customFormat="1" x14ac:dyDescent="0.15"/>
    <row r="6869" s="116" customFormat="1" x14ac:dyDescent="0.15"/>
    <row r="6870" s="116" customFormat="1" x14ac:dyDescent="0.15"/>
    <row r="6871" s="116" customFormat="1" x14ac:dyDescent="0.15"/>
    <row r="6872" s="116" customFormat="1" x14ac:dyDescent="0.15"/>
    <row r="6873" s="116" customFormat="1" x14ac:dyDescent="0.15"/>
    <row r="6874" s="116" customFormat="1" x14ac:dyDescent="0.15"/>
    <row r="6875" s="116" customFormat="1" x14ac:dyDescent="0.15"/>
    <row r="6876" s="116" customFormat="1" x14ac:dyDescent="0.15"/>
    <row r="6877" s="116" customFormat="1" x14ac:dyDescent="0.15"/>
    <row r="6878" s="116" customFormat="1" x14ac:dyDescent="0.15"/>
    <row r="6879" s="116" customFormat="1" x14ac:dyDescent="0.15"/>
    <row r="6880" s="116" customFormat="1" x14ac:dyDescent="0.15"/>
    <row r="6881" s="116" customFormat="1" x14ac:dyDescent="0.15"/>
    <row r="6882" s="116" customFormat="1" x14ac:dyDescent="0.15"/>
    <row r="6883" s="116" customFormat="1" x14ac:dyDescent="0.15"/>
    <row r="6884" s="116" customFormat="1" x14ac:dyDescent="0.15"/>
    <row r="6885" s="116" customFormat="1" x14ac:dyDescent="0.15"/>
    <row r="6886" s="116" customFormat="1" x14ac:dyDescent="0.15"/>
    <row r="6887" s="116" customFormat="1" x14ac:dyDescent="0.15"/>
    <row r="6888" s="116" customFormat="1" x14ac:dyDescent="0.15"/>
    <row r="6889" s="116" customFormat="1" x14ac:dyDescent="0.15"/>
    <row r="6890" s="116" customFormat="1" x14ac:dyDescent="0.15"/>
    <row r="6891" s="116" customFormat="1" x14ac:dyDescent="0.15"/>
    <row r="6892" s="116" customFormat="1" x14ac:dyDescent="0.15"/>
    <row r="6893" s="116" customFormat="1" x14ac:dyDescent="0.15"/>
    <row r="6894" s="116" customFormat="1" x14ac:dyDescent="0.15"/>
    <row r="6895" s="116" customFormat="1" x14ac:dyDescent="0.15"/>
    <row r="6896" s="116" customFormat="1" x14ac:dyDescent="0.15"/>
    <row r="6897" s="116" customFormat="1" x14ac:dyDescent="0.15"/>
    <row r="6898" s="116" customFormat="1" x14ac:dyDescent="0.15"/>
    <row r="6899" s="116" customFormat="1" x14ac:dyDescent="0.15"/>
    <row r="6900" s="116" customFormat="1" x14ac:dyDescent="0.15"/>
    <row r="6901" s="116" customFormat="1" x14ac:dyDescent="0.15"/>
    <row r="6902" s="116" customFormat="1" x14ac:dyDescent="0.15"/>
    <row r="6903" s="116" customFormat="1" x14ac:dyDescent="0.15"/>
    <row r="6904" s="116" customFormat="1" x14ac:dyDescent="0.15"/>
    <row r="6905" s="116" customFormat="1" x14ac:dyDescent="0.15"/>
    <row r="6906" s="116" customFormat="1" x14ac:dyDescent="0.15"/>
    <row r="6907" s="116" customFormat="1" x14ac:dyDescent="0.15"/>
    <row r="6908" s="116" customFormat="1" x14ac:dyDescent="0.15"/>
    <row r="6909" s="116" customFormat="1" x14ac:dyDescent="0.15"/>
    <row r="6910" s="116" customFormat="1" x14ac:dyDescent="0.15"/>
    <row r="6911" s="116" customFormat="1" x14ac:dyDescent="0.15"/>
    <row r="6912" s="116" customFormat="1" x14ac:dyDescent="0.15"/>
    <row r="6913" s="116" customFormat="1" x14ac:dyDescent="0.15"/>
    <row r="6914" s="116" customFormat="1" x14ac:dyDescent="0.15"/>
    <row r="6915" s="116" customFormat="1" x14ac:dyDescent="0.15"/>
    <row r="6916" s="116" customFormat="1" x14ac:dyDescent="0.15"/>
    <row r="6917" s="116" customFormat="1" x14ac:dyDescent="0.15"/>
    <row r="6918" s="116" customFormat="1" x14ac:dyDescent="0.15"/>
    <row r="6919" s="116" customFormat="1" x14ac:dyDescent="0.15"/>
    <row r="6920" s="116" customFormat="1" x14ac:dyDescent="0.15"/>
    <row r="6921" s="116" customFormat="1" x14ac:dyDescent="0.15"/>
    <row r="6922" s="116" customFormat="1" x14ac:dyDescent="0.15"/>
    <row r="6923" s="116" customFormat="1" x14ac:dyDescent="0.15"/>
    <row r="6924" s="116" customFormat="1" x14ac:dyDescent="0.15"/>
    <row r="6925" s="116" customFormat="1" x14ac:dyDescent="0.15"/>
    <row r="6926" s="116" customFormat="1" x14ac:dyDescent="0.15"/>
    <row r="6927" s="116" customFormat="1" x14ac:dyDescent="0.15"/>
    <row r="6928" s="116" customFormat="1" x14ac:dyDescent="0.15"/>
    <row r="6929" s="116" customFormat="1" x14ac:dyDescent="0.15"/>
    <row r="6930" s="116" customFormat="1" x14ac:dyDescent="0.15"/>
    <row r="6931" s="116" customFormat="1" x14ac:dyDescent="0.15"/>
    <row r="6932" s="116" customFormat="1" x14ac:dyDescent="0.15"/>
    <row r="6933" s="116" customFormat="1" x14ac:dyDescent="0.15"/>
    <row r="6934" s="116" customFormat="1" x14ac:dyDescent="0.15"/>
    <row r="6935" s="116" customFormat="1" x14ac:dyDescent="0.15"/>
    <row r="6936" s="116" customFormat="1" x14ac:dyDescent="0.15"/>
    <row r="6937" s="116" customFormat="1" x14ac:dyDescent="0.15"/>
    <row r="6938" s="116" customFormat="1" x14ac:dyDescent="0.15"/>
    <row r="6939" s="116" customFormat="1" x14ac:dyDescent="0.15"/>
    <row r="6940" s="116" customFormat="1" x14ac:dyDescent="0.15"/>
    <row r="6941" s="116" customFormat="1" x14ac:dyDescent="0.15"/>
    <row r="6942" s="116" customFormat="1" x14ac:dyDescent="0.15"/>
    <row r="6943" s="116" customFormat="1" x14ac:dyDescent="0.15"/>
    <row r="6944" s="116" customFormat="1" x14ac:dyDescent="0.15"/>
    <row r="6945" s="116" customFormat="1" x14ac:dyDescent="0.15"/>
    <row r="6946" s="116" customFormat="1" x14ac:dyDescent="0.15"/>
    <row r="6947" s="116" customFormat="1" x14ac:dyDescent="0.15"/>
    <row r="6948" s="116" customFormat="1" x14ac:dyDescent="0.15"/>
    <row r="6949" s="116" customFormat="1" x14ac:dyDescent="0.15"/>
    <row r="6950" s="116" customFormat="1" x14ac:dyDescent="0.15"/>
    <row r="6951" s="116" customFormat="1" x14ac:dyDescent="0.15"/>
    <row r="6952" s="116" customFormat="1" x14ac:dyDescent="0.15"/>
    <row r="6953" s="116" customFormat="1" x14ac:dyDescent="0.15"/>
    <row r="6954" s="116" customFormat="1" x14ac:dyDescent="0.15"/>
    <row r="6955" s="116" customFormat="1" x14ac:dyDescent="0.15"/>
    <row r="6956" s="116" customFormat="1" x14ac:dyDescent="0.15"/>
    <row r="6957" s="116" customFormat="1" x14ac:dyDescent="0.15"/>
    <row r="6958" s="116" customFormat="1" x14ac:dyDescent="0.15"/>
    <row r="6959" s="116" customFormat="1" x14ac:dyDescent="0.15"/>
    <row r="6960" s="116" customFormat="1" x14ac:dyDescent="0.15"/>
    <row r="6961" s="116" customFormat="1" x14ac:dyDescent="0.15"/>
    <row r="6962" s="116" customFormat="1" x14ac:dyDescent="0.15"/>
    <row r="6963" s="116" customFormat="1" x14ac:dyDescent="0.15"/>
    <row r="6964" s="116" customFormat="1" x14ac:dyDescent="0.15"/>
    <row r="6965" s="116" customFormat="1" x14ac:dyDescent="0.15"/>
    <row r="6966" s="116" customFormat="1" x14ac:dyDescent="0.15"/>
    <row r="6967" s="116" customFormat="1" x14ac:dyDescent="0.15"/>
    <row r="6968" s="116" customFormat="1" x14ac:dyDescent="0.15"/>
    <row r="6969" s="116" customFormat="1" x14ac:dyDescent="0.15"/>
    <row r="6970" s="116" customFormat="1" x14ac:dyDescent="0.15"/>
    <row r="6971" s="116" customFormat="1" x14ac:dyDescent="0.15"/>
    <row r="6972" s="116" customFormat="1" x14ac:dyDescent="0.15"/>
    <row r="6973" s="116" customFormat="1" x14ac:dyDescent="0.15"/>
    <row r="6974" s="116" customFormat="1" x14ac:dyDescent="0.15"/>
    <row r="6975" s="116" customFormat="1" x14ac:dyDescent="0.15"/>
    <row r="6976" s="116" customFormat="1" x14ac:dyDescent="0.15"/>
    <row r="6977" s="116" customFormat="1" x14ac:dyDescent="0.15"/>
    <row r="6978" s="116" customFormat="1" x14ac:dyDescent="0.15"/>
    <row r="6979" s="116" customFormat="1" x14ac:dyDescent="0.15"/>
    <row r="6980" s="116" customFormat="1" x14ac:dyDescent="0.15"/>
    <row r="6981" s="116" customFormat="1" x14ac:dyDescent="0.15"/>
    <row r="6982" s="116" customFormat="1" x14ac:dyDescent="0.15"/>
    <row r="6983" s="116" customFormat="1" x14ac:dyDescent="0.15"/>
    <row r="6984" s="116" customFormat="1" x14ac:dyDescent="0.15"/>
    <row r="6985" s="116" customFormat="1" x14ac:dyDescent="0.15"/>
    <row r="6986" s="116" customFormat="1" x14ac:dyDescent="0.15"/>
    <row r="6987" s="116" customFormat="1" x14ac:dyDescent="0.15"/>
    <row r="6988" s="116" customFormat="1" x14ac:dyDescent="0.15"/>
    <row r="6989" s="116" customFormat="1" x14ac:dyDescent="0.15"/>
    <row r="6990" s="116" customFormat="1" x14ac:dyDescent="0.15"/>
    <row r="6991" s="116" customFormat="1" x14ac:dyDescent="0.15"/>
    <row r="6992" s="116" customFormat="1" x14ac:dyDescent="0.15"/>
    <row r="6993" s="116" customFormat="1" x14ac:dyDescent="0.15"/>
    <row r="6994" s="116" customFormat="1" x14ac:dyDescent="0.15"/>
    <row r="6995" s="116" customFormat="1" x14ac:dyDescent="0.15"/>
    <row r="6996" s="116" customFormat="1" x14ac:dyDescent="0.15"/>
    <row r="6997" s="116" customFormat="1" x14ac:dyDescent="0.15"/>
    <row r="6998" s="116" customFormat="1" x14ac:dyDescent="0.15"/>
    <row r="6999" s="116" customFormat="1" x14ac:dyDescent="0.15"/>
    <row r="7000" s="116" customFormat="1" x14ac:dyDescent="0.15"/>
    <row r="7001" s="116" customFormat="1" x14ac:dyDescent="0.15"/>
    <row r="7002" s="116" customFormat="1" x14ac:dyDescent="0.15"/>
    <row r="7003" s="116" customFormat="1" x14ac:dyDescent="0.15"/>
    <row r="7004" s="116" customFormat="1" x14ac:dyDescent="0.15"/>
    <row r="7005" s="116" customFormat="1" x14ac:dyDescent="0.15"/>
    <row r="7006" s="116" customFormat="1" x14ac:dyDescent="0.15"/>
    <row r="7007" s="116" customFormat="1" x14ac:dyDescent="0.15"/>
    <row r="7008" s="116" customFormat="1" x14ac:dyDescent="0.15"/>
    <row r="7009" s="116" customFormat="1" x14ac:dyDescent="0.15"/>
    <row r="7010" s="116" customFormat="1" x14ac:dyDescent="0.15"/>
    <row r="7011" s="116" customFormat="1" x14ac:dyDescent="0.15"/>
    <row r="7012" s="116" customFormat="1" x14ac:dyDescent="0.15"/>
    <row r="7013" s="116" customFormat="1" x14ac:dyDescent="0.15"/>
    <row r="7014" s="116" customFormat="1" x14ac:dyDescent="0.15"/>
    <row r="7015" s="116" customFormat="1" x14ac:dyDescent="0.15"/>
    <row r="7016" s="116" customFormat="1" x14ac:dyDescent="0.15"/>
    <row r="7017" s="116" customFormat="1" x14ac:dyDescent="0.15"/>
    <row r="7018" s="116" customFormat="1" x14ac:dyDescent="0.15"/>
    <row r="7019" s="116" customFormat="1" x14ac:dyDescent="0.15"/>
    <row r="7020" s="116" customFormat="1" x14ac:dyDescent="0.15"/>
    <row r="7021" s="116" customFormat="1" x14ac:dyDescent="0.15"/>
    <row r="7022" s="116" customFormat="1" x14ac:dyDescent="0.15"/>
    <row r="7023" s="116" customFormat="1" x14ac:dyDescent="0.15"/>
    <row r="7024" s="116" customFormat="1" x14ac:dyDescent="0.15"/>
    <row r="7025" s="116" customFormat="1" x14ac:dyDescent="0.15"/>
    <row r="7026" s="116" customFormat="1" x14ac:dyDescent="0.15"/>
    <row r="7027" s="116" customFormat="1" x14ac:dyDescent="0.15"/>
    <row r="7028" s="116" customFormat="1" x14ac:dyDescent="0.15"/>
    <row r="7029" s="116" customFormat="1" x14ac:dyDescent="0.15"/>
    <row r="7030" s="116" customFormat="1" x14ac:dyDescent="0.15"/>
    <row r="7031" s="116" customFormat="1" x14ac:dyDescent="0.15"/>
    <row r="7032" s="116" customFormat="1" x14ac:dyDescent="0.15"/>
    <row r="7033" s="116" customFormat="1" x14ac:dyDescent="0.15"/>
    <row r="7034" s="116" customFormat="1" x14ac:dyDescent="0.15"/>
    <row r="7035" s="116" customFormat="1" x14ac:dyDescent="0.15"/>
    <row r="7036" s="116" customFormat="1" x14ac:dyDescent="0.15"/>
    <row r="7037" s="116" customFormat="1" x14ac:dyDescent="0.15"/>
    <row r="7038" s="116" customFormat="1" x14ac:dyDescent="0.15"/>
    <row r="7039" s="116" customFormat="1" x14ac:dyDescent="0.15"/>
    <row r="7040" s="116" customFormat="1" x14ac:dyDescent="0.15"/>
    <row r="7041" s="116" customFormat="1" x14ac:dyDescent="0.15"/>
    <row r="7042" s="116" customFormat="1" x14ac:dyDescent="0.15"/>
    <row r="7043" s="116" customFormat="1" x14ac:dyDescent="0.15"/>
    <row r="7044" s="116" customFormat="1" x14ac:dyDescent="0.15"/>
    <row r="7045" s="116" customFormat="1" x14ac:dyDescent="0.15"/>
    <row r="7046" s="116" customFormat="1" x14ac:dyDescent="0.15"/>
    <row r="7047" s="116" customFormat="1" x14ac:dyDescent="0.15"/>
    <row r="7048" s="116" customFormat="1" x14ac:dyDescent="0.15"/>
    <row r="7049" s="116" customFormat="1" x14ac:dyDescent="0.15"/>
    <row r="7050" s="116" customFormat="1" x14ac:dyDescent="0.15"/>
    <row r="7051" s="116" customFormat="1" x14ac:dyDescent="0.15"/>
    <row r="7052" s="116" customFormat="1" x14ac:dyDescent="0.15"/>
    <row r="7053" s="116" customFormat="1" x14ac:dyDescent="0.15"/>
    <row r="7054" s="116" customFormat="1" x14ac:dyDescent="0.15"/>
    <row r="7055" s="116" customFormat="1" x14ac:dyDescent="0.15"/>
    <row r="7056" s="116" customFormat="1" x14ac:dyDescent="0.15"/>
    <row r="7057" s="116" customFormat="1" x14ac:dyDescent="0.15"/>
    <row r="7058" s="116" customFormat="1" x14ac:dyDescent="0.15"/>
    <row r="7059" s="116" customFormat="1" x14ac:dyDescent="0.15"/>
    <row r="7060" s="116" customFormat="1" x14ac:dyDescent="0.15"/>
    <row r="7061" s="116" customFormat="1" x14ac:dyDescent="0.15"/>
    <row r="7062" s="116" customFormat="1" x14ac:dyDescent="0.15"/>
    <row r="7063" s="116" customFormat="1" x14ac:dyDescent="0.15"/>
    <row r="7064" s="116" customFormat="1" x14ac:dyDescent="0.15"/>
    <row r="7065" s="116" customFormat="1" x14ac:dyDescent="0.15"/>
    <row r="7066" s="116" customFormat="1" x14ac:dyDescent="0.15"/>
    <row r="7067" s="116" customFormat="1" x14ac:dyDescent="0.15"/>
    <row r="7068" s="116" customFormat="1" x14ac:dyDescent="0.15"/>
    <row r="7069" s="116" customFormat="1" x14ac:dyDescent="0.15"/>
    <row r="7070" s="116" customFormat="1" x14ac:dyDescent="0.15"/>
    <row r="7071" s="116" customFormat="1" x14ac:dyDescent="0.15"/>
    <row r="7072" s="116" customFormat="1" x14ac:dyDescent="0.15"/>
    <row r="7073" s="116" customFormat="1" x14ac:dyDescent="0.15"/>
    <row r="7074" s="116" customFormat="1" x14ac:dyDescent="0.15"/>
    <row r="7075" s="116" customFormat="1" x14ac:dyDescent="0.15"/>
    <row r="7076" s="116" customFormat="1" x14ac:dyDescent="0.15"/>
    <row r="7077" s="116" customFormat="1" x14ac:dyDescent="0.15"/>
    <row r="7078" s="116" customFormat="1" x14ac:dyDescent="0.15"/>
    <row r="7079" s="116" customFormat="1" x14ac:dyDescent="0.15"/>
    <row r="7080" s="116" customFormat="1" x14ac:dyDescent="0.15"/>
    <row r="7081" s="116" customFormat="1" x14ac:dyDescent="0.15"/>
    <row r="7082" s="116" customFormat="1" x14ac:dyDescent="0.15"/>
    <row r="7083" s="116" customFormat="1" x14ac:dyDescent="0.15"/>
    <row r="7084" s="116" customFormat="1" x14ac:dyDescent="0.15"/>
    <row r="7085" s="116" customFormat="1" x14ac:dyDescent="0.15"/>
    <row r="7086" s="116" customFormat="1" x14ac:dyDescent="0.15"/>
    <row r="7087" s="116" customFormat="1" x14ac:dyDescent="0.15"/>
    <row r="7088" s="116" customFormat="1" x14ac:dyDescent="0.15"/>
    <row r="7089" s="116" customFormat="1" x14ac:dyDescent="0.15"/>
    <row r="7090" s="116" customFormat="1" x14ac:dyDescent="0.15"/>
    <row r="7091" s="116" customFormat="1" x14ac:dyDescent="0.15"/>
    <row r="7092" s="116" customFormat="1" x14ac:dyDescent="0.15"/>
    <row r="7093" s="116" customFormat="1" x14ac:dyDescent="0.15"/>
    <row r="7094" s="116" customFormat="1" x14ac:dyDescent="0.15"/>
    <row r="7095" s="116" customFormat="1" x14ac:dyDescent="0.15"/>
    <row r="7096" s="116" customFormat="1" x14ac:dyDescent="0.15"/>
    <row r="7097" s="116" customFormat="1" x14ac:dyDescent="0.15"/>
    <row r="7098" s="116" customFormat="1" x14ac:dyDescent="0.15"/>
    <row r="7099" s="116" customFormat="1" x14ac:dyDescent="0.15"/>
    <row r="7100" s="116" customFormat="1" x14ac:dyDescent="0.15"/>
    <row r="7101" s="116" customFormat="1" x14ac:dyDescent="0.15"/>
    <row r="7102" s="116" customFormat="1" x14ac:dyDescent="0.15"/>
    <row r="7103" s="116" customFormat="1" x14ac:dyDescent="0.15"/>
    <row r="7104" s="116" customFormat="1" x14ac:dyDescent="0.15"/>
    <row r="7105" s="116" customFormat="1" x14ac:dyDescent="0.15"/>
    <row r="7106" s="116" customFormat="1" x14ac:dyDescent="0.15"/>
    <row r="7107" s="116" customFormat="1" x14ac:dyDescent="0.15"/>
    <row r="7108" s="116" customFormat="1" x14ac:dyDescent="0.15"/>
    <row r="7109" s="116" customFormat="1" x14ac:dyDescent="0.15"/>
    <row r="7110" s="116" customFormat="1" x14ac:dyDescent="0.15"/>
    <row r="7111" s="116" customFormat="1" x14ac:dyDescent="0.15"/>
    <row r="7112" s="116" customFormat="1" x14ac:dyDescent="0.15"/>
    <row r="7113" s="116" customFormat="1" x14ac:dyDescent="0.15"/>
    <row r="7114" s="116" customFormat="1" x14ac:dyDescent="0.15"/>
    <row r="7115" s="116" customFormat="1" x14ac:dyDescent="0.15"/>
    <row r="7116" s="116" customFormat="1" x14ac:dyDescent="0.15"/>
    <row r="7117" s="116" customFormat="1" x14ac:dyDescent="0.15"/>
    <row r="7118" s="116" customFormat="1" x14ac:dyDescent="0.15"/>
    <row r="7119" s="116" customFormat="1" x14ac:dyDescent="0.15"/>
    <row r="7120" s="116" customFormat="1" x14ac:dyDescent="0.15"/>
    <row r="7121" s="116" customFormat="1" x14ac:dyDescent="0.15"/>
    <row r="7122" s="116" customFormat="1" x14ac:dyDescent="0.15"/>
    <row r="7123" s="116" customFormat="1" x14ac:dyDescent="0.15"/>
    <row r="7124" s="116" customFormat="1" x14ac:dyDescent="0.15"/>
    <row r="7125" s="116" customFormat="1" x14ac:dyDescent="0.15"/>
    <row r="7126" s="116" customFormat="1" x14ac:dyDescent="0.15"/>
    <row r="7127" s="116" customFormat="1" x14ac:dyDescent="0.15"/>
    <row r="7128" s="116" customFormat="1" x14ac:dyDescent="0.15"/>
    <row r="7129" s="116" customFormat="1" x14ac:dyDescent="0.15"/>
    <row r="7130" s="116" customFormat="1" x14ac:dyDescent="0.15"/>
    <row r="7131" s="116" customFormat="1" x14ac:dyDescent="0.15"/>
    <row r="7132" s="116" customFormat="1" x14ac:dyDescent="0.15"/>
    <row r="7133" s="116" customFormat="1" x14ac:dyDescent="0.15"/>
    <row r="7134" s="116" customFormat="1" x14ac:dyDescent="0.15"/>
    <row r="7135" s="116" customFormat="1" x14ac:dyDescent="0.15"/>
    <row r="7136" s="116" customFormat="1" x14ac:dyDescent="0.15"/>
    <row r="7137" s="116" customFormat="1" x14ac:dyDescent="0.15"/>
    <row r="7138" s="116" customFormat="1" x14ac:dyDescent="0.15"/>
    <row r="7139" s="116" customFormat="1" x14ac:dyDescent="0.15"/>
    <row r="7140" s="116" customFormat="1" x14ac:dyDescent="0.15"/>
    <row r="7141" s="116" customFormat="1" x14ac:dyDescent="0.15"/>
    <row r="7142" s="116" customFormat="1" x14ac:dyDescent="0.15"/>
    <row r="7143" s="116" customFormat="1" x14ac:dyDescent="0.15"/>
    <row r="7144" s="116" customFormat="1" x14ac:dyDescent="0.15"/>
    <row r="7145" s="116" customFormat="1" x14ac:dyDescent="0.15"/>
    <row r="7146" s="116" customFormat="1" x14ac:dyDescent="0.15"/>
    <row r="7147" s="116" customFormat="1" x14ac:dyDescent="0.15"/>
    <row r="7148" s="116" customFormat="1" x14ac:dyDescent="0.15"/>
    <row r="7149" s="116" customFormat="1" x14ac:dyDescent="0.15"/>
    <row r="7150" s="116" customFormat="1" x14ac:dyDescent="0.15"/>
    <row r="7151" s="116" customFormat="1" x14ac:dyDescent="0.15"/>
    <row r="7152" s="116" customFormat="1" x14ac:dyDescent="0.15"/>
    <row r="7153" s="116" customFormat="1" x14ac:dyDescent="0.15"/>
    <row r="7154" s="116" customFormat="1" x14ac:dyDescent="0.15"/>
    <row r="7155" s="116" customFormat="1" x14ac:dyDescent="0.15"/>
    <row r="7156" s="116" customFormat="1" x14ac:dyDescent="0.15"/>
    <row r="7157" s="116" customFormat="1" x14ac:dyDescent="0.15"/>
    <row r="7158" s="116" customFormat="1" x14ac:dyDescent="0.15"/>
    <row r="7159" s="116" customFormat="1" x14ac:dyDescent="0.15"/>
    <row r="7160" s="116" customFormat="1" x14ac:dyDescent="0.15"/>
    <row r="7161" s="116" customFormat="1" x14ac:dyDescent="0.15"/>
    <row r="7162" s="116" customFormat="1" x14ac:dyDescent="0.15"/>
    <row r="7163" s="116" customFormat="1" x14ac:dyDescent="0.15"/>
    <row r="7164" s="116" customFormat="1" x14ac:dyDescent="0.15"/>
    <row r="7165" s="116" customFormat="1" x14ac:dyDescent="0.15"/>
    <row r="7166" s="116" customFormat="1" x14ac:dyDescent="0.15"/>
    <row r="7167" s="116" customFormat="1" x14ac:dyDescent="0.15"/>
    <row r="7168" s="116" customFormat="1" x14ac:dyDescent="0.15"/>
    <row r="7169" s="116" customFormat="1" x14ac:dyDescent="0.15"/>
    <row r="7170" s="116" customFormat="1" x14ac:dyDescent="0.15"/>
    <row r="7171" s="116" customFormat="1" x14ac:dyDescent="0.15"/>
    <row r="7172" s="116" customFormat="1" x14ac:dyDescent="0.15"/>
    <row r="7173" s="116" customFormat="1" x14ac:dyDescent="0.15"/>
    <row r="7174" s="116" customFormat="1" x14ac:dyDescent="0.15"/>
    <row r="7175" s="116" customFormat="1" x14ac:dyDescent="0.15"/>
    <row r="7176" s="116" customFormat="1" x14ac:dyDescent="0.15"/>
    <row r="7177" s="116" customFormat="1" x14ac:dyDescent="0.15"/>
    <row r="7178" s="116" customFormat="1" x14ac:dyDescent="0.15"/>
    <row r="7179" s="116" customFormat="1" x14ac:dyDescent="0.15"/>
    <row r="7180" s="116" customFormat="1" x14ac:dyDescent="0.15"/>
    <row r="7181" s="116" customFormat="1" x14ac:dyDescent="0.15"/>
    <row r="7182" s="116" customFormat="1" x14ac:dyDescent="0.15"/>
    <row r="7183" s="116" customFormat="1" x14ac:dyDescent="0.15"/>
    <row r="7184" s="116" customFormat="1" x14ac:dyDescent="0.15"/>
    <row r="7185" s="116" customFormat="1" x14ac:dyDescent="0.15"/>
    <row r="7186" s="116" customFormat="1" x14ac:dyDescent="0.15"/>
    <row r="7187" s="116" customFormat="1" x14ac:dyDescent="0.15"/>
    <row r="7188" s="116" customFormat="1" x14ac:dyDescent="0.15"/>
    <row r="7189" s="116" customFormat="1" x14ac:dyDescent="0.15"/>
    <row r="7190" s="116" customFormat="1" x14ac:dyDescent="0.15"/>
    <row r="7191" s="116" customFormat="1" x14ac:dyDescent="0.15"/>
    <row r="7192" s="116" customFormat="1" x14ac:dyDescent="0.15"/>
    <row r="7193" s="116" customFormat="1" x14ac:dyDescent="0.15"/>
    <row r="7194" s="116" customFormat="1" x14ac:dyDescent="0.15"/>
    <row r="7195" s="116" customFormat="1" x14ac:dyDescent="0.15"/>
    <row r="7196" s="116" customFormat="1" x14ac:dyDescent="0.15"/>
    <row r="7197" s="116" customFormat="1" x14ac:dyDescent="0.15"/>
    <row r="7198" s="116" customFormat="1" x14ac:dyDescent="0.15"/>
    <row r="7199" s="116" customFormat="1" x14ac:dyDescent="0.15"/>
    <row r="7200" s="116" customFormat="1" x14ac:dyDescent="0.15"/>
    <row r="7201" s="116" customFormat="1" x14ac:dyDescent="0.15"/>
    <row r="7202" s="116" customFormat="1" x14ac:dyDescent="0.15"/>
    <row r="7203" s="116" customFormat="1" x14ac:dyDescent="0.15"/>
    <row r="7204" s="116" customFormat="1" x14ac:dyDescent="0.15"/>
    <row r="7205" s="116" customFormat="1" x14ac:dyDescent="0.15"/>
    <row r="7206" s="116" customFormat="1" x14ac:dyDescent="0.15"/>
    <row r="7207" s="116" customFormat="1" x14ac:dyDescent="0.15"/>
    <row r="7208" s="116" customFormat="1" x14ac:dyDescent="0.15"/>
    <row r="7209" s="116" customFormat="1" x14ac:dyDescent="0.15"/>
    <row r="7210" s="116" customFormat="1" x14ac:dyDescent="0.15"/>
    <row r="7211" s="116" customFormat="1" x14ac:dyDescent="0.15"/>
    <row r="7212" s="116" customFormat="1" x14ac:dyDescent="0.15"/>
    <row r="7213" s="116" customFormat="1" x14ac:dyDescent="0.15"/>
    <row r="7214" s="116" customFormat="1" x14ac:dyDescent="0.15"/>
    <row r="7215" s="116" customFormat="1" x14ac:dyDescent="0.15"/>
    <row r="7216" s="116" customFormat="1" x14ac:dyDescent="0.15"/>
    <row r="7217" s="116" customFormat="1" x14ac:dyDescent="0.15"/>
    <row r="7218" s="116" customFormat="1" x14ac:dyDescent="0.15"/>
    <row r="7219" s="116" customFormat="1" x14ac:dyDescent="0.15"/>
    <row r="7220" s="116" customFormat="1" x14ac:dyDescent="0.15"/>
    <row r="7221" s="116" customFormat="1" x14ac:dyDescent="0.15"/>
    <row r="7222" s="116" customFormat="1" x14ac:dyDescent="0.15"/>
    <row r="7223" s="116" customFormat="1" x14ac:dyDescent="0.15"/>
    <row r="7224" s="116" customFormat="1" x14ac:dyDescent="0.15"/>
    <row r="7225" s="116" customFormat="1" x14ac:dyDescent="0.15"/>
    <row r="7226" s="116" customFormat="1" x14ac:dyDescent="0.15"/>
    <row r="7227" s="116" customFormat="1" x14ac:dyDescent="0.15"/>
    <row r="7228" s="116" customFormat="1" x14ac:dyDescent="0.15"/>
    <row r="7229" s="116" customFormat="1" x14ac:dyDescent="0.15"/>
    <row r="7230" s="116" customFormat="1" x14ac:dyDescent="0.15"/>
    <row r="7231" s="116" customFormat="1" x14ac:dyDescent="0.15"/>
    <row r="7232" s="116" customFormat="1" x14ac:dyDescent="0.15"/>
    <row r="7233" s="116" customFormat="1" x14ac:dyDescent="0.15"/>
    <row r="7234" s="116" customFormat="1" x14ac:dyDescent="0.15"/>
    <row r="7235" s="116" customFormat="1" x14ac:dyDescent="0.15"/>
    <row r="7236" s="116" customFormat="1" x14ac:dyDescent="0.15"/>
    <row r="7237" s="116" customFormat="1" x14ac:dyDescent="0.15"/>
    <row r="7238" s="116" customFormat="1" x14ac:dyDescent="0.15"/>
    <row r="7239" s="116" customFormat="1" x14ac:dyDescent="0.15"/>
    <row r="7240" s="116" customFormat="1" x14ac:dyDescent="0.15"/>
    <row r="7241" s="116" customFormat="1" x14ac:dyDescent="0.15"/>
    <row r="7242" s="116" customFormat="1" x14ac:dyDescent="0.15"/>
    <row r="7243" s="116" customFormat="1" x14ac:dyDescent="0.15"/>
    <row r="7244" s="116" customFormat="1" x14ac:dyDescent="0.15"/>
    <row r="7245" s="116" customFormat="1" x14ac:dyDescent="0.15"/>
    <row r="7246" s="116" customFormat="1" x14ac:dyDescent="0.15"/>
    <row r="7247" s="116" customFormat="1" x14ac:dyDescent="0.15"/>
    <row r="7248" s="116" customFormat="1" x14ac:dyDescent="0.15"/>
    <row r="7249" s="116" customFormat="1" x14ac:dyDescent="0.15"/>
    <row r="7250" s="116" customFormat="1" x14ac:dyDescent="0.15"/>
    <row r="7251" s="116" customFormat="1" x14ac:dyDescent="0.15"/>
    <row r="7252" s="116" customFormat="1" x14ac:dyDescent="0.15"/>
    <row r="7253" s="116" customFormat="1" x14ac:dyDescent="0.15"/>
    <row r="7254" s="116" customFormat="1" x14ac:dyDescent="0.15"/>
    <row r="7255" s="116" customFormat="1" x14ac:dyDescent="0.15"/>
    <row r="7256" s="116" customFormat="1" x14ac:dyDescent="0.15"/>
    <row r="7257" s="116" customFormat="1" x14ac:dyDescent="0.15"/>
    <row r="7258" s="116" customFormat="1" x14ac:dyDescent="0.15"/>
    <row r="7259" s="116" customFormat="1" x14ac:dyDescent="0.15"/>
    <row r="7260" s="116" customFormat="1" x14ac:dyDescent="0.15"/>
    <row r="7261" s="116" customFormat="1" x14ac:dyDescent="0.15"/>
    <row r="7262" s="116" customFormat="1" x14ac:dyDescent="0.15"/>
    <row r="7263" s="116" customFormat="1" x14ac:dyDescent="0.15"/>
    <row r="7264" s="116" customFormat="1" x14ac:dyDescent="0.15"/>
    <row r="7265" s="116" customFormat="1" x14ac:dyDescent="0.15"/>
    <row r="7266" s="116" customFormat="1" x14ac:dyDescent="0.15"/>
    <row r="7267" s="116" customFormat="1" x14ac:dyDescent="0.15"/>
    <row r="7268" s="116" customFormat="1" x14ac:dyDescent="0.15"/>
    <row r="7269" s="116" customFormat="1" x14ac:dyDescent="0.15"/>
    <row r="7270" s="116" customFormat="1" x14ac:dyDescent="0.15"/>
    <row r="7271" s="116" customFormat="1" x14ac:dyDescent="0.15"/>
    <row r="7272" s="116" customFormat="1" x14ac:dyDescent="0.15"/>
    <row r="7273" s="116" customFormat="1" x14ac:dyDescent="0.15"/>
    <row r="7274" s="116" customFormat="1" x14ac:dyDescent="0.15"/>
    <row r="7275" s="116" customFormat="1" x14ac:dyDescent="0.15"/>
    <row r="7276" s="116" customFormat="1" x14ac:dyDescent="0.15"/>
    <row r="7277" s="116" customFormat="1" x14ac:dyDescent="0.15"/>
    <row r="7278" s="116" customFormat="1" x14ac:dyDescent="0.15"/>
    <row r="7279" s="116" customFormat="1" x14ac:dyDescent="0.15"/>
    <row r="7280" s="116" customFormat="1" x14ac:dyDescent="0.15"/>
    <row r="7281" s="116" customFormat="1" x14ac:dyDescent="0.15"/>
    <row r="7282" s="116" customFormat="1" x14ac:dyDescent="0.15"/>
    <row r="7283" s="116" customFormat="1" x14ac:dyDescent="0.15"/>
    <row r="7284" s="116" customFormat="1" x14ac:dyDescent="0.15"/>
    <row r="7285" s="116" customFormat="1" x14ac:dyDescent="0.15"/>
    <row r="7286" s="116" customFormat="1" x14ac:dyDescent="0.15"/>
    <row r="7287" s="116" customFormat="1" x14ac:dyDescent="0.15"/>
    <row r="7288" s="116" customFormat="1" x14ac:dyDescent="0.15"/>
    <row r="7289" s="116" customFormat="1" x14ac:dyDescent="0.15"/>
    <row r="7290" s="116" customFormat="1" x14ac:dyDescent="0.15"/>
    <row r="7291" s="116" customFormat="1" x14ac:dyDescent="0.15"/>
    <row r="7292" s="116" customFormat="1" x14ac:dyDescent="0.15"/>
    <row r="7293" s="116" customFormat="1" x14ac:dyDescent="0.15"/>
    <row r="7294" s="116" customFormat="1" x14ac:dyDescent="0.15"/>
    <row r="7295" s="116" customFormat="1" x14ac:dyDescent="0.15"/>
    <row r="7296" s="116" customFormat="1" x14ac:dyDescent="0.15"/>
    <row r="7297" s="116" customFormat="1" x14ac:dyDescent="0.15"/>
    <row r="7298" s="116" customFormat="1" x14ac:dyDescent="0.15"/>
    <row r="7299" s="116" customFormat="1" x14ac:dyDescent="0.15"/>
    <row r="7300" s="116" customFormat="1" x14ac:dyDescent="0.15"/>
    <row r="7301" s="116" customFormat="1" x14ac:dyDescent="0.15"/>
    <row r="7302" s="116" customFormat="1" x14ac:dyDescent="0.15"/>
    <row r="7303" s="116" customFormat="1" x14ac:dyDescent="0.15"/>
    <row r="7304" s="116" customFormat="1" x14ac:dyDescent="0.15"/>
    <row r="7305" s="116" customFormat="1" x14ac:dyDescent="0.15"/>
    <row r="7306" s="116" customFormat="1" x14ac:dyDescent="0.15"/>
    <row r="7307" s="116" customFormat="1" x14ac:dyDescent="0.15"/>
    <row r="7308" s="116" customFormat="1" x14ac:dyDescent="0.15"/>
    <row r="7309" s="116" customFormat="1" x14ac:dyDescent="0.15"/>
    <row r="7310" s="116" customFormat="1" x14ac:dyDescent="0.15"/>
    <row r="7311" s="116" customFormat="1" x14ac:dyDescent="0.15"/>
    <row r="7312" s="116" customFormat="1" x14ac:dyDescent="0.15"/>
    <row r="7313" s="116" customFormat="1" x14ac:dyDescent="0.15"/>
    <row r="7314" s="116" customFormat="1" x14ac:dyDescent="0.15"/>
    <row r="7315" s="116" customFormat="1" x14ac:dyDescent="0.15"/>
    <row r="7316" s="116" customFormat="1" x14ac:dyDescent="0.15"/>
    <row r="7317" s="116" customFormat="1" x14ac:dyDescent="0.15"/>
    <row r="7318" s="116" customFormat="1" x14ac:dyDescent="0.15"/>
    <row r="7319" s="116" customFormat="1" x14ac:dyDescent="0.15"/>
    <row r="7320" s="116" customFormat="1" x14ac:dyDescent="0.15"/>
    <row r="7321" s="116" customFormat="1" x14ac:dyDescent="0.15"/>
    <row r="7322" s="116" customFormat="1" x14ac:dyDescent="0.15"/>
    <row r="7323" s="116" customFormat="1" x14ac:dyDescent="0.15"/>
    <row r="7324" s="116" customFormat="1" x14ac:dyDescent="0.15"/>
    <row r="7325" s="116" customFormat="1" x14ac:dyDescent="0.15"/>
    <row r="7326" s="116" customFormat="1" x14ac:dyDescent="0.15"/>
    <row r="7327" s="116" customFormat="1" x14ac:dyDescent="0.15"/>
    <row r="7328" s="116" customFormat="1" x14ac:dyDescent="0.15"/>
    <row r="7329" s="116" customFormat="1" x14ac:dyDescent="0.15"/>
    <row r="7330" s="116" customFormat="1" x14ac:dyDescent="0.15"/>
    <row r="7331" s="116" customFormat="1" x14ac:dyDescent="0.15"/>
    <row r="7332" s="116" customFormat="1" x14ac:dyDescent="0.15"/>
    <row r="7333" s="116" customFormat="1" x14ac:dyDescent="0.15"/>
    <row r="7334" s="116" customFormat="1" x14ac:dyDescent="0.15"/>
    <row r="7335" s="116" customFormat="1" x14ac:dyDescent="0.15"/>
    <row r="7336" s="116" customFormat="1" x14ac:dyDescent="0.15"/>
    <row r="7337" s="116" customFormat="1" x14ac:dyDescent="0.15"/>
    <row r="7338" s="116" customFormat="1" x14ac:dyDescent="0.15"/>
    <row r="7339" s="116" customFormat="1" x14ac:dyDescent="0.15"/>
    <row r="7340" s="116" customFormat="1" x14ac:dyDescent="0.15"/>
    <row r="7341" s="116" customFormat="1" x14ac:dyDescent="0.15"/>
    <row r="7342" s="116" customFormat="1" x14ac:dyDescent="0.15"/>
    <row r="7343" s="116" customFormat="1" x14ac:dyDescent="0.15"/>
    <row r="7344" s="116" customFormat="1" x14ac:dyDescent="0.15"/>
    <row r="7345" s="116" customFormat="1" x14ac:dyDescent="0.15"/>
    <row r="7346" s="116" customFormat="1" x14ac:dyDescent="0.15"/>
    <row r="7347" s="116" customFormat="1" x14ac:dyDescent="0.15"/>
    <row r="7348" s="116" customFormat="1" x14ac:dyDescent="0.15"/>
    <row r="7349" s="116" customFormat="1" x14ac:dyDescent="0.15"/>
    <row r="7350" s="116" customFormat="1" x14ac:dyDescent="0.15"/>
    <row r="7351" s="116" customFormat="1" x14ac:dyDescent="0.15"/>
    <row r="7352" s="116" customFormat="1" x14ac:dyDescent="0.15"/>
    <row r="7353" s="116" customFormat="1" x14ac:dyDescent="0.15"/>
    <row r="7354" s="116" customFormat="1" x14ac:dyDescent="0.15"/>
    <row r="7355" s="116" customFormat="1" x14ac:dyDescent="0.15"/>
    <row r="7356" s="116" customFormat="1" x14ac:dyDescent="0.15"/>
    <row r="7357" s="116" customFormat="1" x14ac:dyDescent="0.15"/>
    <row r="7358" s="116" customFormat="1" x14ac:dyDescent="0.15"/>
    <row r="7359" s="116" customFormat="1" x14ac:dyDescent="0.15"/>
    <row r="7360" s="116" customFormat="1" x14ac:dyDescent="0.15"/>
    <row r="7361" s="116" customFormat="1" x14ac:dyDescent="0.15"/>
    <row r="7362" s="116" customFormat="1" x14ac:dyDescent="0.15"/>
    <row r="7363" s="116" customFormat="1" x14ac:dyDescent="0.15"/>
    <row r="7364" s="116" customFormat="1" x14ac:dyDescent="0.15"/>
    <row r="7365" s="116" customFormat="1" x14ac:dyDescent="0.15"/>
    <row r="7366" s="116" customFormat="1" x14ac:dyDescent="0.15"/>
    <row r="7367" s="116" customFormat="1" x14ac:dyDescent="0.15"/>
    <row r="7368" s="116" customFormat="1" x14ac:dyDescent="0.15"/>
    <row r="7369" s="116" customFormat="1" x14ac:dyDescent="0.15"/>
    <row r="7370" s="116" customFormat="1" x14ac:dyDescent="0.15"/>
    <row r="7371" s="116" customFormat="1" x14ac:dyDescent="0.15"/>
    <row r="7372" s="116" customFormat="1" x14ac:dyDescent="0.15"/>
    <row r="7373" s="116" customFormat="1" x14ac:dyDescent="0.15"/>
    <row r="7374" s="116" customFormat="1" x14ac:dyDescent="0.15"/>
    <row r="7375" s="116" customFormat="1" x14ac:dyDescent="0.15"/>
    <row r="7376" s="116" customFormat="1" x14ac:dyDescent="0.15"/>
    <row r="7377" s="116" customFormat="1" x14ac:dyDescent="0.15"/>
    <row r="7378" s="116" customFormat="1" x14ac:dyDescent="0.15"/>
    <row r="7379" s="116" customFormat="1" x14ac:dyDescent="0.15"/>
    <row r="7380" s="116" customFormat="1" x14ac:dyDescent="0.15"/>
    <row r="7381" s="116" customFormat="1" x14ac:dyDescent="0.15"/>
    <row r="7382" s="116" customFormat="1" x14ac:dyDescent="0.15"/>
    <row r="7383" s="116" customFormat="1" x14ac:dyDescent="0.15"/>
    <row r="7384" s="116" customFormat="1" x14ac:dyDescent="0.15"/>
    <row r="7385" s="116" customFormat="1" x14ac:dyDescent="0.15"/>
    <row r="7386" s="116" customFormat="1" x14ac:dyDescent="0.15"/>
    <row r="7387" s="116" customFormat="1" x14ac:dyDescent="0.15"/>
    <row r="7388" s="116" customFormat="1" x14ac:dyDescent="0.15"/>
    <row r="7389" s="116" customFormat="1" x14ac:dyDescent="0.15"/>
    <row r="7390" s="116" customFormat="1" x14ac:dyDescent="0.15"/>
    <row r="7391" s="116" customFormat="1" x14ac:dyDescent="0.15"/>
    <row r="7392" s="116" customFormat="1" x14ac:dyDescent="0.15"/>
    <row r="7393" s="116" customFormat="1" x14ac:dyDescent="0.15"/>
    <row r="7394" s="116" customFormat="1" x14ac:dyDescent="0.15"/>
    <row r="7395" s="116" customFormat="1" x14ac:dyDescent="0.15"/>
    <row r="7396" s="116" customFormat="1" x14ac:dyDescent="0.15"/>
    <row r="7397" s="116" customFormat="1" x14ac:dyDescent="0.15"/>
    <row r="7398" s="116" customFormat="1" x14ac:dyDescent="0.15"/>
    <row r="7399" s="116" customFormat="1" x14ac:dyDescent="0.15"/>
    <row r="7400" s="116" customFormat="1" x14ac:dyDescent="0.15"/>
    <row r="7401" s="116" customFormat="1" x14ac:dyDescent="0.15"/>
    <row r="7402" s="116" customFormat="1" x14ac:dyDescent="0.15"/>
    <row r="7403" s="116" customFormat="1" x14ac:dyDescent="0.15"/>
    <row r="7404" s="116" customFormat="1" x14ac:dyDescent="0.15"/>
    <row r="7405" s="116" customFormat="1" x14ac:dyDescent="0.15"/>
    <row r="7406" s="116" customFormat="1" x14ac:dyDescent="0.15"/>
    <row r="7407" s="116" customFormat="1" x14ac:dyDescent="0.15"/>
    <row r="7408" s="116" customFormat="1" x14ac:dyDescent="0.15"/>
    <row r="7409" s="116" customFormat="1" x14ac:dyDescent="0.15"/>
    <row r="7410" s="116" customFormat="1" x14ac:dyDescent="0.15"/>
    <row r="7411" s="116" customFormat="1" x14ac:dyDescent="0.15"/>
    <row r="7412" s="116" customFormat="1" x14ac:dyDescent="0.15"/>
    <row r="7413" s="116" customFormat="1" x14ac:dyDescent="0.15"/>
    <row r="7414" s="116" customFormat="1" x14ac:dyDescent="0.15"/>
    <row r="7415" s="116" customFormat="1" x14ac:dyDescent="0.15"/>
    <row r="7416" s="116" customFormat="1" x14ac:dyDescent="0.15"/>
    <row r="7417" s="116" customFormat="1" x14ac:dyDescent="0.15"/>
    <row r="7418" s="116" customFormat="1" x14ac:dyDescent="0.15"/>
    <row r="7419" s="116" customFormat="1" x14ac:dyDescent="0.15"/>
    <row r="7420" s="116" customFormat="1" x14ac:dyDescent="0.15"/>
    <row r="7421" s="116" customFormat="1" x14ac:dyDescent="0.15"/>
    <row r="7422" s="116" customFormat="1" x14ac:dyDescent="0.15"/>
    <row r="7423" s="116" customFormat="1" x14ac:dyDescent="0.15"/>
    <row r="7424" s="116" customFormat="1" x14ac:dyDescent="0.15"/>
    <row r="7425" s="116" customFormat="1" x14ac:dyDescent="0.15"/>
    <row r="7426" s="116" customFormat="1" x14ac:dyDescent="0.15"/>
    <row r="7427" s="116" customFormat="1" x14ac:dyDescent="0.15"/>
    <row r="7428" s="116" customFormat="1" x14ac:dyDescent="0.15"/>
    <row r="7429" s="116" customFormat="1" x14ac:dyDescent="0.15"/>
    <row r="7430" s="116" customFormat="1" x14ac:dyDescent="0.15"/>
    <row r="7431" s="116" customFormat="1" x14ac:dyDescent="0.15"/>
    <row r="7432" s="116" customFormat="1" x14ac:dyDescent="0.15"/>
    <row r="7433" s="116" customFormat="1" x14ac:dyDescent="0.15"/>
    <row r="7434" s="116" customFormat="1" x14ac:dyDescent="0.15"/>
    <row r="7435" s="116" customFormat="1" x14ac:dyDescent="0.15"/>
    <row r="7436" s="116" customFormat="1" x14ac:dyDescent="0.15"/>
    <row r="7437" s="116" customFormat="1" x14ac:dyDescent="0.15"/>
    <row r="7438" s="116" customFormat="1" x14ac:dyDescent="0.15"/>
    <row r="7439" s="116" customFormat="1" x14ac:dyDescent="0.15"/>
    <row r="7440" s="116" customFormat="1" x14ac:dyDescent="0.15"/>
    <row r="7441" s="116" customFormat="1" x14ac:dyDescent="0.15"/>
    <row r="7442" s="116" customFormat="1" x14ac:dyDescent="0.15"/>
    <row r="7443" s="116" customFormat="1" x14ac:dyDescent="0.15"/>
    <row r="7444" s="116" customFormat="1" x14ac:dyDescent="0.15"/>
    <row r="7445" s="116" customFormat="1" x14ac:dyDescent="0.15"/>
    <row r="7446" s="116" customFormat="1" x14ac:dyDescent="0.15"/>
    <row r="7447" s="116" customFormat="1" x14ac:dyDescent="0.15"/>
    <row r="7448" s="116" customFormat="1" x14ac:dyDescent="0.15"/>
    <row r="7449" s="116" customFormat="1" x14ac:dyDescent="0.15"/>
    <row r="7450" s="116" customFormat="1" x14ac:dyDescent="0.15"/>
    <row r="7451" s="116" customFormat="1" x14ac:dyDescent="0.15"/>
    <row r="7452" s="116" customFormat="1" x14ac:dyDescent="0.15"/>
    <row r="7453" s="116" customFormat="1" x14ac:dyDescent="0.15"/>
    <row r="7454" s="116" customFormat="1" x14ac:dyDescent="0.15"/>
    <row r="7455" s="116" customFormat="1" x14ac:dyDescent="0.15"/>
    <row r="7456" s="116" customFormat="1" x14ac:dyDescent="0.15"/>
    <row r="7457" s="116" customFormat="1" x14ac:dyDescent="0.15"/>
    <row r="7458" s="116" customFormat="1" x14ac:dyDescent="0.15"/>
    <row r="7459" s="116" customFormat="1" x14ac:dyDescent="0.15"/>
    <row r="7460" s="116" customFormat="1" x14ac:dyDescent="0.15"/>
    <row r="7461" s="116" customFormat="1" x14ac:dyDescent="0.15"/>
    <row r="7462" s="116" customFormat="1" x14ac:dyDescent="0.15"/>
    <row r="7463" s="116" customFormat="1" x14ac:dyDescent="0.15"/>
    <row r="7464" s="116" customFormat="1" x14ac:dyDescent="0.15"/>
    <row r="7465" s="116" customFormat="1" x14ac:dyDescent="0.15"/>
    <row r="7466" s="116" customFormat="1" x14ac:dyDescent="0.15"/>
    <row r="7467" s="116" customFormat="1" x14ac:dyDescent="0.15"/>
    <row r="7468" s="116" customFormat="1" x14ac:dyDescent="0.15"/>
    <row r="7469" s="116" customFormat="1" x14ac:dyDescent="0.15"/>
    <row r="7470" s="116" customFormat="1" x14ac:dyDescent="0.15"/>
    <row r="7471" s="116" customFormat="1" x14ac:dyDescent="0.15"/>
    <row r="7472" s="116" customFormat="1" x14ac:dyDescent="0.15"/>
    <row r="7473" s="116" customFormat="1" x14ac:dyDescent="0.15"/>
    <row r="7474" s="116" customFormat="1" x14ac:dyDescent="0.15"/>
    <row r="7475" s="116" customFormat="1" x14ac:dyDescent="0.15"/>
    <row r="7476" s="116" customFormat="1" x14ac:dyDescent="0.15"/>
    <row r="7477" s="116" customFormat="1" x14ac:dyDescent="0.15"/>
    <row r="7478" s="116" customFormat="1" x14ac:dyDescent="0.15"/>
    <row r="7479" s="116" customFormat="1" x14ac:dyDescent="0.15"/>
    <row r="7480" s="116" customFormat="1" x14ac:dyDescent="0.15"/>
    <row r="7481" s="116" customFormat="1" x14ac:dyDescent="0.15"/>
    <row r="7482" s="116" customFormat="1" x14ac:dyDescent="0.15"/>
    <row r="7483" s="116" customFormat="1" x14ac:dyDescent="0.15"/>
    <row r="7484" s="116" customFormat="1" x14ac:dyDescent="0.15"/>
    <row r="7485" s="116" customFormat="1" x14ac:dyDescent="0.15"/>
    <row r="7486" s="116" customFormat="1" x14ac:dyDescent="0.15"/>
    <row r="7487" s="116" customFormat="1" x14ac:dyDescent="0.15"/>
    <row r="7488" s="116" customFormat="1" x14ac:dyDescent="0.15"/>
    <row r="7489" s="116" customFormat="1" x14ac:dyDescent="0.15"/>
    <row r="7490" s="116" customFormat="1" x14ac:dyDescent="0.15"/>
    <row r="7491" s="116" customFormat="1" x14ac:dyDescent="0.15"/>
    <row r="7492" s="116" customFormat="1" x14ac:dyDescent="0.15"/>
    <row r="7493" s="116" customFormat="1" x14ac:dyDescent="0.15"/>
    <row r="7494" s="116" customFormat="1" x14ac:dyDescent="0.15"/>
    <row r="7495" s="116" customFormat="1" x14ac:dyDescent="0.15"/>
    <row r="7496" s="116" customFormat="1" x14ac:dyDescent="0.15"/>
    <row r="7497" s="116" customFormat="1" x14ac:dyDescent="0.15"/>
    <row r="7498" s="116" customFormat="1" x14ac:dyDescent="0.15"/>
    <row r="7499" s="116" customFormat="1" x14ac:dyDescent="0.15"/>
    <row r="7500" s="116" customFormat="1" x14ac:dyDescent="0.15"/>
    <row r="7501" s="116" customFormat="1" x14ac:dyDescent="0.15"/>
    <row r="7502" s="116" customFormat="1" x14ac:dyDescent="0.15"/>
    <row r="7503" s="116" customFormat="1" x14ac:dyDescent="0.15"/>
    <row r="7504" s="116" customFormat="1" x14ac:dyDescent="0.15"/>
    <row r="7505" s="116" customFormat="1" x14ac:dyDescent="0.15"/>
    <row r="7506" s="116" customFormat="1" x14ac:dyDescent="0.15"/>
    <row r="7507" s="116" customFormat="1" x14ac:dyDescent="0.15"/>
    <row r="7508" s="116" customFormat="1" x14ac:dyDescent="0.15"/>
    <row r="7509" s="116" customFormat="1" x14ac:dyDescent="0.15"/>
    <row r="7510" s="116" customFormat="1" x14ac:dyDescent="0.15"/>
    <row r="7511" s="116" customFormat="1" x14ac:dyDescent="0.15"/>
    <row r="7512" s="116" customFormat="1" x14ac:dyDescent="0.15"/>
    <row r="7513" s="116" customFormat="1" x14ac:dyDescent="0.15"/>
    <row r="7514" s="116" customFormat="1" x14ac:dyDescent="0.15"/>
    <row r="7515" s="116" customFormat="1" x14ac:dyDescent="0.15"/>
    <row r="7516" s="116" customFormat="1" x14ac:dyDescent="0.15"/>
    <row r="7517" s="116" customFormat="1" x14ac:dyDescent="0.15"/>
    <row r="7518" s="116" customFormat="1" x14ac:dyDescent="0.15"/>
    <row r="7519" s="116" customFormat="1" x14ac:dyDescent="0.15"/>
    <row r="7520" s="116" customFormat="1" x14ac:dyDescent="0.15"/>
    <row r="7521" s="116" customFormat="1" x14ac:dyDescent="0.15"/>
    <row r="7522" s="116" customFormat="1" x14ac:dyDescent="0.15"/>
    <row r="7523" s="116" customFormat="1" x14ac:dyDescent="0.15"/>
    <row r="7524" s="116" customFormat="1" x14ac:dyDescent="0.15"/>
    <row r="7525" s="116" customFormat="1" x14ac:dyDescent="0.15"/>
    <row r="7526" s="116" customFormat="1" x14ac:dyDescent="0.15"/>
    <row r="7527" s="116" customFormat="1" x14ac:dyDescent="0.15"/>
    <row r="7528" s="116" customFormat="1" x14ac:dyDescent="0.15"/>
    <row r="7529" s="116" customFormat="1" x14ac:dyDescent="0.15"/>
    <row r="7530" s="116" customFormat="1" x14ac:dyDescent="0.15"/>
    <row r="7531" s="116" customFormat="1" x14ac:dyDescent="0.15"/>
    <row r="7532" s="116" customFormat="1" x14ac:dyDescent="0.15"/>
    <row r="7533" s="116" customFormat="1" x14ac:dyDescent="0.15"/>
    <row r="7534" s="116" customFormat="1" x14ac:dyDescent="0.15"/>
    <row r="7535" s="116" customFormat="1" x14ac:dyDescent="0.15"/>
    <row r="7536" s="116" customFormat="1" x14ac:dyDescent="0.15"/>
    <row r="7537" s="116" customFormat="1" x14ac:dyDescent="0.15"/>
    <row r="7538" s="116" customFormat="1" x14ac:dyDescent="0.15"/>
    <row r="7539" s="116" customFormat="1" x14ac:dyDescent="0.15"/>
    <row r="7540" s="116" customFormat="1" x14ac:dyDescent="0.15"/>
    <row r="7541" s="116" customFormat="1" x14ac:dyDescent="0.15"/>
    <row r="7542" s="116" customFormat="1" x14ac:dyDescent="0.15"/>
    <row r="7543" s="116" customFormat="1" x14ac:dyDescent="0.15"/>
    <row r="7544" s="116" customFormat="1" x14ac:dyDescent="0.15"/>
    <row r="7545" s="116" customFormat="1" x14ac:dyDescent="0.15"/>
    <row r="7546" s="116" customFormat="1" x14ac:dyDescent="0.15"/>
    <row r="7547" s="116" customFormat="1" x14ac:dyDescent="0.15"/>
    <row r="7548" s="116" customFormat="1" x14ac:dyDescent="0.15"/>
    <row r="7549" s="116" customFormat="1" x14ac:dyDescent="0.15"/>
    <row r="7550" s="116" customFormat="1" x14ac:dyDescent="0.15"/>
    <row r="7551" s="116" customFormat="1" x14ac:dyDescent="0.15"/>
    <row r="7552" s="116" customFormat="1" x14ac:dyDescent="0.15"/>
    <row r="7553" s="116" customFormat="1" x14ac:dyDescent="0.15"/>
    <row r="7554" s="116" customFormat="1" x14ac:dyDescent="0.15"/>
    <row r="7555" s="116" customFormat="1" x14ac:dyDescent="0.15"/>
    <row r="7556" s="116" customFormat="1" x14ac:dyDescent="0.15"/>
    <row r="7557" s="116" customFormat="1" x14ac:dyDescent="0.15"/>
    <row r="7558" s="116" customFormat="1" x14ac:dyDescent="0.15"/>
    <row r="7559" s="116" customFormat="1" x14ac:dyDescent="0.15"/>
    <row r="7560" s="116" customFormat="1" x14ac:dyDescent="0.15"/>
    <row r="7561" s="116" customFormat="1" x14ac:dyDescent="0.15"/>
    <row r="7562" s="116" customFormat="1" x14ac:dyDescent="0.15"/>
    <row r="7563" s="116" customFormat="1" x14ac:dyDescent="0.15"/>
    <row r="7564" s="116" customFormat="1" x14ac:dyDescent="0.15"/>
    <row r="7565" s="116" customFormat="1" x14ac:dyDescent="0.15"/>
    <row r="7566" s="116" customFormat="1" x14ac:dyDescent="0.15"/>
    <row r="7567" s="116" customFormat="1" x14ac:dyDescent="0.15"/>
    <row r="7568" s="116" customFormat="1" x14ac:dyDescent="0.15"/>
    <row r="7569" s="116" customFormat="1" x14ac:dyDescent="0.15"/>
    <row r="7570" s="116" customFormat="1" x14ac:dyDescent="0.15"/>
    <row r="7571" s="116" customFormat="1" x14ac:dyDescent="0.15"/>
    <row r="7572" s="116" customFormat="1" x14ac:dyDescent="0.15"/>
    <row r="7573" s="116" customFormat="1" x14ac:dyDescent="0.15"/>
    <row r="7574" s="116" customFormat="1" x14ac:dyDescent="0.15"/>
    <row r="7575" s="116" customFormat="1" x14ac:dyDescent="0.15"/>
    <row r="7576" s="116" customFormat="1" x14ac:dyDescent="0.15"/>
    <row r="7577" s="116" customFormat="1" x14ac:dyDescent="0.15"/>
    <row r="7578" s="116" customFormat="1" x14ac:dyDescent="0.15"/>
    <row r="7579" s="116" customFormat="1" x14ac:dyDescent="0.15"/>
    <row r="7580" s="116" customFormat="1" x14ac:dyDescent="0.15"/>
    <row r="7581" s="116" customFormat="1" x14ac:dyDescent="0.15"/>
    <row r="7582" s="116" customFormat="1" x14ac:dyDescent="0.15"/>
    <row r="7583" s="116" customFormat="1" x14ac:dyDescent="0.15"/>
    <row r="7584" s="116" customFormat="1" x14ac:dyDescent="0.15"/>
    <row r="7585" s="116" customFormat="1" x14ac:dyDescent="0.15"/>
    <row r="7586" s="116" customFormat="1" x14ac:dyDescent="0.15"/>
    <row r="7587" s="116" customFormat="1" x14ac:dyDescent="0.15"/>
    <row r="7588" s="116" customFormat="1" x14ac:dyDescent="0.15"/>
    <row r="7589" s="116" customFormat="1" x14ac:dyDescent="0.15"/>
    <row r="7590" s="116" customFormat="1" x14ac:dyDescent="0.15"/>
    <row r="7591" s="116" customFormat="1" x14ac:dyDescent="0.15"/>
    <row r="7592" s="116" customFormat="1" x14ac:dyDescent="0.15"/>
    <row r="7593" s="116" customFormat="1" x14ac:dyDescent="0.15"/>
    <row r="7594" s="116" customFormat="1" x14ac:dyDescent="0.15"/>
    <row r="7595" s="116" customFormat="1" x14ac:dyDescent="0.15"/>
    <row r="7596" s="116" customFormat="1" x14ac:dyDescent="0.15"/>
    <row r="7597" s="116" customFormat="1" x14ac:dyDescent="0.15"/>
    <row r="7598" s="116" customFormat="1" x14ac:dyDescent="0.15"/>
    <row r="7599" s="116" customFormat="1" x14ac:dyDescent="0.15"/>
    <row r="7600" s="116" customFormat="1" x14ac:dyDescent="0.15"/>
    <row r="7601" s="116" customFormat="1" x14ac:dyDescent="0.15"/>
    <row r="7602" s="116" customFormat="1" x14ac:dyDescent="0.15"/>
    <row r="7603" s="116" customFormat="1" x14ac:dyDescent="0.15"/>
    <row r="7604" s="116" customFormat="1" x14ac:dyDescent="0.15"/>
    <row r="7605" s="116" customFormat="1" x14ac:dyDescent="0.15"/>
    <row r="7606" s="116" customFormat="1" x14ac:dyDescent="0.15"/>
    <row r="7607" s="116" customFormat="1" x14ac:dyDescent="0.15"/>
    <row r="7608" s="116" customFormat="1" x14ac:dyDescent="0.15"/>
    <row r="7609" s="116" customFormat="1" x14ac:dyDescent="0.15"/>
    <row r="7610" s="116" customFormat="1" x14ac:dyDescent="0.15"/>
    <row r="7611" s="116" customFormat="1" x14ac:dyDescent="0.15"/>
    <row r="7612" s="116" customFormat="1" x14ac:dyDescent="0.15"/>
    <row r="7613" s="116" customFormat="1" x14ac:dyDescent="0.15"/>
    <row r="7614" s="116" customFormat="1" x14ac:dyDescent="0.15"/>
    <row r="7615" s="116" customFormat="1" x14ac:dyDescent="0.15"/>
    <row r="7616" s="116" customFormat="1" x14ac:dyDescent="0.15"/>
    <row r="7617" s="116" customFormat="1" x14ac:dyDescent="0.15"/>
    <row r="7618" s="116" customFormat="1" x14ac:dyDescent="0.15"/>
    <row r="7619" s="116" customFormat="1" x14ac:dyDescent="0.15"/>
    <row r="7620" s="116" customFormat="1" x14ac:dyDescent="0.15"/>
    <row r="7621" s="116" customFormat="1" x14ac:dyDescent="0.15"/>
    <row r="7622" s="116" customFormat="1" x14ac:dyDescent="0.15"/>
    <row r="7623" s="116" customFormat="1" x14ac:dyDescent="0.15"/>
    <row r="7624" s="116" customFormat="1" x14ac:dyDescent="0.15"/>
    <row r="7625" s="116" customFormat="1" x14ac:dyDescent="0.15"/>
    <row r="7626" s="116" customFormat="1" x14ac:dyDescent="0.15"/>
    <row r="7627" s="116" customFormat="1" x14ac:dyDescent="0.15"/>
    <row r="7628" s="116" customFormat="1" x14ac:dyDescent="0.15"/>
    <row r="7629" s="116" customFormat="1" x14ac:dyDescent="0.15"/>
    <row r="7630" s="116" customFormat="1" x14ac:dyDescent="0.15"/>
    <row r="7631" s="116" customFormat="1" x14ac:dyDescent="0.15"/>
    <row r="7632" s="116" customFormat="1" x14ac:dyDescent="0.15"/>
    <row r="7633" s="116" customFormat="1" x14ac:dyDescent="0.15"/>
    <row r="7634" s="116" customFormat="1" x14ac:dyDescent="0.15"/>
    <row r="7635" s="116" customFormat="1" x14ac:dyDescent="0.15"/>
    <row r="7636" s="116" customFormat="1" x14ac:dyDescent="0.15"/>
    <row r="7637" s="116" customFormat="1" x14ac:dyDescent="0.15"/>
    <row r="7638" s="116" customFormat="1" x14ac:dyDescent="0.15"/>
    <row r="7639" s="116" customFormat="1" x14ac:dyDescent="0.15"/>
    <row r="7640" s="116" customFormat="1" x14ac:dyDescent="0.15"/>
    <row r="7641" s="116" customFormat="1" x14ac:dyDescent="0.15"/>
    <row r="7642" s="116" customFormat="1" x14ac:dyDescent="0.15"/>
    <row r="7643" s="116" customFormat="1" x14ac:dyDescent="0.15"/>
    <row r="7644" s="116" customFormat="1" x14ac:dyDescent="0.15"/>
    <row r="7645" s="116" customFormat="1" x14ac:dyDescent="0.15"/>
    <row r="7646" s="116" customFormat="1" x14ac:dyDescent="0.15"/>
    <row r="7647" s="116" customFormat="1" x14ac:dyDescent="0.15"/>
    <row r="7648" s="116" customFormat="1" x14ac:dyDescent="0.15"/>
    <row r="7649" s="116" customFormat="1" x14ac:dyDescent="0.15"/>
    <row r="7650" s="116" customFormat="1" x14ac:dyDescent="0.15"/>
    <row r="7651" s="116" customFormat="1" x14ac:dyDescent="0.15"/>
    <row r="7652" s="116" customFormat="1" x14ac:dyDescent="0.15"/>
    <row r="7653" s="116" customFormat="1" x14ac:dyDescent="0.15"/>
    <row r="7654" s="116" customFormat="1" x14ac:dyDescent="0.15"/>
    <row r="7655" s="116" customFormat="1" x14ac:dyDescent="0.15"/>
    <row r="7656" s="116" customFormat="1" x14ac:dyDescent="0.15"/>
    <row r="7657" s="116" customFormat="1" x14ac:dyDescent="0.15"/>
    <row r="7658" s="116" customFormat="1" x14ac:dyDescent="0.15"/>
    <row r="7659" s="116" customFormat="1" x14ac:dyDescent="0.15"/>
    <row r="7660" s="116" customFormat="1" x14ac:dyDescent="0.15"/>
    <row r="7661" s="116" customFormat="1" x14ac:dyDescent="0.15"/>
    <row r="7662" s="116" customFormat="1" x14ac:dyDescent="0.15"/>
    <row r="7663" s="116" customFormat="1" x14ac:dyDescent="0.15"/>
    <row r="7664" s="116" customFormat="1" x14ac:dyDescent="0.15"/>
    <row r="7665" s="116" customFormat="1" x14ac:dyDescent="0.15"/>
    <row r="7666" s="116" customFormat="1" x14ac:dyDescent="0.15"/>
    <row r="7667" s="116" customFormat="1" x14ac:dyDescent="0.15"/>
    <row r="7668" s="116" customFormat="1" x14ac:dyDescent="0.15"/>
    <row r="7669" s="116" customFormat="1" x14ac:dyDescent="0.15"/>
    <row r="7670" s="116" customFormat="1" x14ac:dyDescent="0.15"/>
    <row r="7671" s="116" customFormat="1" x14ac:dyDescent="0.15"/>
    <row r="7672" s="116" customFormat="1" x14ac:dyDescent="0.15"/>
    <row r="7673" s="116" customFormat="1" x14ac:dyDescent="0.15"/>
    <row r="7674" s="116" customFormat="1" x14ac:dyDescent="0.15"/>
    <row r="7675" s="116" customFormat="1" x14ac:dyDescent="0.15"/>
    <row r="7676" s="116" customFormat="1" x14ac:dyDescent="0.15"/>
    <row r="7677" s="116" customFormat="1" x14ac:dyDescent="0.15"/>
    <row r="7678" s="116" customFormat="1" x14ac:dyDescent="0.15"/>
    <row r="7679" s="116" customFormat="1" x14ac:dyDescent="0.15"/>
    <row r="7680" s="116" customFormat="1" x14ac:dyDescent="0.15"/>
    <row r="7681" s="116" customFormat="1" x14ac:dyDescent="0.15"/>
    <row r="7682" s="116" customFormat="1" x14ac:dyDescent="0.15"/>
    <row r="7683" s="116" customFormat="1" x14ac:dyDescent="0.15"/>
    <row r="7684" s="116" customFormat="1" x14ac:dyDescent="0.15"/>
    <row r="7685" s="116" customFormat="1" x14ac:dyDescent="0.15"/>
    <row r="7686" s="116" customFormat="1" x14ac:dyDescent="0.15"/>
    <row r="7687" s="116" customFormat="1" x14ac:dyDescent="0.15"/>
    <row r="7688" s="116" customFormat="1" x14ac:dyDescent="0.15"/>
    <row r="7689" s="116" customFormat="1" x14ac:dyDescent="0.15"/>
    <row r="7690" s="116" customFormat="1" x14ac:dyDescent="0.15"/>
    <row r="7691" s="116" customFormat="1" x14ac:dyDescent="0.15"/>
    <row r="7692" s="116" customFormat="1" x14ac:dyDescent="0.15"/>
    <row r="7693" s="116" customFormat="1" x14ac:dyDescent="0.15"/>
    <row r="7694" s="116" customFormat="1" x14ac:dyDescent="0.15"/>
    <row r="7695" s="116" customFormat="1" x14ac:dyDescent="0.15"/>
    <row r="7696" s="116" customFormat="1" x14ac:dyDescent="0.15"/>
    <row r="7697" s="116" customFormat="1" x14ac:dyDescent="0.15"/>
    <row r="7698" s="116" customFormat="1" x14ac:dyDescent="0.15"/>
    <row r="7699" s="116" customFormat="1" x14ac:dyDescent="0.15"/>
    <row r="7700" s="116" customFormat="1" x14ac:dyDescent="0.15"/>
    <row r="7701" s="116" customFormat="1" x14ac:dyDescent="0.15"/>
    <row r="7702" s="116" customFormat="1" x14ac:dyDescent="0.15"/>
    <row r="7703" s="116" customFormat="1" x14ac:dyDescent="0.15"/>
    <row r="7704" s="116" customFormat="1" x14ac:dyDescent="0.15"/>
    <row r="7705" s="116" customFormat="1" x14ac:dyDescent="0.15"/>
    <row r="7706" s="116" customFormat="1" x14ac:dyDescent="0.15"/>
    <row r="7707" s="116" customFormat="1" x14ac:dyDescent="0.15"/>
    <row r="7708" s="116" customFormat="1" x14ac:dyDescent="0.15"/>
    <row r="7709" s="116" customFormat="1" x14ac:dyDescent="0.15"/>
    <row r="7710" s="116" customFormat="1" x14ac:dyDescent="0.15"/>
    <row r="7711" s="116" customFormat="1" x14ac:dyDescent="0.15"/>
    <row r="7712" s="116" customFormat="1" x14ac:dyDescent="0.15"/>
    <row r="7713" s="116" customFormat="1" x14ac:dyDescent="0.15"/>
    <row r="7714" s="116" customFormat="1" x14ac:dyDescent="0.15"/>
    <row r="7715" s="116" customFormat="1" x14ac:dyDescent="0.15"/>
    <row r="7716" s="116" customFormat="1" x14ac:dyDescent="0.15"/>
    <row r="7717" s="116" customFormat="1" x14ac:dyDescent="0.15"/>
    <row r="7718" s="116" customFormat="1" x14ac:dyDescent="0.15"/>
    <row r="7719" s="116" customFormat="1" x14ac:dyDescent="0.15"/>
    <row r="7720" s="116" customFormat="1" x14ac:dyDescent="0.15"/>
    <row r="7721" s="116" customFormat="1" x14ac:dyDescent="0.15"/>
    <row r="7722" s="116" customFormat="1" x14ac:dyDescent="0.15"/>
    <row r="7723" s="116" customFormat="1" x14ac:dyDescent="0.15"/>
    <row r="7724" s="116" customFormat="1" x14ac:dyDescent="0.15"/>
    <row r="7725" s="116" customFormat="1" x14ac:dyDescent="0.15"/>
    <row r="7726" s="116" customFormat="1" x14ac:dyDescent="0.15"/>
    <row r="7727" s="116" customFormat="1" x14ac:dyDescent="0.15"/>
    <row r="7728" s="116" customFormat="1" x14ac:dyDescent="0.15"/>
    <row r="7729" s="116" customFormat="1" x14ac:dyDescent="0.15"/>
    <row r="7730" s="116" customFormat="1" x14ac:dyDescent="0.15"/>
    <row r="7731" s="116" customFormat="1" x14ac:dyDescent="0.15"/>
    <row r="7732" s="116" customFormat="1" x14ac:dyDescent="0.15"/>
    <row r="7733" s="116" customFormat="1" x14ac:dyDescent="0.15"/>
    <row r="7734" s="116" customFormat="1" x14ac:dyDescent="0.15"/>
    <row r="7735" s="116" customFormat="1" x14ac:dyDescent="0.15"/>
    <row r="7736" s="116" customFormat="1" x14ac:dyDescent="0.15"/>
    <row r="7737" s="116" customFormat="1" x14ac:dyDescent="0.15"/>
    <row r="7738" s="116" customFormat="1" x14ac:dyDescent="0.15"/>
    <row r="7739" s="116" customFormat="1" x14ac:dyDescent="0.15"/>
    <row r="7740" s="116" customFormat="1" x14ac:dyDescent="0.15"/>
    <row r="7741" s="116" customFormat="1" x14ac:dyDescent="0.15"/>
    <row r="7742" s="116" customFormat="1" x14ac:dyDescent="0.15"/>
    <row r="7743" s="116" customFormat="1" x14ac:dyDescent="0.15"/>
    <row r="7744" s="116" customFormat="1" x14ac:dyDescent="0.15"/>
    <row r="7745" s="116" customFormat="1" x14ac:dyDescent="0.15"/>
    <row r="7746" s="116" customFormat="1" x14ac:dyDescent="0.15"/>
    <row r="7747" s="116" customFormat="1" x14ac:dyDescent="0.15"/>
    <row r="7748" s="116" customFormat="1" x14ac:dyDescent="0.15"/>
    <row r="7749" s="116" customFormat="1" x14ac:dyDescent="0.15"/>
    <row r="7750" s="116" customFormat="1" x14ac:dyDescent="0.15"/>
    <row r="7751" s="116" customFormat="1" x14ac:dyDescent="0.15"/>
    <row r="7752" s="116" customFormat="1" x14ac:dyDescent="0.15"/>
    <row r="7753" s="116" customFormat="1" x14ac:dyDescent="0.15"/>
    <row r="7754" s="116" customFormat="1" x14ac:dyDescent="0.15"/>
    <row r="7755" s="116" customFormat="1" x14ac:dyDescent="0.15"/>
    <row r="7756" s="116" customFormat="1" x14ac:dyDescent="0.15"/>
    <row r="7757" s="116" customFormat="1" x14ac:dyDescent="0.15"/>
    <row r="7758" s="116" customFormat="1" x14ac:dyDescent="0.15"/>
    <row r="7759" s="116" customFormat="1" x14ac:dyDescent="0.15"/>
    <row r="7760" s="116" customFormat="1" x14ac:dyDescent="0.15"/>
    <row r="7761" s="116" customFormat="1" x14ac:dyDescent="0.15"/>
    <row r="7762" s="116" customFormat="1" x14ac:dyDescent="0.15"/>
    <row r="7763" s="116" customFormat="1" x14ac:dyDescent="0.15"/>
    <row r="7764" s="116" customFormat="1" x14ac:dyDescent="0.15"/>
    <row r="7765" s="116" customFormat="1" x14ac:dyDescent="0.15"/>
    <row r="7766" s="116" customFormat="1" x14ac:dyDescent="0.15"/>
    <row r="7767" s="116" customFormat="1" x14ac:dyDescent="0.15"/>
    <row r="7768" s="116" customFormat="1" x14ac:dyDescent="0.15"/>
    <row r="7769" s="116" customFormat="1" x14ac:dyDescent="0.15"/>
    <row r="7770" s="116" customFormat="1" x14ac:dyDescent="0.15"/>
    <row r="7771" s="116" customFormat="1" x14ac:dyDescent="0.15"/>
    <row r="7772" s="116" customFormat="1" x14ac:dyDescent="0.15"/>
    <row r="7773" s="116" customFormat="1" x14ac:dyDescent="0.15"/>
    <row r="7774" s="116" customFormat="1" x14ac:dyDescent="0.15"/>
    <row r="7775" s="116" customFormat="1" x14ac:dyDescent="0.15"/>
    <row r="7776" s="116" customFormat="1" x14ac:dyDescent="0.15"/>
    <row r="7777" s="116" customFormat="1" x14ac:dyDescent="0.15"/>
    <row r="7778" s="116" customFormat="1" x14ac:dyDescent="0.15"/>
    <row r="7779" s="116" customFormat="1" x14ac:dyDescent="0.15"/>
    <row r="7780" s="116" customFormat="1" x14ac:dyDescent="0.15"/>
    <row r="7781" s="116" customFormat="1" x14ac:dyDescent="0.15"/>
    <row r="7782" s="116" customFormat="1" x14ac:dyDescent="0.15"/>
    <row r="7783" s="116" customFormat="1" x14ac:dyDescent="0.15"/>
    <row r="7784" s="116" customFormat="1" x14ac:dyDescent="0.15"/>
    <row r="7785" s="116" customFormat="1" x14ac:dyDescent="0.15"/>
    <row r="7786" s="116" customFormat="1" x14ac:dyDescent="0.15"/>
    <row r="7787" s="116" customFormat="1" x14ac:dyDescent="0.15"/>
    <row r="7788" s="116" customFormat="1" x14ac:dyDescent="0.15"/>
    <row r="7789" s="116" customFormat="1" x14ac:dyDescent="0.15"/>
    <row r="7790" s="116" customFormat="1" x14ac:dyDescent="0.15"/>
    <row r="7791" s="116" customFormat="1" x14ac:dyDescent="0.15"/>
    <row r="7792" s="116" customFormat="1" x14ac:dyDescent="0.15"/>
    <row r="7793" s="116" customFormat="1" x14ac:dyDescent="0.15"/>
    <row r="7794" s="116" customFormat="1" x14ac:dyDescent="0.15"/>
    <row r="7795" s="116" customFormat="1" x14ac:dyDescent="0.15"/>
    <row r="7796" s="116" customFormat="1" x14ac:dyDescent="0.15"/>
    <row r="7797" s="116" customFormat="1" x14ac:dyDescent="0.15"/>
    <row r="7798" s="116" customFormat="1" x14ac:dyDescent="0.15"/>
    <row r="7799" s="116" customFormat="1" x14ac:dyDescent="0.15"/>
    <row r="7800" s="116" customFormat="1" x14ac:dyDescent="0.15"/>
    <row r="7801" s="116" customFormat="1" x14ac:dyDescent="0.15"/>
    <row r="7802" s="116" customFormat="1" x14ac:dyDescent="0.15"/>
    <row r="7803" s="116" customFormat="1" x14ac:dyDescent="0.15"/>
    <row r="7804" s="116" customFormat="1" x14ac:dyDescent="0.15"/>
    <row r="7805" s="116" customFormat="1" x14ac:dyDescent="0.15"/>
    <row r="7806" s="116" customFormat="1" x14ac:dyDescent="0.15"/>
    <row r="7807" s="116" customFormat="1" x14ac:dyDescent="0.15"/>
    <row r="7808" s="116" customFormat="1" x14ac:dyDescent="0.15"/>
    <row r="7809" s="116" customFormat="1" x14ac:dyDescent="0.15"/>
    <row r="7810" s="116" customFormat="1" x14ac:dyDescent="0.15"/>
    <row r="7811" s="116" customFormat="1" x14ac:dyDescent="0.15"/>
    <row r="7812" s="116" customFormat="1" x14ac:dyDescent="0.15"/>
    <row r="7813" s="116" customFormat="1" x14ac:dyDescent="0.15"/>
    <row r="7814" s="116" customFormat="1" x14ac:dyDescent="0.15"/>
    <row r="7815" s="116" customFormat="1" x14ac:dyDescent="0.15"/>
    <row r="7816" s="116" customFormat="1" x14ac:dyDescent="0.15"/>
    <row r="7817" s="116" customFormat="1" x14ac:dyDescent="0.15"/>
    <row r="7818" s="116" customFormat="1" x14ac:dyDescent="0.15"/>
    <row r="7819" s="116" customFormat="1" x14ac:dyDescent="0.15"/>
    <row r="7820" s="116" customFormat="1" x14ac:dyDescent="0.15"/>
    <row r="7821" s="116" customFormat="1" x14ac:dyDescent="0.15"/>
    <row r="7822" s="116" customFormat="1" x14ac:dyDescent="0.15"/>
    <row r="7823" s="116" customFormat="1" x14ac:dyDescent="0.15"/>
    <row r="7824" s="116" customFormat="1" x14ac:dyDescent="0.15"/>
    <row r="7825" s="116" customFormat="1" x14ac:dyDescent="0.15"/>
    <row r="7826" s="116" customFormat="1" x14ac:dyDescent="0.15"/>
    <row r="7827" s="116" customFormat="1" x14ac:dyDescent="0.15"/>
    <row r="7828" s="116" customFormat="1" x14ac:dyDescent="0.15"/>
    <row r="7829" s="116" customFormat="1" x14ac:dyDescent="0.15"/>
    <row r="7830" s="116" customFormat="1" x14ac:dyDescent="0.15"/>
    <row r="7831" s="116" customFormat="1" x14ac:dyDescent="0.15"/>
    <row r="7832" s="116" customFormat="1" x14ac:dyDescent="0.15"/>
    <row r="7833" s="116" customFormat="1" x14ac:dyDescent="0.15"/>
    <row r="7834" s="116" customFormat="1" x14ac:dyDescent="0.15"/>
    <row r="7835" s="116" customFormat="1" x14ac:dyDescent="0.15"/>
    <row r="7836" s="116" customFormat="1" x14ac:dyDescent="0.15"/>
    <row r="7837" s="116" customFormat="1" x14ac:dyDescent="0.15"/>
    <row r="7838" s="116" customFormat="1" x14ac:dyDescent="0.15"/>
    <row r="7839" s="116" customFormat="1" x14ac:dyDescent="0.15"/>
    <row r="7840" s="116" customFormat="1" x14ac:dyDescent="0.15"/>
    <row r="7841" s="116" customFormat="1" x14ac:dyDescent="0.15"/>
    <row r="7842" s="116" customFormat="1" x14ac:dyDescent="0.15"/>
    <row r="7843" s="116" customFormat="1" x14ac:dyDescent="0.15"/>
    <row r="7844" s="116" customFormat="1" x14ac:dyDescent="0.15"/>
    <row r="7845" s="116" customFormat="1" x14ac:dyDescent="0.15"/>
    <row r="7846" s="116" customFormat="1" x14ac:dyDescent="0.15"/>
    <row r="7847" s="116" customFormat="1" x14ac:dyDescent="0.15"/>
    <row r="7848" s="116" customFormat="1" x14ac:dyDescent="0.15"/>
    <row r="7849" s="116" customFormat="1" x14ac:dyDescent="0.15"/>
    <row r="7850" s="116" customFormat="1" x14ac:dyDescent="0.15"/>
    <row r="7851" s="116" customFormat="1" x14ac:dyDescent="0.15"/>
    <row r="7852" s="116" customFormat="1" x14ac:dyDescent="0.15"/>
    <row r="7853" s="116" customFormat="1" x14ac:dyDescent="0.15"/>
    <row r="7854" s="116" customFormat="1" x14ac:dyDescent="0.15"/>
    <row r="7855" s="116" customFormat="1" x14ac:dyDescent="0.15"/>
    <row r="7856" s="116" customFormat="1" x14ac:dyDescent="0.15"/>
    <row r="7857" s="116" customFormat="1" x14ac:dyDescent="0.15"/>
    <row r="7858" s="116" customFormat="1" x14ac:dyDescent="0.15"/>
    <row r="7859" s="116" customFormat="1" x14ac:dyDescent="0.15"/>
    <row r="7860" s="116" customFormat="1" x14ac:dyDescent="0.15"/>
    <row r="7861" s="116" customFormat="1" x14ac:dyDescent="0.15"/>
    <row r="7862" s="116" customFormat="1" x14ac:dyDescent="0.15"/>
    <row r="7863" s="116" customFormat="1" x14ac:dyDescent="0.15"/>
    <row r="7864" s="116" customFormat="1" x14ac:dyDescent="0.15"/>
    <row r="7865" s="116" customFormat="1" x14ac:dyDescent="0.15"/>
    <row r="7866" s="116" customFormat="1" x14ac:dyDescent="0.15"/>
    <row r="7867" s="116" customFormat="1" x14ac:dyDescent="0.15"/>
    <row r="7868" s="116" customFormat="1" x14ac:dyDescent="0.15"/>
    <row r="7869" s="116" customFormat="1" x14ac:dyDescent="0.15"/>
    <row r="7870" s="116" customFormat="1" x14ac:dyDescent="0.15"/>
    <row r="7871" s="116" customFormat="1" x14ac:dyDescent="0.15"/>
    <row r="7872" s="116" customFormat="1" x14ac:dyDescent="0.15"/>
    <row r="7873" s="116" customFormat="1" x14ac:dyDescent="0.15"/>
    <row r="7874" s="116" customFormat="1" x14ac:dyDescent="0.15"/>
    <row r="7875" s="116" customFormat="1" x14ac:dyDescent="0.15"/>
    <row r="7876" s="116" customFormat="1" x14ac:dyDescent="0.15"/>
    <row r="7877" s="116" customFormat="1" x14ac:dyDescent="0.15"/>
    <row r="7878" s="116" customFormat="1" x14ac:dyDescent="0.15"/>
    <row r="7879" s="116" customFormat="1" x14ac:dyDescent="0.15"/>
    <row r="7880" s="116" customFormat="1" x14ac:dyDescent="0.15"/>
    <row r="7881" s="116" customFormat="1" x14ac:dyDescent="0.15"/>
    <row r="7882" s="116" customFormat="1" x14ac:dyDescent="0.15"/>
    <row r="7883" s="116" customFormat="1" x14ac:dyDescent="0.15"/>
    <row r="7884" s="116" customFormat="1" x14ac:dyDescent="0.15"/>
    <row r="7885" s="116" customFormat="1" x14ac:dyDescent="0.15"/>
    <row r="7886" s="116" customFormat="1" x14ac:dyDescent="0.15"/>
    <row r="7887" s="116" customFormat="1" x14ac:dyDescent="0.15"/>
    <row r="7888" s="116" customFormat="1" x14ac:dyDescent="0.15"/>
    <row r="7889" s="116" customFormat="1" x14ac:dyDescent="0.15"/>
    <row r="7890" s="116" customFormat="1" x14ac:dyDescent="0.15"/>
    <row r="7891" s="116" customFormat="1" x14ac:dyDescent="0.15"/>
    <row r="7892" s="116" customFormat="1" x14ac:dyDescent="0.15"/>
    <row r="7893" s="116" customFormat="1" x14ac:dyDescent="0.15"/>
    <row r="7894" s="116" customFormat="1" x14ac:dyDescent="0.15"/>
    <row r="7895" s="116" customFormat="1" x14ac:dyDescent="0.15"/>
    <row r="7896" s="116" customFormat="1" x14ac:dyDescent="0.15"/>
    <row r="7897" s="116" customFormat="1" x14ac:dyDescent="0.15"/>
    <row r="7898" s="116" customFormat="1" x14ac:dyDescent="0.15"/>
    <row r="7899" s="116" customFormat="1" x14ac:dyDescent="0.15"/>
    <row r="7900" s="116" customFormat="1" x14ac:dyDescent="0.15"/>
    <row r="7901" s="116" customFormat="1" x14ac:dyDescent="0.15"/>
    <row r="7902" s="116" customFormat="1" x14ac:dyDescent="0.15"/>
    <row r="7903" s="116" customFormat="1" x14ac:dyDescent="0.15"/>
    <row r="7904" s="116" customFormat="1" x14ac:dyDescent="0.15"/>
    <row r="7905" s="116" customFormat="1" x14ac:dyDescent="0.15"/>
    <row r="7906" s="116" customFormat="1" x14ac:dyDescent="0.15"/>
    <row r="7907" s="116" customFormat="1" x14ac:dyDescent="0.15"/>
    <row r="7908" s="116" customFormat="1" x14ac:dyDescent="0.15"/>
    <row r="7909" s="116" customFormat="1" x14ac:dyDescent="0.15"/>
    <row r="7910" s="116" customFormat="1" x14ac:dyDescent="0.15"/>
    <row r="7911" s="116" customFormat="1" x14ac:dyDescent="0.15"/>
    <row r="7912" s="116" customFormat="1" x14ac:dyDescent="0.15"/>
    <row r="7913" s="116" customFormat="1" x14ac:dyDescent="0.15"/>
    <row r="7914" s="116" customFormat="1" x14ac:dyDescent="0.15"/>
    <row r="7915" s="116" customFormat="1" x14ac:dyDescent="0.15"/>
    <row r="7916" s="116" customFormat="1" x14ac:dyDescent="0.15"/>
    <row r="7917" s="116" customFormat="1" x14ac:dyDescent="0.15"/>
    <row r="7918" s="116" customFormat="1" x14ac:dyDescent="0.15"/>
    <row r="7919" s="116" customFormat="1" x14ac:dyDescent="0.15"/>
    <row r="7920" s="116" customFormat="1" x14ac:dyDescent="0.15"/>
    <row r="7921" s="116" customFormat="1" x14ac:dyDescent="0.15"/>
    <row r="7922" s="116" customFormat="1" x14ac:dyDescent="0.15"/>
    <row r="7923" s="116" customFormat="1" x14ac:dyDescent="0.15"/>
    <row r="7924" s="116" customFormat="1" x14ac:dyDescent="0.15"/>
    <row r="7925" s="116" customFormat="1" x14ac:dyDescent="0.15"/>
    <row r="7926" s="116" customFormat="1" x14ac:dyDescent="0.15"/>
    <row r="7927" s="116" customFormat="1" x14ac:dyDescent="0.15"/>
    <row r="7928" s="116" customFormat="1" x14ac:dyDescent="0.15"/>
    <row r="7929" s="116" customFormat="1" x14ac:dyDescent="0.15"/>
    <row r="7930" s="116" customFormat="1" x14ac:dyDescent="0.15"/>
    <row r="7931" s="116" customFormat="1" x14ac:dyDescent="0.15"/>
    <row r="7932" s="116" customFormat="1" x14ac:dyDescent="0.15"/>
    <row r="7933" s="116" customFormat="1" x14ac:dyDescent="0.15"/>
    <row r="7934" s="116" customFormat="1" x14ac:dyDescent="0.15"/>
    <row r="7935" s="116" customFormat="1" x14ac:dyDescent="0.15"/>
    <row r="7936" s="116" customFormat="1" x14ac:dyDescent="0.15"/>
    <row r="7937" s="116" customFormat="1" x14ac:dyDescent="0.15"/>
    <row r="7938" s="116" customFormat="1" x14ac:dyDescent="0.15"/>
    <row r="7939" s="116" customFormat="1" x14ac:dyDescent="0.15"/>
    <row r="7940" s="116" customFormat="1" x14ac:dyDescent="0.15"/>
    <row r="7941" s="116" customFormat="1" x14ac:dyDescent="0.15"/>
    <row r="7942" s="116" customFormat="1" x14ac:dyDescent="0.15"/>
    <row r="7943" s="116" customFormat="1" x14ac:dyDescent="0.15"/>
    <row r="7944" s="116" customFormat="1" x14ac:dyDescent="0.15"/>
    <row r="7945" s="116" customFormat="1" x14ac:dyDescent="0.15"/>
    <row r="7946" s="116" customFormat="1" x14ac:dyDescent="0.15"/>
    <row r="7947" s="116" customFormat="1" x14ac:dyDescent="0.15"/>
    <row r="7948" s="116" customFormat="1" x14ac:dyDescent="0.15"/>
    <row r="7949" s="116" customFormat="1" x14ac:dyDescent="0.15"/>
    <row r="7950" s="116" customFormat="1" x14ac:dyDescent="0.15"/>
    <row r="7951" s="116" customFormat="1" x14ac:dyDescent="0.15"/>
    <row r="7952" s="116" customFormat="1" x14ac:dyDescent="0.15"/>
    <row r="7953" s="116" customFormat="1" x14ac:dyDescent="0.15"/>
    <row r="7954" s="116" customFormat="1" x14ac:dyDescent="0.15"/>
    <row r="7955" s="116" customFormat="1" x14ac:dyDescent="0.15"/>
    <row r="7956" s="116" customFormat="1" x14ac:dyDescent="0.15"/>
    <row r="7957" s="116" customFormat="1" x14ac:dyDescent="0.15"/>
    <row r="7958" s="116" customFormat="1" x14ac:dyDescent="0.15"/>
    <row r="7959" s="116" customFormat="1" x14ac:dyDescent="0.15"/>
    <row r="7960" s="116" customFormat="1" x14ac:dyDescent="0.15"/>
    <row r="7961" s="116" customFormat="1" x14ac:dyDescent="0.15"/>
    <row r="7962" s="116" customFormat="1" x14ac:dyDescent="0.15"/>
    <row r="7963" s="116" customFormat="1" x14ac:dyDescent="0.15"/>
    <row r="7964" s="116" customFormat="1" x14ac:dyDescent="0.15"/>
    <row r="7965" s="116" customFormat="1" x14ac:dyDescent="0.15"/>
    <row r="7966" s="116" customFormat="1" x14ac:dyDescent="0.15"/>
    <row r="7967" s="116" customFormat="1" x14ac:dyDescent="0.15"/>
    <row r="7968" s="116" customFormat="1" x14ac:dyDescent="0.15"/>
    <row r="7969" s="116" customFormat="1" x14ac:dyDescent="0.15"/>
    <row r="7970" s="116" customFormat="1" x14ac:dyDescent="0.15"/>
    <row r="7971" s="116" customFormat="1" x14ac:dyDescent="0.15"/>
    <row r="7972" s="116" customFormat="1" x14ac:dyDescent="0.15"/>
    <row r="7973" s="116" customFormat="1" x14ac:dyDescent="0.15"/>
    <row r="7974" s="116" customFormat="1" x14ac:dyDescent="0.15"/>
    <row r="7975" s="116" customFormat="1" x14ac:dyDescent="0.15"/>
    <row r="7976" s="116" customFormat="1" x14ac:dyDescent="0.15"/>
    <row r="7977" s="116" customFormat="1" x14ac:dyDescent="0.15"/>
    <row r="7978" s="116" customFormat="1" x14ac:dyDescent="0.15"/>
    <row r="7979" s="116" customFormat="1" x14ac:dyDescent="0.15"/>
    <row r="7980" s="116" customFormat="1" x14ac:dyDescent="0.15"/>
    <row r="7981" s="116" customFormat="1" x14ac:dyDescent="0.15"/>
    <row r="7982" s="116" customFormat="1" x14ac:dyDescent="0.15"/>
    <row r="7983" s="116" customFormat="1" x14ac:dyDescent="0.15"/>
    <row r="7984" s="116" customFormat="1" x14ac:dyDescent="0.15"/>
    <row r="7985" s="116" customFormat="1" x14ac:dyDescent="0.15"/>
    <row r="7986" s="116" customFormat="1" x14ac:dyDescent="0.15"/>
    <row r="7987" s="116" customFormat="1" x14ac:dyDescent="0.15"/>
    <row r="7988" s="116" customFormat="1" x14ac:dyDescent="0.15"/>
    <row r="7989" s="116" customFormat="1" x14ac:dyDescent="0.15"/>
    <row r="7990" s="116" customFormat="1" x14ac:dyDescent="0.15"/>
    <row r="7991" s="116" customFormat="1" x14ac:dyDescent="0.15"/>
    <row r="7992" s="116" customFormat="1" x14ac:dyDescent="0.15"/>
    <row r="7993" s="116" customFormat="1" x14ac:dyDescent="0.15"/>
    <row r="7994" s="116" customFormat="1" x14ac:dyDescent="0.15"/>
    <row r="7995" s="116" customFormat="1" x14ac:dyDescent="0.15"/>
    <row r="7996" s="116" customFormat="1" x14ac:dyDescent="0.15"/>
    <row r="7997" s="116" customFormat="1" x14ac:dyDescent="0.15"/>
    <row r="7998" s="116" customFormat="1" x14ac:dyDescent="0.15"/>
    <row r="7999" s="116" customFormat="1" x14ac:dyDescent="0.15"/>
    <row r="8000" s="116" customFormat="1" x14ac:dyDescent="0.15"/>
    <row r="8001" s="116" customFormat="1" x14ac:dyDescent="0.15"/>
    <row r="8002" s="116" customFormat="1" x14ac:dyDescent="0.15"/>
    <row r="8003" s="116" customFormat="1" x14ac:dyDescent="0.15"/>
    <row r="8004" s="116" customFormat="1" x14ac:dyDescent="0.15"/>
    <row r="8005" s="116" customFormat="1" x14ac:dyDescent="0.15"/>
    <row r="8006" s="116" customFormat="1" x14ac:dyDescent="0.15"/>
    <row r="8007" s="116" customFormat="1" x14ac:dyDescent="0.15"/>
    <row r="8008" s="116" customFormat="1" x14ac:dyDescent="0.15"/>
    <row r="8009" s="116" customFormat="1" x14ac:dyDescent="0.15"/>
    <row r="8010" s="116" customFormat="1" x14ac:dyDescent="0.15"/>
    <row r="8011" s="116" customFormat="1" x14ac:dyDescent="0.15"/>
    <row r="8012" s="116" customFormat="1" x14ac:dyDescent="0.15"/>
    <row r="8013" s="116" customFormat="1" x14ac:dyDescent="0.15"/>
    <row r="8014" s="116" customFormat="1" x14ac:dyDescent="0.15"/>
    <row r="8015" s="116" customFormat="1" x14ac:dyDescent="0.15"/>
    <row r="8016" s="116" customFormat="1" x14ac:dyDescent="0.15"/>
    <row r="8017" s="116" customFormat="1" x14ac:dyDescent="0.15"/>
    <row r="8018" s="116" customFormat="1" x14ac:dyDescent="0.15"/>
    <row r="8019" s="116" customFormat="1" x14ac:dyDescent="0.15"/>
    <row r="8020" s="116" customFormat="1" x14ac:dyDescent="0.15"/>
    <row r="8021" s="116" customFormat="1" x14ac:dyDescent="0.15"/>
    <row r="8022" s="116" customFormat="1" x14ac:dyDescent="0.15"/>
    <row r="8023" s="116" customFormat="1" x14ac:dyDescent="0.15"/>
    <row r="8024" s="116" customFormat="1" x14ac:dyDescent="0.15"/>
    <row r="8025" s="116" customFormat="1" x14ac:dyDescent="0.15"/>
    <row r="8026" s="116" customFormat="1" x14ac:dyDescent="0.15"/>
    <row r="8027" s="116" customFormat="1" x14ac:dyDescent="0.15"/>
    <row r="8028" s="116" customFormat="1" x14ac:dyDescent="0.15"/>
    <row r="8029" s="116" customFormat="1" x14ac:dyDescent="0.15"/>
    <row r="8030" s="116" customFormat="1" x14ac:dyDescent="0.15"/>
    <row r="8031" s="116" customFormat="1" x14ac:dyDescent="0.15"/>
    <row r="8032" s="116" customFormat="1" x14ac:dyDescent="0.15"/>
    <row r="8033" s="116" customFormat="1" x14ac:dyDescent="0.15"/>
    <row r="8034" s="116" customFormat="1" x14ac:dyDescent="0.15"/>
    <row r="8035" s="116" customFormat="1" x14ac:dyDescent="0.15"/>
    <row r="8036" s="116" customFormat="1" x14ac:dyDescent="0.15"/>
    <row r="8037" s="116" customFormat="1" x14ac:dyDescent="0.15"/>
    <row r="8038" s="116" customFormat="1" x14ac:dyDescent="0.15"/>
    <row r="8039" s="116" customFormat="1" x14ac:dyDescent="0.15"/>
    <row r="8040" s="116" customFormat="1" x14ac:dyDescent="0.15"/>
    <row r="8041" s="116" customFormat="1" x14ac:dyDescent="0.15"/>
    <row r="8042" s="116" customFormat="1" x14ac:dyDescent="0.15"/>
    <row r="8043" s="116" customFormat="1" x14ac:dyDescent="0.15"/>
    <row r="8044" s="116" customFormat="1" x14ac:dyDescent="0.15"/>
    <row r="8045" s="116" customFormat="1" x14ac:dyDescent="0.15"/>
    <row r="8046" s="116" customFormat="1" x14ac:dyDescent="0.15"/>
    <row r="8047" s="116" customFormat="1" x14ac:dyDescent="0.15"/>
    <row r="8048" s="116" customFormat="1" x14ac:dyDescent="0.15"/>
    <row r="8049" s="116" customFormat="1" x14ac:dyDescent="0.15"/>
    <row r="8050" s="116" customFormat="1" x14ac:dyDescent="0.15"/>
    <row r="8051" s="116" customFormat="1" x14ac:dyDescent="0.15"/>
    <row r="8052" s="116" customFormat="1" x14ac:dyDescent="0.15"/>
    <row r="8053" s="116" customFormat="1" x14ac:dyDescent="0.15"/>
    <row r="8054" s="116" customFormat="1" x14ac:dyDescent="0.15"/>
    <row r="8055" s="116" customFormat="1" x14ac:dyDescent="0.15"/>
    <row r="8056" s="116" customFormat="1" x14ac:dyDescent="0.15"/>
    <row r="8057" s="116" customFormat="1" x14ac:dyDescent="0.15"/>
    <row r="8058" s="116" customFormat="1" x14ac:dyDescent="0.15"/>
    <row r="8059" s="116" customFormat="1" x14ac:dyDescent="0.15"/>
    <row r="8060" s="116" customFormat="1" x14ac:dyDescent="0.15"/>
    <row r="8061" s="116" customFormat="1" x14ac:dyDescent="0.15"/>
    <row r="8062" s="116" customFormat="1" x14ac:dyDescent="0.15"/>
    <row r="8063" s="116" customFormat="1" x14ac:dyDescent="0.15"/>
    <row r="8064" s="116" customFormat="1" x14ac:dyDescent="0.15"/>
    <row r="8065" s="116" customFormat="1" x14ac:dyDescent="0.15"/>
    <row r="8066" s="116" customFormat="1" x14ac:dyDescent="0.15"/>
    <row r="8067" s="116" customFormat="1" x14ac:dyDescent="0.15"/>
    <row r="8068" s="116" customFormat="1" x14ac:dyDescent="0.15"/>
    <row r="8069" s="116" customFormat="1" x14ac:dyDescent="0.15"/>
    <row r="8070" s="116" customFormat="1" x14ac:dyDescent="0.15"/>
    <row r="8071" s="116" customFormat="1" x14ac:dyDescent="0.15"/>
    <row r="8072" s="116" customFormat="1" x14ac:dyDescent="0.15"/>
    <row r="8073" s="116" customFormat="1" x14ac:dyDescent="0.15"/>
    <row r="8074" s="116" customFormat="1" x14ac:dyDescent="0.15"/>
    <row r="8075" s="116" customFormat="1" x14ac:dyDescent="0.15"/>
    <row r="8076" s="116" customFormat="1" x14ac:dyDescent="0.15"/>
    <row r="8077" s="116" customFormat="1" x14ac:dyDescent="0.15"/>
    <row r="8078" s="116" customFormat="1" x14ac:dyDescent="0.15"/>
    <row r="8079" s="116" customFormat="1" x14ac:dyDescent="0.15"/>
    <row r="8080" s="116" customFormat="1" x14ac:dyDescent="0.15"/>
    <row r="8081" s="116" customFormat="1" x14ac:dyDescent="0.15"/>
    <row r="8082" s="116" customFormat="1" x14ac:dyDescent="0.15"/>
    <row r="8083" s="116" customFormat="1" x14ac:dyDescent="0.15"/>
    <row r="8084" s="116" customFormat="1" x14ac:dyDescent="0.15"/>
    <row r="8085" s="116" customFormat="1" x14ac:dyDescent="0.15"/>
    <row r="8086" s="116" customFormat="1" x14ac:dyDescent="0.15"/>
    <row r="8087" s="116" customFormat="1" x14ac:dyDescent="0.15"/>
    <row r="8088" s="116" customFormat="1" x14ac:dyDescent="0.15"/>
    <row r="8089" s="116" customFormat="1" x14ac:dyDescent="0.15"/>
    <row r="8090" s="116" customFormat="1" x14ac:dyDescent="0.15"/>
    <row r="8091" s="116" customFormat="1" x14ac:dyDescent="0.15"/>
    <row r="8092" s="116" customFormat="1" x14ac:dyDescent="0.15"/>
    <row r="8093" s="116" customFormat="1" x14ac:dyDescent="0.15"/>
    <row r="8094" s="116" customFormat="1" x14ac:dyDescent="0.15"/>
    <row r="8095" s="116" customFormat="1" x14ac:dyDescent="0.15"/>
    <row r="8096" s="116" customFormat="1" x14ac:dyDescent="0.15"/>
    <row r="8097" s="116" customFormat="1" x14ac:dyDescent="0.15"/>
    <row r="8098" s="116" customFormat="1" x14ac:dyDescent="0.15"/>
    <row r="8099" s="116" customFormat="1" x14ac:dyDescent="0.15"/>
    <row r="8100" s="116" customFormat="1" x14ac:dyDescent="0.15"/>
    <row r="8101" s="116" customFormat="1" x14ac:dyDescent="0.15"/>
    <row r="8102" s="116" customFormat="1" x14ac:dyDescent="0.15"/>
    <row r="8103" s="116" customFormat="1" x14ac:dyDescent="0.15"/>
    <row r="8104" s="116" customFormat="1" x14ac:dyDescent="0.15"/>
    <row r="8105" s="116" customFormat="1" x14ac:dyDescent="0.15"/>
    <row r="8106" s="116" customFormat="1" x14ac:dyDescent="0.15"/>
    <row r="8107" s="116" customFormat="1" x14ac:dyDescent="0.15"/>
    <row r="8108" s="116" customFormat="1" x14ac:dyDescent="0.15"/>
    <row r="8109" s="116" customFormat="1" x14ac:dyDescent="0.15"/>
    <row r="8110" s="116" customFormat="1" x14ac:dyDescent="0.15"/>
    <row r="8111" s="116" customFormat="1" x14ac:dyDescent="0.15"/>
    <row r="8112" s="116" customFormat="1" x14ac:dyDescent="0.15"/>
    <row r="8113" s="116" customFormat="1" x14ac:dyDescent="0.15"/>
    <row r="8114" s="116" customFormat="1" x14ac:dyDescent="0.15"/>
    <row r="8115" s="116" customFormat="1" x14ac:dyDescent="0.15"/>
    <row r="8116" s="116" customFormat="1" x14ac:dyDescent="0.15"/>
    <row r="8117" s="116" customFormat="1" x14ac:dyDescent="0.15"/>
    <row r="8118" s="116" customFormat="1" x14ac:dyDescent="0.15"/>
    <row r="8119" s="116" customFormat="1" x14ac:dyDescent="0.15"/>
    <row r="8120" s="116" customFormat="1" x14ac:dyDescent="0.15"/>
    <row r="8121" s="116" customFormat="1" x14ac:dyDescent="0.15"/>
    <row r="8122" s="116" customFormat="1" x14ac:dyDescent="0.15"/>
    <row r="8123" s="116" customFormat="1" x14ac:dyDescent="0.15"/>
    <row r="8124" s="116" customFormat="1" x14ac:dyDescent="0.15"/>
    <row r="8125" s="116" customFormat="1" x14ac:dyDescent="0.15"/>
    <row r="8126" s="116" customFormat="1" x14ac:dyDescent="0.15"/>
    <row r="8127" s="116" customFormat="1" x14ac:dyDescent="0.15"/>
    <row r="8128" s="116" customFormat="1" x14ac:dyDescent="0.15"/>
    <row r="8129" s="116" customFormat="1" x14ac:dyDescent="0.15"/>
    <row r="8130" s="116" customFormat="1" x14ac:dyDescent="0.15"/>
    <row r="8131" s="116" customFormat="1" x14ac:dyDescent="0.15"/>
    <row r="8132" s="116" customFormat="1" x14ac:dyDescent="0.15"/>
    <row r="8133" s="116" customFormat="1" x14ac:dyDescent="0.15"/>
    <row r="8134" s="116" customFormat="1" x14ac:dyDescent="0.15"/>
    <row r="8135" s="116" customFormat="1" x14ac:dyDescent="0.15"/>
    <row r="8136" s="116" customFormat="1" x14ac:dyDescent="0.15"/>
    <row r="8137" s="116" customFormat="1" x14ac:dyDescent="0.15"/>
    <row r="8138" s="116" customFormat="1" x14ac:dyDescent="0.15"/>
    <row r="8139" s="116" customFormat="1" x14ac:dyDescent="0.15"/>
    <row r="8140" s="116" customFormat="1" x14ac:dyDescent="0.15"/>
    <row r="8141" s="116" customFormat="1" x14ac:dyDescent="0.15"/>
    <row r="8142" s="116" customFormat="1" x14ac:dyDescent="0.15"/>
    <row r="8143" s="116" customFormat="1" x14ac:dyDescent="0.15"/>
    <row r="8144" s="116" customFormat="1" x14ac:dyDescent="0.15"/>
    <row r="8145" s="116" customFormat="1" x14ac:dyDescent="0.15"/>
    <row r="8146" s="116" customFormat="1" x14ac:dyDescent="0.15"/>
    <row r="8147" s="116" customFormat="1" x14ac:dyDescent="0.15"/>
    <row r="8148" s="116" customFormat="1" x14ac:dyDescent="0.15"/>
    <row r="8149" s="116" customFormat="1" x14ac:dyDescent="0.15"/>
    <row r="8150" s="116" customFormat="1" x14ac:dyDescent="0.15"/>
    <row r="8151" s="116" customFormat="1" x14ac:dyDescent="0.15"/>
    <row r="8152" s="116" customFormat="1" x14ac:dyDescent="0.15"/>
    <row r="8153" s="116" customFormat="1" x14ac:dyDescent="0.15"/>
    <row r="8154" s="116" customFormat="1" x14ac:dyDescent="0.15"/>
    <row r="8155" s="116" customFormat="1" x14ac:dyDescent="0.15"/>
    <row r="8156" s="116" customFormat="1" x14ac:dyDescent="0.15"/>
    <row r="8157" s="116" customFormat="1" x14ac:dyDescent="0.15"/>
    <row r="8158" s="116" customFormat="1" x14ac:dyDescent="0.15"/>
    <row r="8159" s="116" customFormat="1" x14ac:dyDescent="0.15"/>
    <row r="8160" s="116" customFormat="1" x14ac:dyDescent="0.15"/>
    <row r="8161" s="116" customFormat="1" x14ac:dyDescent="0.15"/>
    <row r="8162" s="116" customFormat="1" x14ac:dyDescent="0.15"/>
    <row r="8163" s="116" customFormat="1" x14ac:dyDescent="0.15"/>
    <row r="8164" s="116" customFormat="1" x14ac:dyDescent="0.15"/>
    <row r="8165" s="116" customFormat="1" x14ac:dyDescent="0.15"/>
    <row r="8166" s="116" customFormat="1" x14ac:dyDescent="0.15"/>
    <row r="8167" s="116" customFormat="1" x14ac:dyDescent="0.15"/>
    <row r="8168" s="116" customFormat="1" x14ac:dyDescent="0.15"/>
    <row r="8169" s="116" customFormat="1" x14ac:dyDescent="0.15"/>
    <row r="8170" s="116" customFormat="1" x14ac:dyDescent="0.15"/>
    <row r="8171" s="116" customFormat="1" x14ac:dyDescent="0.15"/>
    <row r="8172" s="116" customFormat="1" x14ac:dyDescent="0.15"/>
    <row r="8173" s="116" customFormat="1" x14ac:dyDescent="0.15"/>
    <row r="8174" s="116" customFormat="1" x14ac:dyDescent="0.15"/>
    <row r="8175" s="116" customFormat="1" x14ac:dyDescent="0.15"/>
    <row r="8176" s="116" customFormat="1" x14ac:dyDescent="0.15"/>
    <row r="8177" s="116" customFormat="1" x14ac:dyDescent="0.15"/>
    <row r="8178" s="116" customFormat="1" x14ac:dyDescent="0.15"/>
    <row r="8179" s="116" customFormat="1" x14ac:dyDescent="0.15"/>
    <row r="8180" s="116" customFormat="1" x14ac:dyDescent="0.15"/>
    <row r="8181" s="116" customFormat="1" x14ac:dyDescent="0.15"/>
    <row r="8182" s="116" customFormat="1" x14ac:dyDescent="0.15"/>
    <row r="8183" s="116" customFormat="1" x14ac:dyDescent="0.15"/>
    <row r="8184" s="116" customFormat="1" x14ac:dyDescent="0.15"/>
    <row r="8185" s="116" customFormat="1" x14ac:dyDescent="0.15"/>
    <row r="8186" s="116" customFormat="1" x14ac:dyDescent="0.15"/>
    <row r="8187" s="116" customFormat="1" x14ac:dyDescent="0.15"/>
    <row r="8188" s="116" customFormat="1" x14ac:dyDescent="0.15"/>
    <row r="8189" s="116" customFormat="1" x14ac:dyDescent="0.15"/>
    <row r="8190" s="116" customFormat="1" x14ac:dyDescent="0.15"/>
    <row r="8191" s="116" customFormat="1" x14ac:dyDescent="0.15"/>
    <row r="8192" s="116" customFormat="1" x14ac:dyDescent="0.15"/>
    <row r="8193" s="116" customFormat="1" x14ac:dyDescent="0.15"/>
    <row r="8194" s="116" customFormat="1" x14ac:dyDescent="0.15"/>
    <row r="8195" s="116" customFormat="1" x14ac:dyDescent="0.15"/>
    <row r="8196" s="116" customFormat="1" x14ac:dyDescent="0.15"/>
    <row r="8197" s="116" customFormat="1" x14ac:dyDescent="0.15"/>
    <row r="8198" s="116" customFormat="1" x14ac:dyDescent="0.15"/>
    <row r="8199" s="116" customFormat="1" x14ac:dyDescent="0.15"/>
    <row r="8200" s="116" customFormat="1" x14ac:dyDescent="0.15"/>
    <row r="8201" s="116" customFormat="1" x14ac:dyDescent="0.15"/>
    <row r="8202" s="116" customFormat="1" x14ac:dyDescent="0.15"/>
    <row r="8203" s="116" customFormat="1" x14ac:dyDescent="0.15"/>
    <row r="8204" s="116" customFormat="1" x14ac:dyDescent="0.15"/>
    <row r="8205" s="116" customFormat="1" x14ac:dyDescent="0.15"/>
    <row r="8206" s="116" customFormat="1" x14ac:dyDescent="0.15"/>
    <row r="8207" s="116" customFormat="1" x14ac:dyDescent="0.15"/>
    <row r="8208" s="116" customFormat="1" x14ac:dyDescent="0.15"/>
    <row r="8209" s="116" customFormat="1" x14ac:dyDescent="0.15"/>
    <row r="8210" s="116" customFormat="1" x14ac:dyDescent="0.15"/>
    <row r="8211" s="116" customFormat="1" x14ac:dyDescent="0.15"/>
    <row r="8212" s="116" customFormat="1" x14ac:dyDescent="0.15"/>
    <row r="8213" s="116" customFormat="1" x14ac:dyDescent="0.15"/>
    <row r="8214" s="116" customFormat="1" x14ac:dyDescent="0.15"/>
    <row r="8215" s="116" customFormat="1" x14ac:dyDescent="0.15"/>
    <row r="8216" s="116" customFormat="1" x14ac:dyDescent="0.15"/>
    <row r="8217" s="116" customFormat="1" x14ac:dyDescent="0.15"/>
    <row r="8218" s="116" customFormat="1" x14ac:dyDescent="0.15"/>
    <row r="8219" s="116" customFormat="1" x14ac:dyDescent="0.15"/>
    <row r="8220" s="116" customFormat="1" x14ac:dyDescent="0.15"/>
    <row r="8221" s="116" customFormat="1" x14ac:dyDescent="0.15"/>
    <row r="8222" s="116" customFormat="1" x14ac:dyDescent="0.15"/>
    <row r="8223" s="116" customFormat="1" x14ac:dyDescent="0.15"/>
    <row r="8224" s="116" customFormat="1" x14ac:dyDescent="0.15"/>
    <row r="8225" s="116" customFormat="1" x14ac:dyDescent="0.15"/>
    <row r="8226" s="116" customFormat="1" x14ac:dyDescent="0.15"/>
    <row r="8227" s="116" customFormat="1" x14ac:dyDescent="0.15"/>
    <row r="8228" s="116" customFormat="1" x14ac:dyDescent="0.15"/>
    <row r="8229" s="116" customFormat="1" x14ac:dyDescent="0.15"/>
    <row r="8230" s="116" customFormat="1" x14ac:dyDescent="0.15"/>
    <row r="8231" s="116" customFormat="1" x14ac:dyDescent="0.15"/>
    <row r="8232" s="116" customFormat="1" x14ac:dyDescent="0.15"/>
    <row r="8233" s="116" customFormat="1" x14ac:dyDescent="0.15"/>
    <row r="8234" s="116" customFormat="1" x14ac:dyDescent="0.15"/>
    <row r="8235" s="116" customFormat="1" x14ac:dyDescent="0.15"/>
    <row r="8236" s="116" customFormat="1" x14ac:dyDescent="0.15"/>
    <row r="8237" s="116" customFormat="1" x14ac:dyDescent="0.15"/>
    <row r="8238" s="116" customFormat="1" x14ac:dyDescent="0.15"/>
    <row r="8239" s="116" customFormat="1" x14ac:dyDescent="0.15"/>
    <row r="8240" s="116" customFormat="1" x14ac:dyDescent="0.15"/>
    <row r="8241" s="116" customFormat="1" x14ac:dyDescent="0.15"/>
    <row r="8242" s="116" customFormat="1" x14ac:dyDescent="0.15"/>
    <row r="8243" s="116" customFormat="1" x14ac:dyDescent="0.15"/>
    <row r="8244" s="116" customFormat="1" x14ac:dyDescent="0.15"/>
    <row r="8245" s="116" customFormat="1" x14ac:dyDescent="0.15"/>
    <row r="8246" s="116" customFormat="1" x14ac:dyDescent="0.15"/>
    <row r="8247" s="116" customFormat="1" x14ac:dyDescent="0.15"/>
    <row r="8248" s="116" customFormat="1" x14ac:dyDescent="0.15"/>
    <row r="8249" s="116" customFormat="1" x14ac:dyDescent="0.15"/>
    <row r="8250" s="116" customFormat="1" x14ac:dyDescent="0.15"/>
    <row r="8251" s="116" customFormat="1" x14ac:dyDescent="0.15"/>
    <row r="8252" s="116" customFormat="1" x14ac:dyDescent="0.15"/>
    <row r="8253" s="116" customFormat="1" x14ac:dyDescent="0.15"/>
    <row r="8254" s="116" customFormat="1" x14ac:dyDescent="0.15"/>
    <row r="8255" s="116" customFormat="1" x14ac:dyDescent="0.15"/>
    <row r="8256" s="116" customFormat="1" x14ac:dyDescent="0.15"/>
    <row r="8257" s="116" customFormat="1" x14ac:dyDescent="0.15"/>
    <row r="8258" s="116" customFormat="1" x14ac:dyDescent="0.15"/>
    <row r="8259" s="116" customFormat="1" x14ac:dyDescent="0.15"/>
    <row r="8260" s="116" customFormat="1" x14ac:dyDescent="0.15"/>
    <row r="8261" s="116" customFormat="1" x14ac:dyDescent="0.15"/>
    <row r="8262" s="116" customFormat="1" x14ac:dyDescent="0.15"/>
    <row r="8263" s="116" customFormat="1" x14ac:dyDescent="0.15"/>
    <row r="8264" s="116" customFormat="1" x14ac:dyDescent="0.15"/>
    <row r="8265" s="116" customFormat="1" x14ac:dyDescent="0.15"/>
    <row r="8266" s="116" customFormat="1" x14ac:dyDescent="0.15"/>
    <row r="8267" s="116" customFormat="1" x14ac:dyDescent="0.15"/>
    <row r="8268" s="116" customFormat="1" x14ac:dyDescent="0.15"/>
    <row r="8269" s="116" customFormat="1" x14ac:dyDescent="0.15"/>
    <row r="8270" s="116" customFormat="1" x14ac:dyDescent="0.15"/>
    <row r="8271" s="116" customFormat="1" x14ac:dyDescent="0.15"/>
    <row r="8272" s="116" customFormat="1" x14ac:dyDescent="0.15"/>
    <row r="8273" s="116" customFormat="1" x14ac:dyDescent="0.15"/>
    <row r="8274" s="116" customFormat="1" x14ac:dyDescent="0.15"/>
    <row r="8275" s="116" customFormat="1" x14ac:dyDescent="0.15"/>
    <row r="8276" s="116" customFormat="1" x14ac:dyDescent="0.15"/>
    <row r="8277" s="116" customFormat="1" x14ac:dyDescent="0.15"/>
    <row r="8278" s="116" customFormat="1" x14ac:dyDescent="0.15"/>
    <row r="8279" s="116" customFormat="1" x14ac:dyDescent="0.15"/>
    <row r="8280" s="116" customFormat="1" x14ac:dyDescent="0.15"/>
    <row r="8281" s="116" customFormat="1" x14ac:dyDescent="0.15"/>
    <row r="8282" s="116" customFormat="1" x14ac:dyDescent="0.15"/>
    <row r="8283" s="116" customFormat="1" x14ac:dyDescent="0.15"/>
    <row r="8284" s="116" customFormat="1" x14ac:dyDescent="0.15"/>
    <row r="8285" s="116" customFormat="1" x14ac:dyDescent="0.15"/>
    <row r="8286" s="116" customFormat="1" x14ac:dyDescent="0.15"/>
    <row r="8287" s="116" customFormat="1" x14ac:dyDescent="0.15"/>
    <row r="8288" s="116" customFormat="1" x14ac:dyDescent="0.15"/>
    <row r="8289" s="116" customFormat="1" x14ac:dyDescent="0.15"/>
    <row r="8290" s="116" customFormat="1" x14ac:dyDescent="0.15"/>
    <row r="8291" s="116" customFormat="1" x14ac:dyDescent="0.15"/>
    <row r="8292" s="116" customFormat="1" x14ac:dyDescent="0.15"/>
    <row r="8293" s="116" customFormat="1" x14ac:dyDescent="0.15"/>
    <row r="8294" s="116" customFormat="1" x14ac:dyDescent="0.15"/>
    <row r="8295" s="116" customFormat="1" x14ac:dyDescent="0.15"/>
    <row r="8296" s="116" customFormat="1" x14ac:dyDescent="0.15"/>
    <row r="8297" s="116" customFormat="1" x14ac:dyDescent="0.15"/>
    <row r="8298" s="116" customFormat="1" x14ac:dyDescent="0.15"/>
    <row r="8299" s="116" customFormat="1" x14ac:dyDescent="0.15"/>
    <row r="8300" s="116" customFormat="1" x14ac:dyDescent="0.15"/>
    <row r="8301" s="116" customFormat="1" x14ac:dyDescent="0.15"/>
    <row r="8302" s="116" customFormat="1" x14ac:dyDescent="0.15"/>
    <row r="8303" s="116" customFormat="1" x14ac:dyDescent="0.15"/>
    <row r="8304" s="116" customFormat="1" x14ac:dyDescent="0.15"/>
    <row r="8305" s="116" customFormat="1" x14ac:dyDescent="0.15"/>
    <row r="8306" s="116" customFormat="1" x14ac:dyDescent="0.15"/>
    <row r="8307" s="116" customFormat="1" x14ac:dyDescent="0.15"/>
    <row r="8308" s="116" customFormat="1" x14ac:dyDescent="0.15"/>
    <row r="8309" s="116" customFormat="1" x14ac:dyDescent="0.15"/>
    <row r="8310" s="116" customFormat="1" x14ac:dyDescent="0.15"/>
    <row r="8311" s="116" customFormat="1" x14ac:dyDescent="0.15"/>
    <row r="8312" s="116" customFormat="1" x14ac:dyDescent="0.15"/>
    <row r="8313" s="116" customFormat="1" x14ac:dyDescent="0.15"/>
    <row r="8314" s="116" customFormat="1" x14ac:dyDescent="0.15"/>
    <row r="8315" s="116" customFormat="1" x14ac:dyDescent="0.15"/>
    <row r="8316" s="116" customFormat="1" x14ac:dyDescent="0.15"/>
    <row r="8317" s="116" customFormat="1" x14ac:dyDescent="0.15"/>
    <row r="8318" s="116" customFormat="1" x14ac:dyDescent="0.15"/>
    <row r="8319" s="116" customFormat="1" x14ac:dyDescent="0.15"/>
    <row r="8320" s="116" customFormat="1" x14ac:dyDescent="0.15"/>
    <row r="8321" s="116" customFormat="1" x14ac:dyDescent="0.15"/>
    <row r="8322" s="116" customFormat="1" x14ac:dyDescent="0.15"/>
    <row r="8323" s="116" customFormat="1" x14ac:dyDescent="0.15"/>
    <row r="8324" s="116" customFormat="1" x14ac:dyDescent="0.15"/>
    <row r="8325" s="116" customFormat="1" x14ac:dyDescent="0.15"/>
    <row r="8326" s="116" customFormat="1" x14ac:dyDescent="0.15"/>
    <row r="8327" s="116" customFormat="1" x14ac:dyDescent="0.15"/>
    <row r="8328" s="116" customFormat="1" x14ac:dyDescent="0.15"/>
    <row r="8329" s="116" customFormat="1" x14ac:dyDescent="0.15"/>
    <row r="8330" s="116" customFormat="1" x14ac:dyDescent="0.15"/>
    <row r="8331" s="116" customFormat="1" x14ac:dyDescent="0.15"/>
    <row r="8332" s="116" customFormat="1" x14ac:dyDescent="0.15"/>
    <row r="8333" s="116" customFormat="1" x14ac:dyDescent="0.15"/>
    <row r="8334" s="116" customFormat="1" x14ac:dyDescent="0.15"/>
    <row r="8335" s="116" customFormat="1" x14ac:dyDescent="0.15"/>
    <row r="8336" s="116" customFormat="1" x14ac:dyDescent="0.15"/>
    <row r="8337" s="116" customFormat="1" x14ac:dyDescent="0.15"/>
    <row r="8338" s="116" customFormat="1" x14ac:dyDescent="0.15"/>
    <row r="8339" s="116" customFormat="1" x14ac:dyDescent="0.15"/>
    <row r="8340" s="116" customFormat="1" x14ac:dyDescent="0.15"/>
    <row r="8341" s="116" customFormat="1" x14ac:dyDescent="0.15"/>
    <row r="8342" s="116" customFormat="1" x14ac:dyDescent="0.15"/>
    <row r="8343" s="116" customFormat="1" x14ac:dyDescent="0.15"/>
    <row r="8344" s="116" customFormat="1" x14ac:dyDescent="0.15"/>
    <row r="8345" s="116" customFormat="1" x14ac:dyDescent="0.15"/>
    <row r="8346" s="116" customFormat="1" x14ac:dyDescent="0.15"/>
    <row r="8347" s="116" customFormat="1" x14ac:dyDescent="0.15"/>
    <row r="8348" s="116" customFormat="1" x14ac:dyDescent="0.15"/>
    <row r="8349" s="116" customFormat="1" x14ac:dyDescent="0.15"/>
    <row r="8350" s="116" customFormat="1" x14ac:dyDescent="0.15"/>
    <row r="8351" s="116" customFormat="1" x14ac:dyDescent="0.15"/>
    <row r="8352" s="116" customFormat="1" x14ac:dyDescent="0.15"/>
    <row r="8353" s="116" customFormat="1" x14ac:dyDescent="0.15"/>
    <row r="8354" s="116" customFormat="1" x14ac:dyDescent="0.15"/>
    <row r="8355" s="116" customFormat="1" x14ac:dyDescent="0.15"/>
    <row r="8356" s="116" customFormat="1" x14ac:dyDescent="0.15"/>
    <row r="8357" s="116" customFormat="1" x14ac:dyDescent="0.15"/>
    <row r="8358" s="116" customFormat="1" x14ac:dyDescent="0.15"/>
    <row r="8359" s="116" customFormat="1" x14ac:dyDescent="0.15"/>
    <row r="8360" s="116" customFormat="1" x14ac:dyDescent="0.15"/>
    <row r="8361" s="116" customFormat="1" x14ac:dyDescent="0.15"/>
    <row r="8362" s="116" customFormat="1" x14ac:dyDescent="0.15"/>
    <row r="8363" s="116" customFormat="1" x14ac:dyDescent="0.15"/>
    <row r="8364" s="116" customFormat="1" x14ac:dyDescent="0.15"/>
    <row r="8365" s="116" customFormat="1" x14ac:dyDescent="0.15"/>
    <row r="8366" s="116" customFormat="1" x14ac:dyDescent="0.15"/>
    <row r="8367" s="116" customFormat="1" x14ac:dyDescent="0.15"/>
    <row r="8368" s="116" customFormat="1" x14ac:dyDescent="0.15"/>
    <row r="8369" s="116" customFormat="1" x14ac:dyDescent="0.15"/>
    <row r="8370" s="116" customFormat="1" x14ac:dyDescent="0.15"/>
    <row r="8371" s="116" customFormat="1" x14ac:dyDescent="0.15"/>
    <row r="8372" s="116" customFormat="1" x14ac:dyDescent="0.15"/>
    <row r="8373" s="116" customFormat="1" x14ac:dyDescent="0.15"/>
    <row r="8374" s="116" customFormat="1" x14ac:dyDescent="0.15"/>
    <row r="8375" s="116" customFormat="1" x14ac:dyDescent="0.15"/>
    <row r="8376" s="116" customFormat="1" x14ac:dyDescent="0.15"/>
    <row r="8377" s="116" customFormat="1" x14ac:dyDescent="0.15"/>
    <row r="8378" s="116" customFormat="1" x14ac:dyDescent="0.15"/>
    <row r="8379" s="116" customFormat="1" x14ac:dyDescent="0.15"/>
    <row r="8380" s="116" customFormat="1" x14ac:dyDescent="0.15"/>
    <row r="8381" s="116" customFormat="1" x14ac:dyDescent="0.15"/>
    <row r="8382" s="116" customFormat="1" x14ac:dyDescent="0.15"/>
    <row r="8383" s="116" customFormat="1" x14ac:dyDescent="0.15"/>
    <row r="8384" s="116" customFormat="1" x14ac:dyDescent="0.15"/>
    <row r="8385" s="116" customFormat="1" x14ac:dyDescent="0.15"/>
    <row r="8386" s="116" customFormat="1" x14ac:dyDescent="0.15"/>
    <row r="8387" s="116" customFormat="1" x14ac:dyDescent="0.15"/>
    <row r="8388" s="116" customFormat="1" x14ac:dyDescent="0.15"/>
    <row r="8389" s="116" customFormat="1" x14ac:dyDescent="0.15"/>
    <row r="8390" s="116" customFormat="1" x14ac:dyDescent="0.15"/>
    <row r="8391" s="116" customFormat="1" x14ac:dyDescent="0.15"/>
    <row r="8392" s="116" customFormat="1" x14ac:dyDescent="0.15"/>
    <row r="8393" s="116" customFormat="1" x14ac:dyDescent="0.15"/>
    <row r="8394" s="116" customFormat="1" x14ac:dyDescent="0.15"/>
    <row r="8395" s="116" customFormat="1" x14ac:dyDescent="0.15"/>
    <row r="8396" s="116" customFormat="1" x14ac:dyDescent="0.15"/>
    <row r="8397" s="116" customFormat="1" x14ac:dyDescent="0.15"/>
    <row r="8398" s="116" customFormat="1" x14ac:dyDescent="0.15"/>
    <row r="8399" s="116" customFormat="1" x14ac:dyDescent="0.15"/>
    <row r="8400" s="116" customFormat="1" x14ac:dyDescent="0.15"/>
    <row r="8401" s="116" customFormat="1" x14ac:dyDescent="0.15"/>
    <row r="8402" s="116" customFormat="1" x14ac:dyDescent="0.15"/>
    <row r="8403" s="116" customFormat="1" x14ac:dyDescent="0.15"/>
    <row r="8404" s="116" customFormat="1" x14ac:dyDescent="0.15"/>
    <row r="8405" s="116" customFormat="1" x14ac:dyDescent="0.15"/>
    <row r="8406" s="116" customFormat="1" x14ac:dyDescent="0.15"/>
    <row r="8407" s="116" customFormat="1" x14ac:dyDescent="0.15"/>
    <row r="8408" s="116" customFormat="1" x14ac:dyDescent="0.15"/>
    <row r="8409" s="116" customFormat="1" x14ac:dyDescent="0.15"/>
    <row r="8410" s="116" customFormat="1" x14ac:dyDescent="0.15"/>
    <row r="8411" s="116" customFormat="1" x14ac:dyDescent="0.15"/>
    <row r="8412" s="116" customFormat="1" x14ac:dyDescent="0.15"/>
    <row r="8413" s="116" customFormat="1" x14ac:dyDescent="0.15"/>
    <row r="8414" s="116" customFormat="1" x14ac:dyDescent="0.15"/>
    <row r="8415" s="116" customFormat="1" x14ac:dyDescent="0.15"/>
    <row r="8416" s="116" customFormat="1" x14ac:dyDescent="0.15"/>
    <row r="8417" s="116" customFormat="1" x14ac:dyDescent="0.15"/>
    <row r="8418" s="116" customFormat="1" x14ac:dyDescent="0.15"/>
    <row r="8419" s="116" customFormat="1" x14ac:dyDescent="0.15"/>
    <row r="8420" s="116" customFormat="1" x14ac:dyDescent="0.15"/>
    <row r="8421" s="116" customFormat="1" x14ac:dyDescent="0.15"/>
    <row r="8422" s="116" customFormat="1" x14ac:dyDescent="0.15"/>
    <row r="8423" s="116" customFormat="1" x14ac:dyDescent="0.15"/>
    <row r="8424" s="116" customFormat="1" x14ac:dyDescent="0.15"/>
    <row r="8425" s="116" customFormat="1" x14ac:dyDescent="0.15"/>
    <row r="8426" s="116" customFormat="1" x14ac:dyDescent="0.15"/>
    <row r="8427" s="116" customFormat="1" x14ac:dyDescent="0.15"/>
    <row r="8428" s="116" customFormat="1" x14ac:dyDescent="0.15"/>
    <row r="8429" s="116" customFormat="1" x14ac:dyDescent="0.15"/>
    <row r="8430" s="116" customFormat="1" x14ac:dyDescent="0.15"/>
    <row r="8431" s="116" customFormat="1" x14ac:dyDescent="0.15"/>
    <row r="8432" s="116" customFormat="1" x14ac:dyDescent="0.15"/>
    <row r="8433" s="116" customFormat="1" x14ac:dyDescent="0.15"/>
    <row r="8434" s="116" customFormat="1" x14ac:dyDescent="0.15"/>
    <row r="8435" s="116" customFormat="1" x14ac:dyDescent="0.15"/>
    <row r="8436" s="116" customFormat="1" x14ac:dyDescent="0.15"/>
    <row r="8437" s="116" customFormat="1" x14ac:dyDescent="0.15"/>
    <row r="8438" s="116" customFormat="1" x14ac:dyDescent="0.15"/>
    <row r="8439" s="116" customFormat="1" x14ac:dyDescent="0.15"/>
    <row r="8440" s="116" customFormat="1" x14ac:dyDescent="0.15"/>
    <row r="8441" s="116" customFormat="1" x14ac:dyDescent="0.15"/>
    <row r="8442" s="116" customFormat="1" x14ac:dyDescent="0.15"/>
    <row r="8443" s="116" customFormat="1" x14ac:dyDescent="0.15"/>
    <row r="8444" s="116" customFormat="1" x14ac:dyDescent="0.15"/>
    <row r="8445" s="116" customFormat="1" x14ac:dyDescent="0.15"/>
    <row r="8446" s="116" customFormat="1" x14ac:dyDescent="0.15"/>
    <row r="8447" s="116" customFormat="1" x14ac:dyDescent="0.15"/>
    <row r="8448" s="116" customFormat="1" x14ac:dyDescent="0.15"/>
    <row r="8449" s="116" customFormat="1" x14ac:dyDescent="0.15"/>
    <row r="8450" s="116" customFormat="1" x14ac:dyDescent="0.15"/>
    <row r="8451" s="116" customFormat="1" x14ac:dyDescent="0.15"/>
    <row r="8452" s="116" customFormat="1" x14ac:dyDescent="0.15"/>
    <row r="8453" s="116" customFormat="1" x14ac:dyDescent="0.15"/>
    <row r="8454" s="116" customFormat="1" x14ac:dyDescent="0.15"/>
    <row r="8455" s="116" customFormat="1" x14ac:dyDescent="0.15"/>
    <row r="8456" s="116" customFormat="1" x14ac:dyDescent="0.15"/>
    <row r="8457" s="116" customFormat="1" x14ac:dyDescent="0.15"/>
    <row r="8458" s="116" customFormat="1" x14ac:dyDescent="0.15"/>
    <row r="8459" s="116" customFormat="1" x14ac:dyDescent="0.15"/>
    <row r="8460" s="116" customFormat="1" x14ac:dyDescent="0.15"/>
    <row r="8461" s="116" customFormat="1" x14ac:dyDescent="0.15"/>
    <row r="8462" s="116" customFormat="1" x14ac:dyDescent="0.15"/>
    <row r="8463" s="116" customFormat="1" x14ac:dyDescent="0.15"/>
    <row r="8464" s="116" customFormat="1" x14ac:dyDescent="0.15"/>
    <row r="8465" s="116" customFormat="1" x14ac:dyDescent="0.15"/>
    <row r="8466" s="116" customFormat="1" x14ac:dyDescent="0.15"/>
    <row r="8467" s="116" customFormat="1" x14ac:dyDescent="0.15"/>
    <row r="8468" s="116" customFormat="1" x14ac:dyDescent="0.15"/>
    <row r="8469" s="116" customFormat="1" x14ac:dyDescent="0.15"/>
    <row r="8470" s="116" customFormat="1" x14ac:dyDescent="0.15"/>
    <row r="8471" s="116" customFormat="1" x14ac:dyDescent="0.15"/>
    <row r="8472" s="116" customFormat="1" x14ac:dyDescent="0.15"/>
    <row r="8473" s="116" customFormat="1" x14ac:dyDescent="0.15"/>
    <row r="8474" s="116" customFormat="1" x14ac:dyDescent="0.15"/>
    <row r="8475" s="116" customFormat="1" x14ac:dyDescent="0.15"/>
    <row r="8476" s="116" customFormat="1" x14ac:dyDescent="0.15"/>
    <row r="8477" s="116" customFormat="1" x14ac:dyDescent="0.15"/>
    <row r="8478" s="116" customFormat="1" x14ac:dyDescent="0.15"/>
    <row r="8479" s="116" customFormat="1" x14ac:dyDescent="0.15"/>
    <row r="8480" s="116" customFormat="1" x14ac:dyDescent="0.15"/>
    <row r="8481" s="116" customFormat="1" x14ac:dyDescent="0.15"/>
    <row r="8482" s="116" customFormat="1" x14ac:dyDescent="0.15"/>
    <row r="8483" s="116" customFormat="1" x14ac:dyDescent="0.15"/>
    <row r="8484" s="116" customFormat="1" x14ac:dyDescent="0.15"/>
    <row r="8485" s="116" customFormat="1" x14ac:dyDescent="0.15"/>
    <row r="8486" s="116" customFormat="1" x14ac:dyDescent="0.15"/>
    <row r="8487" s="116" customFormat="1" x14ac:dyDescent="0.15"/>
    <row r="8488" s="116" customFormat="1" x14ac:dyDescent="0.15"/>
    <row r="8489" s="116" customFormat="1" x14ac:dyDescent="0.15"/>
    <row r="8490" s="116" customFormat="1" x14ac:dyDescent="0.15"/>
    <row r="8491" s="116" customFormat="1" x14ac:dyDescent="0.15"/>
    <row r="8492" s="116" customFormat="1" x14ac:dyDescent="0.15"/>
    <row r="8493" s="116" customFormat="1" x14ac:dyDescent="0.15"/>
    <row r="8494" s="116" customFormat="1" x14ac:dyDescent="0.15"/>
    <row r="8495" s="116" customFormat="1" x14ac:dyDescent="0.15"/>
    <row r="8496" s="116" customFormat="1" x14ac:dyDescent="0.15"/>
    <row r="8497" s="116" customFormat="1" x14ac:dyDescent="0.15"/>
    <row r="8498" s="116" customFormat="1" x14ac:dyDescent="0.15"/>
    <row r="8499" s="116" customFormat="1" x14ac:dyDescent="0.15"/>
    <row r="8500" s="116" customFormat="1" x14ac:dyDescent="0.15"/>
    <row r="8501" s="116" customFormat="1" x14ac:dyDescent="0.15"/>
    <row r="8502" s="116" customFormat="1" x14ac:dyDescent="0.15"/>
    <row r="8503" s="116" customFormat="1" x14ac:dyDescent="0.15"/>
    <row r="8504" s="116" customFormat="1" x14ac:dyDescent="0.15"/>
    <row r="8505" s="116" customFormat="1" x14ac:dyDescent="0.15"/>
    <row r="8506" s="116" customFormat="1" x14ac:dyDescent="0.15"/>
    <row r="8507" s="116" customFormat="1" x14ac:dyDescent="0.15"/>
    <row r="8508" s="116" customFormat="1" x14ac:dyDescent="0.15"/>
    <row r="8509" s="116" customFormat="1" x14ac:dyDescent="0.15"/>
    <row r="8510" s="116" customFormat="1" x14ac:dyDescent="0.15"/>
    <row r="8511" s="116" customFormat="1" x14ac:dyDescent="0.15"/>
    <row r="8512" s="116" customFormat="1" x14ac:dyDescent="0.15"/>
    <row r="8513" s="116" customFormat="1" x14ac:dyDescent="0.15"/>
    <row r="8514" s="116" customFormat="1" x14ac:dyDescent="0.15"/>
    <row r="8515" s="116" customFormat="1" x14ac:dyDescent="0.15"/>
    <row r="8516" s="116" customFormat="1" x14ac:dyDescent="0.15"/>
    <row r="8517" s="116" customFormat="1" x14ac:dyDescent="0.15"/>
    <row r="8518" s="116" customFormat="1" x14ac:dyDescent="0.15"/>
    <row r="8519" s="116" customFormat="1" x14ac:dyDescent="0.15"/>
    <row r="8520" s="116" customFormat="1" x14ac:dyDescent="0.15"/>
    <row r="8521" s="116" customFormat="1" x14ac:dyDescent="0.15"/>
    <row r="8522" s="116" customFormat="1" x14ac:dyDescent="0.15"/>
    <row r="8523" s="116" customFormat="1" x14ac:dyDescent="0.15"/>
    <row r="8524" s="116" customFormat="1" x14ac:dyDescent="0.15"/>
    <row r="8525" s="116" customFormat="1" x14ac:dyDescent="0.15"/>
    <row r="8526" s="116" customFormat="1" x14ac:dyDescent="0.15"/>
    <row r="8527" s="116" customFormat="1" x14ac:dyDescent="0.15"/>
    <row r="8528" s="116" customFormat="1" x14ac:dyDescent="0.15"/>
    <row r="8529" s="116" customFormat="1" x14ac:dyDescent="0.15"/>
    <row r="8530" s="116" customFormat="1" x14ac:dyDescent="0.15"/>
    <row r="8531" s="116" customFormat="1" x14ac:dyDescent="0.15"/>
    <row r="8532" s="116" customFormat="1" x14ac:dyDescent="0.15"/>
    <row r="8533" s="116" customFormat="1" x14ac:dyDescent="0.15"/>
    <row r="8534" s="116" customFormat="1" x14ac:dyDescent="0.15"/>
    <row r="8535" s="116" customFormat="1" x14ac:dyDescent="0.15"/>
    <row r="8536" s="116" customFormat="1" x14ac:dyDescent="0.15"/>
    <row r="8537" s="116" customFormat="1" x14ac:dyDescent="0.15"/>
    <row r="8538" s="116" customFormat="1" x14ac:dyDescent="0.15"/>
    <row r="8539" s="116" customFormat="1" x14ac:dyDescent="0.15"/>
    <row r="8540" s="116" customFormat="1" x14ac:dyDescent="0.15"/>
    <row r="8541" s="116" customFormat="1" x14ac:dyDescent="0.15"/>
    <row r="8542" s="116" customFormat="1" x14ac:dyDescent="0.15"/>
    <row r="8543" s="116" customFormat="1" x14ac:dyDescent="0.15"/>
    <row r="8544" s="116" customFormat="1" x14ac:dyDescent="0.15"/>
    <row r="8545" s="116" customFormat="1" x14ac:dyDescent="0.15"/>
    <row r="8546" s="116" customFormat="1" x14ac:dyDescent="0.15"/>
    <row r="8547" s="116" customFormat="1" x14ac:dyDescent="0.15"/>
    <row r="8548" s="116" customFormat="1" x14ac:dyDescent="0.15"/>
    <row r="8549" s="116" customFormat="1" x14ac:dyDescent="0.15"/>
    <row r="8550" s="116" customFormat="1" x14ac:dyDescent="0.15"/>
    <row r="8551" s="116" customFormat="1" x14ac:dyDescent="0.15"/>
    <row r="8552" s="116" customFormat="1" x14ac:dyDescent="0.15"/>
    <row r="8553" s="116" customFormat="1" x14ac:dyDescent="0.15"/>
    <row r="8554" s="116" customFormat="1" x14ac:dyDescent="0.15"/>
    <row r="8555" s="116" customFormat="1" x14ac:dyDescent="0.15"/>
    <row r="8556" s="116" customFormat="1" x14ac:dyDescent="0.15"/>
    <row r="8557" s="116" customFormat="1" x14ac:dyDescent="0.15"/>
    <row r="8558" s="116" customFormat="1" x14ac:dyDescent="0.15"/>
    <row r="8559" s="116" customFormat="1" x14ac:dyDescent="0.15"/>
    <row r="8560" s="116" customFormat="1" x14ac:dyDescent="0.15"/>
    <row r="8561" s="116" customFormat="1" x14ac:dyDescent="0.15"/>
    <row r="8562" s="116" customFormat="1" x14ac:dyDescent="0.15"/>
    <row r="8563" s="116" customFormat="1" x14ac:dyDescent="0.15"/>
    <row r="8564" s="116" customFormat="1" x14ac:dyDescent="0.15"/>
    <row r="8565" s="116" customFormat="1" x14ac:dyDescent="0.15"/>
    <row r="8566" s="116" customFormat="1" x14ac:dyDescent="0.15"/>
    <row r="8567" s="116" customFormat="1" x14ac:dyDescent="0.15"/>
    <row r="8568" s="116" customFormat="1" x14ac:dyDescent="0.15"/>
    <row r="8569" s="116" customFormat="1" x14ac:dyDescent="0.15"/>
    <row r="8570" s="116" customFormat="1" x14ac:dyDescent="0.15"/>
    <row r="8571" s="116" customFormat="1" x14ac:dyDescent="0.15"/>
    <row r="8572" s="116" customFormat="1" x14ac:dyDescent="0.15"/>
    <row r="8573" s="116" customFormat="1" x14ac:dyDescent="0.15"/>
    <row r="8574" s="116" customFormat="1" x14ac:dyDescent="0.15"/>
    <row r="8575" s="116" customFormat="1" x14ac:dyDescent="0.15"/>
    <row r="8576" s="116" customFormat="1" x14ac:dyDescent="0.15"/>
    <row r="8577" s="116" customFormat="1" x14ac:dyDescent="0.15"/>
    <row r="8578" s="116" customFormat="1" x14ac:dyDescent="0.15"/>
    <row r="8579" s="116" customFormat="1" x14ac:dyDescent="0.15"/>
    <row r="8580" s="116" customFormat="1" x14ac:dyDescent="0.15"/>
    <row r="8581" s="116" customFormat="1" x14ac:dyDescent="0.15"/>
    <row r="8582" s="116" customFormat="1" x14ac:dyDescent="0.15"/>
    <row r="8583" s="116" customFormat="1" x14ac:dyDescent="0.15"/>
    <row r="8584" s="116" customFormat="1" x14ac:dyDescent="0.15"/>
    <row r="8585" s="116" customFormat="1" x14ac:dyDescent="0.15"/>
    <row r="8586" s="116" customFormat="1" x14ac:dyDescent="0.15"/>
    <row r="8587" s="116" customFormat="1" x14ac:dyDescent="0.15"/>
    <row r="8588" s="116" customFormat="1" x14ac:dyDescent="0.15"/>
    <row r="8589" s="116" customFormat="1" x14ac:dyDescent="0.15"/>
    <row r="8590" s="116" customFormat="1" x14ac:dyDescent="0.15"/>
    <row r="8591" s="116" customFormat="1" x14ac:dyDescent="0.15"/>
    <row r="8592" s="116" customFormat="1" x14ac:dyDescent="0.15"/>
    <row r="8593" s="116" customFormat="1" x14ac:dyDescent="0.15"/>
    <row r="8594" s="116" customFormat="1" x14ac:dyDescent="0.15"/>
    <row r="8595" s="116" customFormat="1" x14ac:dyDescent="0.15"/>
    <row r="8596" s="116" customFormat="1" x14ac:dyDescent="0.15"/>
    <row r="8597" s="116" customFormat="1" x14ac:dyDescent="0.15"/>
    <row r="8598" s="116" customFormat="1" x14ac:dyDescent="0.15"/>
    <row r="8599" s="116" customFormat="1" x14ac:dyDescent="0.15"/>
    <row r="8600" s="116" customFormat="1" x14ac:dyDescent="0.15"/>
    <row r="8601" s="116" customFormat="1" x14ac:dyDescent="0.15"/>
    <row r="8602" s="116" customFormat="1" x14ac:dyDescent="0.15"/>
    <row r="8603" s="116" customFormat="1" x14ac:dyDescent="0.15"/>
    <row r="8604" s="116" customFormat="1" x14ac:dyDescent="0.15"/>
    <row r="8605" s="116" customFormat="1" x14ac:dyDescent="0.15"/>
    <row r="8606" s="116" customFormat="1" x14ac:dyDescent="0.15"/>
    <row r="8607" s="116" customFormat="1" x14ac:dyDescent="0.15"/>
    <row r="8608" s="116" customFormat="1" x14ac:dyDescent="0.15"/>
    <row r="8609" s="116" customFormat="1" x14ac:dyDescent="0.15"/>
    <row r="8610" s="116" customFormat="1" x14ac:dyDescent="0.15"/>
    <row r="8611" s="116" customFormat="1" x14ac:dyDescent="0.15"/>
    <row r="8612" s="116" customFormat="1" x14ac:dyDescent="0.15"/>
    <row r="8613" s="116" customFormat="1" x14ac:dyDescent="0.15"/>
    <row r="8614" s="116" customFormat="1" x14ac:dyDescent="0.15"/>
    <row r="8615" s="116" customFormat="1" x14ac:dyDescent="0.15"/>
    <row r="8616" s="116" customFormat="1" x14ac:dyDescent="0.15"/>
    <row r="8617" s="116" customFormat="1" x14ac:dyDescent="0.15"/>
    <row r="8618" s="116" customFormat="1" x14ac:dyDescent="0.15"/>
    <row r="8619" s="116" customFormat="1" x14ac:dyDescent="0.15"/>
    <row r="8620" s="116" customFormat="1" x14ac:dyDescent="0.15"/>
    <row r="8621" s="116" customFormat="1" x14ac:dyDescent="0.15"/>
    <row r="8622" s="116" customFormat="1" x14ac:dyDescent="0.15"/>
    <row r="8623" s="116" customFormat="1" x14ac:dyDescent="0.15"/>
    <row r="8624" s="116" customFormat="1" x14ac:dyDescent="0.15"/>
    <row r="8625" s="116" customFormat="1" x14ac:dyDescent="0.15"/>
    <row r="8626" s="116" customFormat="1" x14ac:dyDescent="0.15"/>
    <row r="8627" s="116" customFormat="1" x14ac:dyDescent="0.15"/>
    <row r="8628" s="116" customFormat="1" x14ac:dyDescent="0.15"/>
    <row r="8629" s="116" customFormat="1" x14ac:dyDescent="0.15"/>
    <row r="8630" s="116" customFormat="1" x14ac:dyDescent="0.15"/>
    <row r="8631" s="116" customFormat="1" x14ac:dyDescent="0.15"/>
    <row r="8632" s="116" customFormat="1" x14ac:dyDescent="0.15"/>
    <row r="8633" s="116" customFormat="1" x14ac:dyDescent="0.15"/>
    <row r="8634" s="116" customFormat="1" x14ac:dyDescent="0.15"/>
    <row r="8635" s="116" customFormat="1" x14ac:dyDescent="0.15"/>
    <row r="8636" s="116" customFormat="1" x14ac:dyDescent="0.15"/>
    <row r="8637" s="116" customFormat="1" x14ac:dyDescent="0.15"/>
    <row r="8638" s="116" customFormat="1" x14ac:dyDescent="0.15"/>
    <row r="8639" s="116" customFormat="1" x14ac:dyDescent="0.15"/>
    <row r="8640" s="116" customFormat="1" x14ac:dyDescent="0.15"/>
    <row r="8641" s="116" customFormat="1" x14ac:dyDescent="0.15"/>
    <row r="8642" s="116" customFormat="1" x14ac:dyDescent="0.15"/>
    <row r="8643" s="116" customFormat="1" x14ac:dyDescent="0.15"/>
    <row r="8644" s="116" customFormat="1" x14ac:dyDescent="0.15"/>
    <row r="8645" s="116" customFormat="1" x14ac:dyDescent="0.15"/>
    <row r="8646" s="116" customFormat="1" x14ac:dyDescent="0.15"/>
    <row r="8647" s="116" customFormat="1" x14ac:dyDescent="0.15"/>
    <row r="8648" s="116" customFormat="1" x14ac:dyDescent="0.15"/>
    <row r="8649" s="116" customFormat="1" x14ac:dyDescent="0.15"/>
    <row r="8650" s="116" customFormat="1" x14ac:dyDescent="0.15"/>
    <row r="8651" s="116" customFormat="1" x14ac:dyDescent="0.15"/>
    <row r="8652" s="116" customFormat="1" x14ac:dyDescent="0.15"/>
    <row r="8653" s="116" customFormat="1" x14ac:dyDescent="0.15"/>
    <row r="8654" s="116" customFormat="1" x14ac:dyDescent="0.15"/>
    <row r="8655" s="116" customFormat="1" x14ac:dyDescent="0.15"/>
    <row r="8656" s="116" customFormat="1" x14ac:dyDescent="0.15"/>
    <row r="8657" s="116" customFormat="1" x14ac:dyDescent="0.15"/>
    <row r="8658" s="116" customFormat="1" x14ac:dyDescent="0.15"/>
    <row r="8659" s="116" customFormat="1" x14ac:dyDescent="0.15"/>
    <row r="8660" s="116" customFormat="1" x14ac:dyDescent="0.15"/>
    <row r="8661" s="116" customFormat="1" x14ac:dyDescent="0.15"/>
    <row r="8662" s="116" customFormat="1" x14ac:dyDescent="0.15"/>
    <row r="8663" s="116" customFormat="1" x14ac:dyDescent="0.15"/>
    <row r="8664" s="116" customFormat="1" x14ac:dyDescent="0.15"/>
    <row r="8665" s="116" customFormat="1" x14ac:dyDescent="0.15"/>
    <row r="8666" s="116" customFormat="1" x14ac:dyDescent="0.15"/>
    <row r="8667" s="116" customFormat="1" x14ac:dyDescent="0.15"/>
    <row r="8668" s="116" customFormat="1" x14ac:dyDescent="0.15"/>
    <row r="8669" s="116" customFormat="1" x14ac:dyDescent="0.15"/>
    <row r="8670" s="116" customFormat="1" x14ac:dyDescent="0.15"/>
    <row r="8671" s="116" customFormat="1" x14ac:dyDescent="0.15"/>
    <row r="8672" s="116" customFormat="1" x14ac:dyDescent="0.15"/>
    <row r="8673" s="116" customFormat="1" x14ac:dyDescent="0.15"/>
    <row r="8674" s="116" customFormat="1" x14ac:dyDescent="0.15"/>
    <row r="8675" s="116" customFormat="1" x14ac:dyDescent="0.15"/>
    <row r="8676" s="116" customFormat="1" x14ac:dyDescent="0.15"/>
    <row r="8677" s="116" customFormat="1" x14ac:dyDescent="0.15"/>
    <row r="8678" s="116" customFormat="1" x14ac:dyDescent="0.15"/>
    <row r="8679" s="116" customFormat="1" x14ac:dyDescent="0.15"/>
    <row r="8680" s="116" customFormat="1" x14ac:dyDescent="0.15"/>
    <row r="8681" s="116" customFormat="1" x14ac:dyDescent="0.15"/>
    <row r="8682" s="116" customFormat="1" x14ac:dyDescent="0.15"/>
    <row r="8683" s="116" customFormat="1" x14ac:dyDescent="0.15"/>
    <row r="8684" s="116" customFormat="1" x14ac:dyDescent="0.15"/>
    <row r="8685" s="116" customFormat="1" x14ac:dyDescent="0.15"/>
    <row r="8686" s="116" customFormat="1" x14ac:dyDescent="0.15"/>
    <row r="8687" s="116" customFormat="1" x14ac:dyDescent="0.15"/>
    <row r="8688" s="116" customFormat="1" x14ac:dyDescent="0.15"/>
    <row r="8689" s="116" customFormat="1" x14ac:dyDescent="0.15"/>
    <row r="8690" s="116" customFormat="1" x14ac:dyDescent="0.15"/>
    <row r="8691" s="116" customFormat="1" x14ac:dyDescent="0.15"/>
    <row r="8692" s="116" customFormat="1" x14ac:dyDescent="0.15"/>
    <row r="8693" s="116" customFormat="1" x14ac:dyDescent="0.15"/>
    <row r="8694" s="116" customFormat="1" x14ac:dyDescent="0.15"/>
    <row r="8695" s="116" customFormat="1" x14ac:dyDescent="0.15"/>
    <row r="8696" s="116" customFormat="1" x14ac:dyDescent="0.15"/>
    <row r="8697" s="116" customFormat="1" x14ac:dyDescent="0.15"/>
    <row r="8698" s="116" customFormat="1" x14ac:dyDescent="0.15"/>
    <row r="8699" s="116" customFormat="1" x14ac:dyDescent="0.15"/>
    <row r="8700" s="116" customFormat="1" x14ac:dyDescent="0.15"/>
    <row r="8701" s="116" customFormat="1" x14ac:dyDescent="0.15"/>
    <row r="8702" s="116" customFormat="1" x14ac:dyDescent="0.15"/>
    <row r="8703" s="116" customFormat="1" x14ac:dyDescent="0.15"/>
    <row r="8704" s="116" customFormat="1" x14ac:dyDescent="0.15"/>
    <row r="8705" s="116" customFormat="1" x14ac:dyDescent="0.15"/>
    <row r="8706" s="116" customFormat="1" x14ac:dyDescent="0.15"/>
    <row r="8707" s="116" customFormat="1" x14ac:dyDescent="0.15"/>
    <row r="8708" s="116" customFormat="1" x14ac:dyDescent="0.15"/>
    <row r="8709" s="116" customFormat="1" x14ac:dyDescent="0.15"/>
    <row r="8710" s="116" customFormat="1" x14ac:dyDescent="0.15"/>
    <row r="8711" s="116" customFormat="1" x14ac:dyDescent="0.15"/>
    <row r="8712" s="116" customFormat="1" x14ac:dyDescent="0.15"/>
    <row r="8713" s="116" customFormat="1" x14ac:dyDescent="0.15"/>
    <row r="8714" s="116" customFormat="1" x14ac:dyDescent="0.15"/>
    <row r="8715" s="116" customFormat="1" x14ac:dyDescent="0.15"/>
    <row r="8716" s="116" customFormat="1" x14ac:dyDescent="0.15"/>
    <row r="8717" s="116" customFormat="1" x14ac:dyDescent="0.15"/>
    <row r="8718" s="116" customFormat="1" x14ac:dyDescent="0.15"/>
    <row r="8719" s="116" customFormat="1" x14ac:dyDescent="0.15"/>
    <row r="8720" s="116" customFormat="1" x14ac:dyDescent="0.15"/>
    <row r="8721" s="116" customFormat="1" x14ac:dyDescent="0.15"/>
    <row r="8722" s="116" customFormat="1" x14ac:dyDescent="0.15"/>
    <row r="8723" s="116" customFormat="1" x14ac:dyDescent="0.15"/>
    <row r="8724" s="116" customFormat="1" x14ac:dyDescent="0.15"/>
    <row r="8725" s="116" customFormat="1" x14ac:dyDescent="0.15"/>
    <row r="8726" s="116" customFormat="1" x14ac:dyDescent="0.15"/>
    <row r="8727" s="116" customFormat="1" x14ac:dyDescent="0.15"/>
    <row r="8728" s="116" customFormat="1" x14ac:dyDescent="0.15"/>
    <row r="8729" s="116" customFormat="1" x14ac:dyDescent="0.15"/>
    <row r="8730" s="116" customFormat="1" x14ac:dyDescent="0.15"/>
    <row r="8731" s="116" customFormat="1" x14ac:dyDescent="0.15"/>
    <row r="8732" s="116" customFormat="1" x14ac:dyDescent="0.15"/>
    <row r="8733" s="116" customFormat="1" x14ac:dyDescent="0.15"/>
    <row r="8734" s="116" customFormat="1" x14ac:dyDescent="0.15"/>
    <row r="8735" s="116" customFormat="1" x14ac:dyDescent="0.15"/>
    <row r="8736" s="116" customFormat="1" x14ac:dyDescent="0.15"/>
    <row r="8737" s="116" customFormat="1" x14ac:dyDescent="0.15"/>
    <row r="8738" s="116" customFormat="1" x14ac:dyDescent="0.15"/>
    <row r="8739" s="116" customFormat="1" x14ac:dyDescent="0.15"/>
    <row r="8740" s="116" customFormat="1" x14ac:dyDescent="0.15"/>
    <row r="8741" s="116" customFormat="1" x14ac:dyDescent="0.15"/>
    <row r="8742" s="116" customFormat="1" x14ac:dyDescent="0.15"/>
    <row r="8743" s="116" customFormat="1" x14ac:dyDescent="0.15"/>
    <row r="8744" s="116" customFormat="1" x14ac:dyDescent="0.15"/>
    <row r="8745" s="116" customFormat="1" x14ac:dyDescent="0.15"/>
    <row r="8746" s="116" customFormat="1" x14ac:dyDescent="0.15"/>
    <row r="8747" s="116" customFormat="1" x14ac:dyDescent="0.15"/>
    <row r="8748" s="116" customFormat="1" x14ac:dyDescent="0.15"/>
    <row r="8749" s="116" customFormat="1" x14ac:dyDescent="0.15"/>
    <row r="8750" s="116" customFormat="1" x14ac:dyDescent="0.15"/>
    <row r="8751" s="116" customFormat="1" x14ac:dyDescent="0.15"/>
    <row r="8752" s="116" customFormat="1" x14ac:dyDescent="0.15"/>
    <row r="8753" s="116" customFormat="1" x14ac:dyDescent="0.15"/>
    <row r="8754" s="116" customFormat="1" x14ac:dyDescent="0.15"/>
    <row r="8755" s="116" customFormat="1" x14ac:dyDescent="0.15"/>
    <row r="8756" s="116" customFormat="1" x14ac:dyDescent="0.15"/>
    <row r="8757" s="116" customFormat="1" x14ac:dyDescent="0.15"/>
    <row r="8758" s="116" customFormat="1" x14ac:dyDescent="0.15"/>
    <row r="8759" s="116" customFormat="1" x14ac:dyDescent="0.15"/>
    <row r="8760" s="116" customFormat="1" x14ac:dyDescent="0.15"/>
    <row r="8761" s="116" customFormat="1" x14ac:dyDescent="0.15"/>
    <row r="8762" s="116" customFormat="1" x14ac:dyDescent="0.15"/>
    <row r="8763" s="116" customFormat="1" x14ac:dyDescent="0.15"/>
    <row r="8764" s="116" customFormat="1" x14ac:dyDescent="0.15"/>
    <row r="8765" s="116" customFormat="1" x14ac:dyDescent="0.15"/>
    <row r="8766" s="116" customFormat="1" x14ac:dyDescent="0.15"/>
    <row r="8767" s="116" customFormat="1" x14ac:dyDescent="0.15"/>
    <row r="8768" s="116" customFormat="1" x14ac:dyDescent="0.15"/>
    <row r="8769" s="116" customFormat="1" x14ac:dyDescent="0.15"/>
    <row r="8770" s="116" customFormat="1" x14ac:dyDescent="0.15"/>
    <row r="8771" s="116" customFormat="1" x14ac:dyDescent="0.15"/>
    <row r="8772" s="116" customFormat="1" x14ac:dyDescent="0.15"/>
    <row r="8773" s="116" customFormat="1" x14ac:dyDescent="0.15"/>
    <row r="8774" s="116" customFormat="1" x14ac:dyDescent="0.15"/>
    <row r="8775" s="116" customFormat="1" x14ac:dyDescent="0.15"/>
    <row r="8776" s="116" customFormat="1" x14ac:dyDescent="0.15"/>
    <row r="8777" s="116" customFormat="1" x14ac:dyDescent="0.15"/>
    <row r="8778" s="116" customFormat="1" x14ac:dyDescent="0.15"/>
    <row r="8779" s="116" customFormat="1" x14ac:dyDescent="0.15"/>
    <row r="8780" s="116" customFormat="1" x14ac:dyDescent="0.15"/>
    <row r="8781" s="116" customFormat="1" x14ac:dyDescent="0.15"/>
    <row r="8782" s="116" customFormat="1" x14ac:dyDescent="0.15"/>
    <row r="8783" s="116" customFormat="1" x14ac:dyDescent="0.15"/>
    <row r="8784" s="116" customFormat="1" x14ac:dyDescent="0.15"/>
    <row r="8785" s="116" customFormat="1" x14ac:dyDescent="0.15"/>
    <row r="8786" s="116" customFormat="1" x14ac:dyDescent="0.15"/>
    <row r="8787" s="116" customFormat="1" x14ac:dyDescent="0.15"/>
    <row r="8788" s="116" customFormat="1" x14ac:dyDescent="0.15"/>
    <row r="8789" s="116" customFormat="1" x14ac:dyDescent="0.15"/>
    <row r="8790" s="116" customFormat="1" x14ac:dyDescent="0.15"/>
    <row r="8791" s="116" customFormat="1" x14ac:dyDescent="0.15"/>
    <row r="8792" s="116" customFormat="1" x14ac:dyDescent="0.15"/>
    <row r="8793" s="116" customFormat="1" x14ac:dyDescent="0.15"/>
    <row r="8794" s="116" customFormat="1" x14ac:dyDescent="0.15"/>
    <row r="8795" s="116" customFormat="1" x14ac:dyDescent="0.15"/>
    <row r="8796" s="116" customFormat="1" x14ac:dyDescent="0.15"/>
    <row r="8797" s="116" customFormat="1" x14ac:dyDescent="0.15"/>
    <row r="8798" s="116" customFormat="1" x14ac:dyDescent="0.15"/>
    <row r="8799" s="116" customFormat="1" x14ac:dyDescent="0.15"/>
    <row r="8800" s="116" customFormat="1" x14ac:dyDescent="0.15"/>
    <row r="8801" s="116" customFormat="1" x14ac:dyDescent="0.15"/>
    <row r="8802" s="116" customFormat="1" x14ac:dyDescent="0.15"/>
    <row r="8803" s="116" customFormat="1" x14ac:dyDescent="0.15"/>
    <row r="8804" s="116" customFormat="1" x14ac:dyDescent="0.15"/>
    <row r="8805" s="116" customFormat="1" x14ac:dyDescent="0.15"/>
    <row r="8806" s="116" customFormat="1" x14ac:dyDescent="0.15"/>
    <row r="8807" s="116" customFormat="1" x14ac:dyDescent="0.15"/>
    <row r="8808" s="116" customFormat="1" x14ac:dyDescent="0.15"/>
    <row r="8809" s="116" customFormat="1" x14ac:dyDescent="0.15"/>
    <row r="8810" s="116" customFormat="1" x14ac:dyDescent="0.15"/>
    <row r="8811" s="116" customFormat="1" x14ac:dyDescent="0.15"/>
    <row r="8812" s="116" customFormat="1" x14ac:dyDescent="0.15"/>
    <row r="8813" s="116" customFormat="1" x14ac:dyDescent="0.15"/>
    <row r="8814" s="116" customFormat="1" x14ac:dyDescent="0.15"/>
    <row r="8815" s="116" customFormat="1" x14ac:dyDescent="0.15"/>
    <row r="8816" s="116" customFormat="1" x14ac:dyDescent="0.15"/>
    <row r="8817" s="116" customFormat="1" x14ac:dyDescent="0.15"/>
    <row r="8818" s="116" customFormat="1" x14ac:dyDescent="0.15"/>
    <row r="8819" s="116" customFormat="1" x14ac:dyDescent="0.15"/>
    <row r="8820" s="116" customFormat="1" x14ac:dyDescent="0.15"/>
    <row r="8821" s="116" customFormat="1" x14ac:dyDescent="0.15"/>
    <row r="8822" s="116" customFormat="1" x14ac:dyDescent="0.15"/>
    <row r="8823" s="116" customFormat="1" x14ac:dyDescent="0.15"/>
    <row r="8824" s="116" customFormat="1" x14ac:dyDescent="0.15"/>
    <row r="8825" s="116" customFormat="1" x14ac:dyDescent="0.15"/>
    <row r="8826" s="116" customFormat="1" x14ac:dyDescent="0.15"/>
    <row r="8827" s="116" customFormat="1" x14ac:dyDescent="0.15"/>
    <row r="8828" s="116" customFormat="1" x14ac:dyDescent="0.15"/>
    <row r="8829" s="116" customFormat="1" x14ac:dyDescent="0.15"/>
    <row r="8830" s="116" customFormat="1" x14ac:dyDescent="0.15"/>
    <row r="8831" s="116" customFormat="1" x14ac:dyDescent="0.15"/>
    <row r="8832" s="116" customFormat="1" x14ac:dyDescent="0.15"/>
    <row r="8833" s="116" customFormat="1" x14ac:dyDescent="0.15"/>
    <row r="8834" s="116" customFormat="1" x14ac:dyDescent="0.15"/>
    <row r="8835" s="116" customFormat="1" x14ac:dyDescent="0.15"/>
    <row r="8836" s="116" customFormat="1" x14ac:dyDescent="0.15"/>
    <row r="8837" s="116" customFormat="1" x14ac:dyDescent="0.15"/>
    <row r="8838" s="116" customFormat="1" x14ac:dyDescent="0.15"/>
    <row r="8839" s="116" customFormat="1" x14ac:dyDescent="0.15"/>
    <row r="8840" s="116" customFormat="1" x14ac:dyDescent="0.15"/>
    <row r="8841" s="116" customFormat="1" x14ac:dyDescent="0.15"/>
    <row r="8842" s="116" customFormat="1" x14ac:dyDescent="0.15"/>
    <row r="8843" s="116" customFormat="1" x14ac:dyDescent="0.15"/>
    <row r="8844" s="116" customFormat="1" x14ac:dyDescent="0.15"/>
    <row r="8845" s="116" customFormat="1" x14ac:dyDescent="0.15"/>
    <row r="8846" s="116" customFormat="1" x14ac:dyDescent="0.15"/>
    <row r="8847" s="116" customFormat="1" x14ac:dyDescent="0.15"/>
    <row r="8848" s="116" customFormat="1" x14ac:dyDescent="0.15"/>
    <row r="8849" s="116" customFormat="1" x14ac:dyDescent="0.15"/>
    <row r="8850" s="116" customFormat="1" x14ac:dyDescent="0.15"/>
    <row r="8851" s="116" customFormat="1" x14ac:dyDescent="0.15"/>
    <row r="8852" s="116" customFormat="1" x14ac:dyDescent="0.15"/>
    <row r="8853" s="116" customFormat="1" x14ac:dyDescent="0.15"/>
    <row r="8854" s="116" customFormat="1" x14ac:dyDescent="0.15"/>
    <row r="8855" s="116" customFormat="1" x14ac:dyDescent="0.15"/>
    <row r="8856" s="116" customFormat="1" x14ac:dyDescent="0.15"/>
    <row r="8857" s="116" customFormat="1" x14ac:dyDescent="0.15"/>
    <row r="8858" s="116" customFormat="1" x14ac:dyDescent="0.15"/>
    <row r="8859" s="116" customFormat="1" x14ac:dyDescent="0.15"/>
    <row r="8860" s="116" customFormat="1" x14ac:dyDescent="0.15"/>
    <row r="8861" s="116" customFormat="1" x14ac:dyDescent="0.15"/>
    <row r="8862" s="116" customFormat="1" x14ac:dyDescent="0.15"/>
    <row r="8863" s="116" customFormat="1" x14ac:dyDescent="0.15"/>
    <row r="8864" s="116" customFormat="1" x14ac:dyDescent="0.15"/>
    <row r="8865" s="116" customFormat="1" x14ac:dyDescent="0.15"/>
    <row r="8866" s="116" customFormat="1" x14ac:dyDescent="0.15"/>
    <row r="8867" s="116" customFormat="1" x14ac:dyDescent="0.15"/>
    <row r="8868" s="116" customFormat="1" x14ac:dyDescent="0.15"/>
    <row r="8869" s="116" customFormat="1" x14ac:dyDescent="0.15"/>
    <row r="8870" s="116" customFormat="1" x14ac:dyDescent="0.15"/>
    <row r="8871" s="116" customFormat="1" x14ac:dyDescent="0.15"/>
    <row r="8872" s="116" customFormat="1" x14ac:dyDescent="0.15"/>
    <row r="8873" s="116" customFormat="1" x14ac:dyDescent="0.15"/>
    <row r="8874" s="116" customFormat="1" x14ac:dyDescent="0.15"/>
    <row r="8875" s="116" customFormat="1" x14ac:dyDescent="0.15"/>
    <row r="8876" s="116" customFormat="1" x14ac:dyDescent="0.15"/>
    <row r="8877" s="116" customFormat="1" x14ac:dyDescent="0.15"/>
    <row r="8878" s="116" customFormat="1" x14ac:dyDescent="0.15"/>
    <row r="8879" s="116" customFormat="1" x14ac:dyDescent="0.15"/>
    <row r="8880" s="116" customFormat="1" x14ac:dyDescent="0.15"/>
    <row r="8881" s="116" customFormat="1" x14ac:dyDescent="0.15"/>
    <row r="8882" s="116" customFormat="1" x14ac:dyDescent="0.15"/>
    <row r="8883" s="116" customFormat="1" x14ac:dyDescent="0.15"/>
    <row r="8884" s="116" customFormat="1" x14ac:dyDescent="0.15"/>
    <row r="8885" s="116" customFormat="1" x14ac:dyDescent="0.15"/>
    <row r="8886" s="116" customFormat="1" x14ac:dyDescent="0.15"/>
    <row r="8887" s="116" customFormat="1" x14ac:dyDescent="0.15"/>
    <row r="8888" s="116" customFormat="1" x14ac:dyDescent="0.15"/>
    <row r="8889" s="116" customFormat="1" x14ac:dyDescent="0.15"/>
    <row r="8890" s="116" customFormat="1" x14ac:dyDescent="0.15"/>
    <row r="8891" s="116" customFormat="1" x14ac:dyDescent="0.15"/>
    <row r="8892" s="116" customFormat="1" x14ac:dyDescent="0.15"/>
    <row r="8893" s="116" customFormat="1" x14ac:dyDescent="0.15"/>
    <row r="8894" s="116" customFormat="1" x14ac:dyDescent="0.15"/>
    <row r="8895" s="116" customFormat="1" x14ac:dyDescent="0.15"/>
    <row r="8896" s="116" customFormat="1" x14ac:dyDescent="0.15"/>
    <row r="8897" s="116" customFormat="1" x14ac:dyDescent="0.15"/>
    <row r="8898" s="116" customFormat="1" x14ac:dyDescent="0.15"/>
    <row r="8899" s="116" customFormat="1" x14ac:dyDescent="0.15"/>
    <row r="8900" s="116" customFormat="1" x14ac:dyDescent="0.15"/>
    <row r="8901" s="116" customFormat="1" x14ac:dyDescent="0.15"/>
    <row r="8902" s="116" customFormat="1" x14ac:dyDescent="0.15"/>
    <row r="8903" s="116" customFormat="1" x14ac:dyDescent="0.15"/>
    <row r="8904" s="116" customFormat="1" x14ac:dyDescent="0.15"/>
    <row r="8905" s="116" customFormat="1" x14ac:dyDescent="0.15"/>
    <row r="8906" s="116" customFormat="1" x14ac:dyDescent="0.15"/>
    <row r="8907" s="116" customFormat="1" x14ac:dyDescent="0.15"/>
    <row r="8908" s="116" customFormat="1" x14ac:dyDescent="0.15"/>
    <row r="8909" s="116" customFormat="1" x14ac:dyDescent="0.15"/>
    <row r="8910" s="116" customFormat="1" x14ac:dyDescent="0.15"/>
    <row r="8911" s="116" customFormat="1" x14ac:dyDescent="0.15"/>
    <row r="8912" s="116" customFormat="1" x14ac:dyDescent="0.15"/>
    <row r="8913" s="116" customFormat="1" x14ac:dyDescent="0.15"/>
    <row r="8914" s="116" customFormat="1" x14ac:dyDescent="0.15"/>
    <row r="8915" s="116" customFormat="1" x14ac:dyDescent="0.15"/>
    <row r="8916" s="116" customFormat="1" x14ac:dyDescent="0.15"/>
    <row r="8917" s="116" customFormat="1" x14ac:dyDescent="0.15"/>
    <row r="8918" s="116" customFormat="1" x14ac:dyDescent="0.15"/>
    <row r="8919" s="116" customFormat="1" x14ac:dyDescent="0.15"/>
    <row r="8920" s="116" customFormat="1" x14ac:dyDescent="0.15"/>
    <row r="8921" s="116" customFormat="1" x14ac:dyDescent="0.15"/>
    <row r="8922" s="116" customFormat="1" x14ac:dyDescent="0.15"/>
    <row r="8923" s="116" customFormat="1" x14ac:dyDescent="0.15"/>
    <row r="8924" s="116" customFormat="1" x14ac:dyDescent="0.15"/>
    <row r="8925" s="116" customFormat="1" x14ac:dyDescent="0.15"/>
    <row r="8926" s="116" customFormat="1" x14ac:dyDescent="0.15"/>
    <row r="8927" s="116" customFormat="1" x14ac:dyDescent="0.15"/>
    <row r="8928" s="116" customFormat="1" x14ac:dyDescent="0.15"/>
    <row r="8929" s="116" customFormat="1" x14ac:dyDescent="0.15"/>
    <row r="8930" s="116" customFormat="1" x14ac:dyDescent="0.15"/>
    <row r="8931" s="116" customFormat="1" x14ac:dyDescent="0.15"/>
    <row r="8932" s="116" customFormat="1" x14ac:dyDescent="0.15"/>
    <row r="8933" s="116" customFormat="1" x14ac:dyDescent="0.15"/>
    <row r="8934" s="116" customFormat="1" x14ac:dyDescent="0.15"/>
    <row r="8935" s="116" customFormat="1" x14ac:dyDescent="0.15"/>
    <row r="8936" s="116" customFormat="1" x14ac:dyDescent="0.15"/>
    <row r="8937" s="116" customFormat="1" x14ac:dyDescent="0.15"/>
    <row r="8938" s="116" customFormat="1" x14ac:dyDescent="0.15"/>
    <row r="8939" s="116" customFormat="1" x14ac:dyDescent="0.15"/>
    <row r="8940" s="116" customFormat="1" x14ac:dyDescent="0.15"/>
    <row r="8941" s="116" customFormat="1" x14ac:dyDescent="0.15"/>
    <row r="8942" s="116" customFormat="1" x14ac:dyDescent="0.15"/>
    <row r="8943" s="116" customFormat="1" x14ac:dyDescent="0.15"/>
    <row r="8944" s="116" customFormat="1" x14ac:dyDescent="0.15"/>
    <row r="8945" s="116" customFormat="1" x14ac:dyDescent="0.15"/>
    <row r="8946" s="116" customFormat="1" x14ac:dyDescent="0.15"/>
    <row r="8947" s="116" customFormat="1" x14ac:dyDescent="0.15"/>
    <row r="8948" s="116" customFormat="1" x14ac:dyDescent="0.15"/>
    <row r="8949" s="116" customFormat="1" x14ac:dyDescent="0.15"/>
    <row r="8950" s="116" customFormat="1" x14ac:dyDescent="0.15"/>
    <row r="8951" s="116" customFormat="1" x14ac:dyDescent="0.15"/>
    <row r="8952" s="116" customFormat="1" x14ac:dyDescent="0.15"/>
    <row r="8953" s="116" customFormat="1" x14ac:dyDescent="0.15"/>
    <row r="8954" s="116" customFormat="1" x14ac:dyDescent="0.15"/>
    <row r="8955" s="116" customFormat="1" x14ac:dyDescent="0.15"/>
    <row r="8956" s="116" customFormat="1" x14ac:dyDescent="0.15"/>
    <row r="8957" s="116" customFormat="1" x14ac:dyDescent="0.15"/>
    <row r="8958" s="116" customFormat="1" x14ac:dyDescent="0.15"/>
    <row r="8959" s="116" customFormat="1" x14ac:dyDescent="0.15"/>
    <row r="8960" s="116" customFormat="1" x14ac:dyDescent="0.15"/>
    <row r="8961" s="116" customFormat="1" x14ac:dyDescent="0.15"/>
    <row r="8962" s="116" customFormat="1" x14ac:dyDescent="0.15"/>
    <row r="8963" s="116" customFormat="1" x14ac:dyDescent="0.15"/>
    <row r="8964" s="116" customFormat="1" x14ac:dyDescent="0.15"/>
    <row r="8965" s="116" customFormat="1" x14ac:dyDescent="0.15"/>
    <row r="8966" s="116" customFormat="1" x14ac:dyDescent="0.15"/>
    <row r="8967" s="116" customFormat="1" x14ac:dyDescent="0.15"/>
    <row r="8968" s="116" customFormat="1" x14ac:dyDescent="0.15"/>
    <row r="8969" s="116" customFormat="1" x14ac:dyDescent="0.15"/>
    <row r="8970" s="116" customFormat="1" x14ac:dyDescent="0.15"/>
    <row r="8971" s="116" customFormat="1" x14ac:dyDescent="0.15"/>
    <row r="8972" s="116" customFormat="1" x14ac:dyDescent="0.15"/>
    <row r="8973" s="116" customFormat="1" x14ac:dyDescent="0.15"/>
    <row r="8974" s="116" customFormat="1" x14ac:dyDescent="0.15"/>
    <row r="8975" s="116" customFormat="1" x14ac:dyDescent="0.15"/>
    <row r="8976" s="116" customFormat="1" x14ac:dyDescent="0.15"/>
    <row r="8977" s="116" customFormat="1" x14ac:dyDescent="0.15"/>
    <row r="8978" s="116" customFormat="1" x14ac:dyDescent="0.15"/>
    <row r="8979" s="116" customFormat="1" x14ac:dyDescent="0.15"/>
    <row r="8980" s="116" customFormat="1" x14ac:dyDescent="0.15"/>
    <row r="8981" s="116" customFormat="1" x14ac:dyDescent="0.15"/>
    <row r="8982" s="116" customFormat="1" x14ac:dyDescent="0.15"/>
    <row r="8983" s="116" customFormat="1" x14ac:dyDescent="0.15"/>
    <row r="8984" s="116" customFormat="1" x14ac:dyDescent="0.15"/>
    <row r="8985" s="116" customFormat="1" x14ac:dyDescent="0.15"/>
    <row r="8986" s="116" customFormat="1" x14ac:dyDescent="0.15"/>
    <row r="8987" s="116" customFormat="1" x14ac:dyDescent="0.15"/>
    <row r="8988" s="116" customFormat="1" x14ac:dyDescent="0.15"/>
    <row r="8989" s="116" customFormat="1" x14ac:dyDescent="0.15"/>
    <row r="8990" s="116" customFormat="1" x14ac:dyDescent="0.15"/>
    <row r="8991" s="116" customFormat="1" x14ac:dyDescent="0.15"/>
    <row r="8992" s="116" customFormat="1" x14ac:dyDescent="0.15"/>
    <row r="8993" s="116" customFormat="1" x14ac:dyDescent="0.15"/>
    <row r="8994" s="116" customFormat="1" x14ac:dyDescent="0.15"/>
    <row r="8995" s="116" customFormat="1" x14ac:dyDescent="0.15"/>
    <row r="8996" s="116" customFormat="1" x14ac:dyDescent="0.15"/>
    <row r="8997" s="116" customFormat="1" x14ac:dyDescent="0.15"/>
    <row r="8998" s="116" customFormat="1" x14ac:dyDescent="0.15"/>
    <row r="8999" s="116" customFormat="1" x14ac:dyDescent="0.15"/>
    <row r="9000" s="116" customFormat="1" x14ac:dyDescent="0.15"/>
    <row r="9001" s="116" customFormat="1" x14ac:dyDescent="0.15"/>
    <row r="9002" s="116" customFormat="1" x14ac:dyDescent="0.15"/>
    <row r="9003" s="116" customFormat="1" x14ac:dyDescent="0.15"/>
    <row r="9004" s="116" customFormat="1" x14ac:dyDescent="0.15"/>
    <row r="9005" s="116" customFormat="1" x14ac:dyDescent="0.15"/>
    <row r="9006" s="116" customFormat="1" x14ac:dyDescent="0.15"/>
    <row r="9007" s="116" customFormat="1" x14ac:dyDescent="0.15"/>
    <row r="9008" s="116" customFormat="1" x14ac:dyDescent="0.15"/>
    <row r="9009" s="116" customFormat="1" x14ac:dyDescent="0.15"/>
    <row r="9010" s="116" customFormat="1" x14ac:dyDescent="0.15"/>
    <row r="9011" s="116" customFormat="1" x14ac:dyDescent="0.15"/>
    <row r="9012" s="116" customFormat="1" x14ac:dyDescent="0.15"/>
    <row r="9013" s="116" customFormat="1" x14ac:dyDescent="0.15"/>
    <row r="9014" s="116" customFormat="1" x14ac:dyDescent="0.15"/>
    <row r="9015" s="116" customFormat="1" x14ac:dyDescent="0.15"/>
    <row r="9016" s="116" customFormat="1" x14ac:dyDescent="0.15"/>
    <row r="9017" s="116" customFormat="1" x14ac:dyDescent="0.15"/>
    <row r="9018" s="116" customFormat="1" x14ac:dyDescent="0.15"/>
    <row r="9019" s="116" customFormat="1" x14ac:dyDescent="0.15"/>
    <row r="9020" s="116" customFormat="1" x14ac:dyDescent="0.15"/>
    <row r="9021" s="116" customFormat="1" x14ac:dyDescent="0.15"/>
    <row r="9022" s="116" customFormat="1" x14ac:dyDescent="0.15"/>
    <row r="9023" s="116" customFormat="1" x14ac:dyDescent="0.15"/>
    <row r="9024" s="116" customFormat="1" x14ac:dyDescent="0.15"/>
    <row r="9025" s="116" customFormat="1" x14ac:dyDescent="0.15"/>
    <row r="9026" s="116" customFormat="1" x14ac:dyDescent="0.15"/>
    <row r="9027" s="116" customFormat="1" x14ac:dyDescent="0.15"/>
    <row r="9028" s="116" customFormat="1" x14ac:dyDescent="0.15"/>
    <row r="9029" s="116" customFormat="1" x14ac:dyDescent="0.15"/>
    <row r="9030" s="116" customFormat="1" x14ac:dyDescent="0.15"/>
    <row r="9031" s="116" customFormat="1" x14ac:dyDescent="0.15"/>
    <row r="9032" s="116" customFormat="1" x14ac:dyDescent="0.15"/>
    <row r="9033" s="116" customFormat="1" x14ac:dyDescent="0.15"/>
    <row r="9034" s="116" customFormat="1" x14ac:dyDescent="0.15"/>
    <row r="9035" s="116" customFormat="1" x14ac:dyDescent="0.15"/>
    <row r="9036" s="116" customFormat="1" x14ac:dyDescent="0.15"/>
    <row r="9037" s="116" customFormat="1" x14ac:dyDescent="0.15"/>
    <row r="9038" s="116" customFormat="1" x14ac:dyDescent="0.15"/>
    <row r="9039" s="116" customFormat="1" x14ac:dyDescent="0.15"/>
    <row r="9040" s="116" customFormat="1" x14ac:dyDescent="0.15"/>
    <row r="9041" s="116" customFormat="1" x14ac:dyDescent="0.15"/>
    <row r="9042" s="116" customFormat="1" x14ac:dyDescent="0.15"/>
    <row r="9043" s="116" customFormat="1" x14ac:dyDescent="0.15"/>
    <row r="9044" s="116" customFormat="1" x14ac:dyDescent="0.15"/>
    <row r="9045" s="116" customFormat="1" x14ac:dyDescent="0.15"/>
    <row r="9046" s="116" customFormat="1" x14ac:dyDescent="0.15"/>
    <row r="9047" s="116" customFormat="1" x14ac:dyDescent="0.15"/>
    <row r="9048" s="116" customFormat="1" x14ac:dyDescent="0.15"/>
    <row r="9049" s="116" customFormat="1" x14ac:dyDescent="0.15"/>
    <row r="9050" s="116" customFormat="1" x14ac:dyDescent="0.15"/>
    <row r="9051" s="116" customFormat="1" x14ac:dyDescent="0.15"/>
    <row r="9052" s="116" customFormat="1" x14ac:dyDescent="0.15"/>
    <row r="9053" s="116" customFormat="1" x14ac:dyDescent="0.15"/>
    <row r="9054" s="116" customFormat="1" x14ac:dyDescent="0.15"/>
    <row r="9055" s="116" customFormat="1" x14ac:dyDescent="0.15"/>
    <row r="9056" s="116" customFormat="1" x14ac:dyDescent="0.15"/>
    <row r="9057" s="116" customFormat="1" x14ac:dyDescent="0.15"/>
    <row r="9058" s="116" customFormat="1" x14ac:dyDescent="0.15"/>
    <row r="9059" s="116" customFormat="1" x14ac:dyDescent="0.15"/>
    <row r="9060" s="116" customFormat="1" x14ac:dyDescent="0.15"/>
    <row r="9061" s="116" customFormat="1" x14ac:dyDescent="0.15"/>
    <row r="9062" s="116" customFormat="1" x14ac:dyDescent="0.15"/>
    <row r="9063" s="116" customFormat="1" x14ac:dyDescent="0.15"/>
    <row r="9064" s="116" customFormat="1" x14ac:dyDescent="0.15"/>
    <row r="9065" s="116" customFormat="1" x14ac:dyDescent="0.15"/>
    <row r="9066" s="116" customFormat="1" x14ac:dyDescent="0.15"/>
    <row r="9067" s="116" customFormat="1" x14ac:dyDescent="0.15"/>
    <row r="9068" s="116" customFormat="1" x14ac:dyDescent="0.15"/>
    <row r="9069" s="116" customFormat="1" x14ac:dyDescent="0.15"/>
    <row r="9070" s="116" customFormat="1" x14ac:dyDescent="0.15"/>
    <row r="9071" s="116" customFormat="1" x14ac:dyDescent="0.15"/>
    <row r="9072" s="116" customFormat="1" x14ac:dyDescent="0.15"/>
    <row r="9073" s="116" customFormat="1" x14ac:dyDescent="0.15"/>
    <row r="9074" s="116" customFormat="1" x14ac:dyDescent="0.15"/>
    <row r="9075" s="116" customFormat="1" x14ac:dyDescent="0.15"/>
    <row r="9076" s="116" customFormat="1" x14ac:dyDescent="0.15"/>
    <row r="9077" s="116" customFormat="1" x14ac:dyDescent="0.15"/>
    <row r="9078" s="116" customFormat="1" x14ac:dyDescent="0.15"/>
    <row r="9079" s="116" customFormat="1" x14ac:dyDescent="0.15"/>
    <row r="9080" s="116" customFormat="1" x14ac:dyDescent="0.15"/>
    <row r="9081" s="116" customFormat="1" x14ac:dyDescent="0.15"/>
    <row r="9082" s="116" customFormat="1" x14ac:dyDescent="0.15"/>
    <row r="9083" s="116" customFormat="1" x14ac:dyDescent="0.15"/>
    <row r="9084" s="116" customFormat="1" x14ac:dyDescent="0.15"/>
    <row r="9085" s="116" customFormat="1" x14ac:dyDescent="0.15"/>
    <row r="9086" s="116" customFormat="1" x14ac:dyDescent="0.15"/>
    <row r="9087" s="116" customFormat="1" x14ac:dyDescent="0.15"/>
    <row r="9088" s="116" customFormat="1" x14ac:dyDescent="0.15"/>
    <row r="9089" s="116" customFormat="1" x14ac:dyDescent="0.15"/>
    <row r="9090" s="116" customFormat="1" x14ac:dyDescent="0.15"/>
    <row r="9091" s="116" customFormat="1" x14ac:dyDescent="0.15"/>
    <row r="9092" s="116" customFormat="1" x14ac:dyDescent="0.15"/>
    <row r="9093" s="116" customFormat="1" x14ac:dyDescent="0.15"/>
    <row r="9094" s="116" customFormat="1" x14ac:dyDescent="0.15"/>
    <row r="9095" s="116" customFormat="1" x14ac:dyDescent="0.15"/>
    <row r="9096" s="116" customFormat="1" x14ac:dyDescent="0.15"/>
    <row r="9097" s="116" customFormat="1" x14ac:dyDescent="0.15"/>
    <row r="9098" s="116" customFormat="1" x14ac:dyDescent="0.15"/>
    <row r="9099" s="116" customFormat="1" x14ac:dyDescent="0.15"/>
    <row r="9100" s="116" customFormat="1" x14ac:dyDescent="0.15"/>
    <row r="9101" s="116" customFormat="1" x14ac:dyDescent="0.15"/>
    <row r="9102" s="116" customFormat="1" x14ac:dyDescent="0.15"/>
    <row r="9103" s="116" customFormat="1" x14ac:dyDescent="0.15"/>
    <row r="9104" s="116" customFormat="1" x14ac:dyDescent="0.15"/>
    <row r="9105" s="116" customFormat="1" x14ac:dyDescent="0.15"/>
    <row r="9106" s="116" customFormat="1" x14ac:dyDescent="0.15"/>
    <row r="9107" s="116" customFormat="1" x14ac:dyDescent="0.15"/>
    <row r="9108" s="116" customFormat="1" x14ac:dyDescent="0.15"/>
    <row r="9109" s="116" customFormat="1" x14ac:dyDescent="0.15"/>
    <row r="9110" s="116" customFormat="1" x14ac:dyDescent="0.15"/>
    <row r="9111" s="116" customFormat="1" x14ac:dyDescent="0.15"/>
    <row r="9112" s="116" customFormat="1" x14ac:dyDescent="0.15"/>
    <row r="9113" s="116" customFormat="1" x14ac:dyDescent="0.15"/>
    <row r="9114" s="116" customFormat="1" x14ac:dyDescent="0.15"/>
    <row r="9115" s="116" customFormat="1" x14ac:dyDescent="0.15"/>
    <row r="9116" s="116" customFormat="1" x14ac:dyDescent="0.15"/>
    <row r="9117" s="116" customFormat="1" x14ac:dyDescent="0.15"/>
    <row r="9118" s="116" customFormat="1" x14ac:dyDescent="0.15"/>
    <row r="9119" s="116" customFormat="1" x14ac:dyDescent="0.15"/>
    <row r="9120" s="116" customFormat="1" x14ac:dyDescent="0.15"/>
    <row r="9121" s="116" customFormat="1" x14ac:dyDescent="0.15"/>
    <row r="9122" s="116" customFormat="1" x14ac:dyDescent="0.15"/>
    <row r="9123" s="116" customFormat="1" x14ac:dyDescent="0.15"/>
    <row r="9124" s="116" customFormat="1" x14ac:dyDescent="0.15"/>
    <row r="9125" s="116" customFormat="1" x14ac:dyDescent="0.15"/>
    <row r="9126" s="116" customFormat="1" x14ac:dyDescent="0.15"/>
    <row r="9127" s="116" customFormat="1" x14ac:dyDescent="0.15"/>
    <row r="9128" s="116" customFormat="1" x14ac:dyDescent="0.15"/>
    <row r="9129" s="116" customFormat="1" x14ac:dyDescent="0.15"/>
    <row r="9130" s="116" customFormat="1" x14ac:dyDescent="0.15"/>
    <row r="9131" s="116" customFormat="1" x14ac:dyDescent="0.15"/>
    <row r="9132" s="116" customFormat="1" x14ac:dyDescent="0.15"/>
    <row r="9133" s="116" customFormat="1" x14ac:dyDescent="0.15"/>
    <row r="9134" s="116" customFormat="1" x14ac:dyDescent="0.15"/>
    <row r="9135" s="116" customFormat="1" x14ac:dyDescent="0.15"/>
    <row r="9136" s="116" customFormat="1" x14ac:dyDescent="0.15"/>
    <row r="9137" s="116" customFormat="1" x14ac:dyDescent="0.15"/>
    <row r="9138" s="116" customFormat="1" x14ac:dyDescent="0.15"/>
    <row r="9139" s="116" customFormat="1" x14ac:dyDescent="0.15"/>
    <row r="9140" s="116" customFormat="1" x14ac:dyDescent="0.15"/>
    <row r="9141" s="116" customFormat="1" x14ac:dyDescent="0.15"/>
    <row r="9142" s="116" customFormat="1" x14ac:dyDescent="0.15"/>
    <row r="9143" s="116" customFormat="1" x14ac:dyDescent="0.15"/>
    <row r="9144" s="116" customFormat="1" x14ac:dyDescent="0.15"/>
    <row r="9145" s="116" customFormat="1" x14ac:dyDescent="0.15"/>
    <row r="9146" s="116" customFormat="1" x14ac:dyDescent="0.15"/>
    <row r="9147" s="116" customFormat="1" x14ac:dyDescent="0.15"/>
    <row r="9148" s="116" customFormat="1" x14ac:dyDescent="0.15"/>
    <row r="9149" s="116" customFormat="1" x14ac:dyDescent="0.15"/>
    <row r="9150" s="116" customFormat="1" x14ac:dyDescent="0.15"/>
    <row r="9151" s="116" customFormat="1" x14ac:dyDescent="0.15"/>
    <row r="9152" s="116" customFormat="1" x14ac:dyDescent="0.15"/>
    <row r="9153" s="116" customFormat="1" x14ac:dyDescent="0.15"/>
    <row r="9154" s="116" customFormat="1" x14ac:dyDescent="0.15"/>
    <row r="9155" s="116" customFormat="1" x14ac:dyDescent="0.15"/>
    <row r="9156" s="116" customFormat="1" x14ac:dyDescent="0.15"/>
    <row r="9157" s="116" customFormat="1" x14ac:dyDescent="0.15"/>
    <row r="9158" s="116" customFormat="1" x14ac:dyDescent="0.15"/>
    <row r="9159" s="116" customFormat="1" x14ac:dyDescent="0.15"/>
    <row r="9160" s="116" customFormat="1" x14ac:dyDescent="0.15"/>
    <row r="9161" s="116" customFormat="1" x14ac:dyDescent="0.15"/>
    <row r="9162" s="116" customFormat="1" x14ac:dyDescent="0.15"/>
    <row r="9163" s="116" customFormat="1" x14ac:dyDescent="0.15"/>
    <row r="9164" s="116" customFormat="1" x14ac:dyDescent="0.15"/>
    <row r="9165" s="116" customFormat="1" x14ac:dyDescent="0.15"/>
    <row r="9166" s="116" customFormat="1" x14ac:dyDescent="0.15"/>
    <row r="9167" s="116" customFormat="1" x14ac:dyDescent="0.15"/>
    <row r="9168" s="116" customFormat="1" x14ac:dyDescent="0.15"/>
    <row r="9169" s="116" customFormat="1" x14ac:dyDescent="0.15"/>
    <row r="9170" s="116" customFormat="1" x14ac:dyDescent="0.15"/>
    <row r="9171" s="116" customFormat="1" x14ac:dyDescent="0.15"/>
    <row r="9172" s="116" customFormat="1" x14ac:dyDescent="0.15"/>
    <row r="9173" s="116" customFormat="1" x14ac:dyDescent="0.15"/>
    <row r="9174" s="116" customFormat="1" x14ac:dyDescent="0.15"/>
    <row r="9175" s="116" customFormat="1" x14ac:dyDescent="0.15"/>
    <row r="9176" s="116" customFormat="1" x14ac:dyDescent="0.15"/>
    <row r="9177" s="116" customFormat="1" x14ac:dyDescent="0.15"/>
    <row r="9178" s="116" customFormat="1" x14ac:dyDescent="0.15"/>
    <row r="9179" s="116" customFormat="1" x14ac:dyDescent="0.15"/>
    <row r="9180" s="116" customFormat="1" x14ac:dyDescent="0.15"/>
    <row r="9181" s="116" customFormat="1" x14ac:dyDescent="0.15"/>
    <row r="9182" s="116" customFormat="1" x14ac:dyDescent="0.15"/>
    <row r="9183" s="116" customFormat="1" x14ac:dyDescent="0.15"/>
    <row r="9184" s="116" customFormat="1" x14ac:dyDescent="0.15"/>
    <row r="9185" s="116" customFormat="1" x14ac:dyDescent="0.15"/>
    <row r="9186" s="116" customFormat="1" x14ac:dyDescent="0.15"/>
    <row r="9187" s="116" customFormat="1" x14ac:dyDescent="0.15"/>
    <row r="9188" s="116" customFormat="1" x14ac:dyDescent="0.15"/>
    <row r="9189" s="116" customFormat="1" x14ac:dyDescent="0.15"/>
    <row r="9190" s="116" customFormat="1" x14ac:dyDescent="0.15"/>
    <row r="9191" s="116" customFormat="1" x14ac:dyDescent="0.15"/>
    <row r="9192" s="116" customFormat="1" x14ac:dyDescent="0.15"/>
    <row r="9193" s="116" customFormat="1" x14ac:dyDescent="0.15"/>
    <row r="9194" s="116" customFormat="1" x14ac:dyDescent="0.15"/>
    <row r="9195" s="116" customFormat="1" x14ac:dyDescent="0.15"/>
    <row r="9196" s="116" customFormat="1" x14ac:dyDescent="0.15"/>
    <row r="9197" s="116" customFormat="1" x14ac:dyDescent="0.15"/>
    <row r="9198" s="116" customFormat="1" x14ac:dyDescent="0.15"/>
    <row r="9199" s="116" customFormat="1" x14ac:dyDescent="0.15"/>
    <row r="9200" s="116" customFormat="1" x14ac:dyDescent="0.15"/>
    <row r="9201" s="116" customFormat="1" x14ac:dyDescent="0.15"/>
    <row r="9202" s="116" customFormat="1" x14ac:dyDescent="0.15"/>
    <row r="9203" s="116" customFormat="1" x14ac:dyDescent="0.15"/>
    <row r="9204" s="116" customFormat="1" x14ac:dyDescent="0.15"/>
    <row r="9205" s="116" customFormat="1" x14ac:dyDescent="0.15"/>
    <row r="9206" s="116" customFormat="1" x14ac:dyDescent="0.15"/>
    <row r="9207" s="116" customFormat="1" x14ac:dyDescent="0.15"/>
    <row r="9208" s="116" customFormat="1" x14ac:dyDescent="0.15"/>
    <row r="9209" s="116" customFormat="1" x14ac:dyDescent="0.15"/>
    <row r="9210" s="116" customFormat="1" x14ac:dyDescent="0.15"/>
    <row r="9211" s="116" customFormat="1" x14ac:dyDescent="0.15"/>
    <row r="9212" s="116" customFormat="1" x14ac:dyDescent="0.15"/>
    <row r="9213" s="116" customFormat="1" x14ac:dyDescent="0.15"/>
    <row r="9214" s="116" customFormat="1" x14ac:dyDescent="0.15"/>
    <row r="9215" s="116" customFormat="1" x14ac:dyDescent="0.15"/>
    <row r="9216" s="116" customFormat="1" x14ac:dyDescent="0.15"/>
    <row r="9217" s="116" customFormat="1" x14ac:dyDescent="0.15"/>
    <row r="9218" s="116" customFormat="1" x14ac:dyDescent="0.15"/>
    <row r="9219" s="116" customFormat="1" x14ac:dyDescent="0.15"/>
    <row r="9220" s="116" customFormat="1" x14ac:dyDescent="0.15"/>
    <row r="9221" s="116" customFormat="1" x14ac:dyDescent="0.15"/>
    <row r="9222" s="116" customFormat="1" x14ac:dyDescent="0.15"/>
    <row r="9223" s="116" customFormat="1" x14ac:dyDescent="0.15"/>
    <row r="9224" s="116" customFormat="1" x14ac:dyDescent="0.15"/>
    <row r="9225" s="116" customFormat="1" x14ac:dyDescent="0.15"/>
    <row r="9226" s="116" customFormat="1" x14ac:dyDescent="0.15"/>
    <row r="9227" s="116" customFormat="1" x14ac:dyDescent="0.15"/>
    <row r="9228" s="116" customFormat="1" x14ac:dyDescent="0.15"/>
    <row r="9229" s="116" customFormat="1" x14ac:dyDescent="0.15"/>
    <row r="9230" s="116" customFormat="1" x14ac:dyDescent="0.15"/>
    <row r="9231" s="116" customFormat="1" x14ac:dyDescent="0.15"/>
    <row r="9232" s="116" customFormat="1" x14ac:dyDescent="0.15"/>
    <row r="9233" s="116" customFormat="1" x14ac:dyDescent="0.15"/>
    <row r="9234" s="116" customFormat="1" x14ac:dyDescent="0.15"/>
    <row r="9235" s="116" customFormat="1" x14ac:dyDescent="0.15"/>
    <row r="9236" s="116" customFormat="1" x14ac:dyDescent="0.15"/>
    <row r="9237" s="116" customFormat="1" x14ac:dyDescent="0.15"/>
    <row r="9238" s="116" customFormat="1" x14ac:dyDescent="0.15"/>
    <row r="9239" s="116" customFormat="1" x14ac:dyDescent="0.15"/>
    <row r="9240" s="116" customFormat="1" x14ac:dyDescent="0.15"/>
    <row r="9241" s="116" customFormat="1" x14ac:dyDescent="0.15"/>
    <row r="9242" s="116" customFormat="1" x14ac:dyDescent="0.15"/>
    <row r="9243" s="116" customFormat="1" x14ac:dyDescent="0.15"/>
    <row r="9244" s="116" customFormat="1" x14ac:dyDescent="0.15"/>
    <row r="9245" s="116" customFormat="1" x14ac:dyDescent="0.15"/>
    <row r="9246" s="116" customFormat="1" x14ac:dyDescent="0.15"/>
    <row r="9247" s="116" customFormat="1" x14ac:dyDescent="0.15"/>
    <row r="9248" s="116" customFormat="1" x14ac:dyDescent="0.15"/>
    <row r="9249" s="116" customFormat="1" x14ac:dyDescent="0.15"/>
    <row r="9250" s="116" customFormat="1" x14ac:dyDescent="0.15"/>
    <row r="9251" s="116" customFormat="1" x14ac:dyDescent="0.15"/>
    <row r="9252" s="116" customFormat="1" x14ac:dyDescent="0.15"/>
    <row r="9253" s="116" customFormat="1" x14ac:dyDescent="0.15"/>
    <row r="9254" s="116" customFormat="1" x14ac:dyDescent="0.15"/>
    <row r="9255" s="116" customFormat="1" x14ac:dyDescent="0.15"/>
    <row r="9256" s="116" customFormat="1" x14ac:dyDescent="0.15"/>
    <row r="9257" s="116" customFormat="1" x14ac:dyDescent="0.15"/>
    <row r="9258" s="116" customFormat="1" x14ac:dyDescent="0.15"/>
    <row r="9259" s="116" customFormat="1" x14ac:dyDescent="0.15"/>
    <row r="9260" s="116" customFormat="1" x14ac:dyDescent="0.15"/>
    <row r="9261" s="116" customFormat="1" x14ac:dyDescent="0.15"/>
    <row r="9262" s="116" customFormat="1" x14ac:dyDescent="0.15"/>
    <row r="9263" s="116" customFormat="1" x14ac:dyDescent="0.15"/>
    <row r="9264" s="116" customFormat="1" x14ac:dyDescent="0.15"/>
    <row r="9265" s="116" customFormat="1" x14ac:dyDescent="0.15"/>
    <row r="9266" s="116" customFormat="1" x14ac:dyDescent="0.15"/>
    <row r="9267" s="116" customFormat="1" x14ac:dyDescent="0.15"/>
    <row r="9268" s="116" customFormat="1" x14ac:dyDescent="0.15"/>
    <row r="9269" s="116" customFormat="1" x14ac:dyDescent="0.15"/>
    <row r="9270" s="116" customFormat="1" x14ac:dyDescent="0.15"/>
    <row r="9271" s="116" customFormat="1" x14ac:dyDescent="0.15"/>
    <row r="9272" s="116" customFormat="1" x14ac:dyDescent="0.15"/>
    <row r="9273" s="116" customFormat="1" x14ac:dyDescent="0.15"/>
    <row r="9274" s="116" customFormat="1" x14ac:dyDescent="0.15"/>
    <row r="9275" s="116" customFormat="1" x14ac:dyDescent="0.15"/>
    <row r="9276" s="116" customFormat="1" x14ac:dyDescent="0.15"/>
    <row r="9277" s="116" customFormat="1" x14ac:dyDescent="0.15"/>
    <row r="9278" s="116" customFormat="1" x14ac:dyDescent="0.15"/>
    <row r="9279" s="116" customFormat="1" x14ac:dyDescent="0.15"/>
    <row r="9280" s="116" customFormat="1" x14ac:dyDescent="0.15"/>
    <row r="9281" s="116" customFormat="1" x14ac:dyDescent="0.15"/>
    <row r="9282" s="116" customFormat="1" x14ac:dyDescent="0.15"/>
    <row r="9283" s="116" customFormat="1" x14ac:dyDescent="0.15"/>
    <row r="9284" s="116" customFormat="1" x14ac:dyDescent="0.15"/>
    <row r="9285" s="116" customFormat="1" x14ac:dyDescent="0.15"/>
    <row r="9286" s="116" customFormat="1" x14ac:dyDescent="0.15"/>
    <row r="9287" s="116" customFormat="1" x14ac:dyDescent="0.15"/>
    <row r="9288" s="116" customFormat="1" x14ac:dyDescent="0.15"/>
    <row r="9289" s="116" customFormat="1" x14ac:dyDescent="0.15"/>
    <row r="9290" s="116" customFormat="1" x14ac:dyDescent="0.15"/>
    <row r="9291" s="116" customFormat="1" x14ac:dyDescent="0.15"/>
    <row r="9292" s="116" customFormat="1" x14ac:dyDescent="0.15"/>
    <row r="9293" s="116" customFormat="1" x14ac:dyDescent="0.15"/>
    <row r="9294" s="116" customFormat="1" x14ac:dyDescent="0.15"/>
    <row r="9295" s="116" customFormat="1" x14ac:dyDescent="0.15"/>
    <row r="9296" s="116" customFormat="1" x14ac:dyDescent="0.15"/>
    <row r="9297" s="116" customFormat="1" x14ac:dyDescent="0.15"/>
    <row r="9298" s="116" customFormat="1" x14ac:dyDescent="0.15"/>
    <row r="9299" s="116" customFormat="1" x14ac:dyDescent="0.15"/>
    <row r="9300" s="116" customFormat="1" x14ac:dyDescent="0.15"/>
    <row r="9301" s="116" customFormat="1" x14ac:dyDescent="0.15"/>
    <row r="9302" s="116" customFormat="1" x14ac:dyDescent="0.15"/>
    <row r="9303" s="116" customFormat="1" x14ac:dyDescent="0.15"/>
    <row r="9304" s="116" customFormat="1" x14ac:dyDescent="0.15"/>
    <row r="9305" s="116" customFormat="1" x14ac:dyDescent="0.15"/>
    <row r="9306" s="116" customFormat="1" x14ac:dyDescent="0.15"/>
    <row r="9307" s="116" customFormat="1" x14ac:dyDescent="0.15"/>
    <row r="9308" s="116" customFormat="1" x14ac:dyDescent="0.15"/>
    <row r="9309" s="116" customFormat="1" x14ac:dyDescent="0.15"/>
    <row r="9310" s="116" customFormat="1" x14ac:dyDescent="0.15"/>
    <row r="9311" s="116" customFormat="1" x14ac:dyDescent="0.15"/>
    <row r="9312" s="116" customFormat="1" x14ac:dyDescent="0.15"/>
    <row r="9313" s="116" customFormat="1" x14ac:dyDescent="0.15"/>
    <row r="9314" s="116" customFormat="1" x14ac:dyDescent="0.15"/>
    <row r="9315" s="116" customFormat="1" x14ac:dyDescent="0.15"/>
    <row r="9316" s="116" customFormat="1" x14ac:dyDescent="0.15"/>
    <row r="9317" s="116" customFormat="1" x14ac:dyDescent="0.15"/>
    <row r="9318" s="116" customFormat="1" x14ac:dyDescent="0.15"/>
    <row r="9319" s="116" customFormat="1" x14ac:dyDescent="0.15"/>
    <row r="9320" s="116" customFormat="1" x14ac:dyDescent="0.15"/>
    <row r="9321" s="116" customFormat="1" x14ac:dyDescent="0.15"/>
    <row r="9322" s="116" customFormat="1" x14ac:dyDescent="0.15"/>
    <row r="9323" s="116" customFormat="1" x14ac:dyDescent="0.15"/>
    <row r="9324" s="116" customFormat="1" x14ac:dyDescent="0.15"/>
    <row r="9325" s="116" customFormat="1" x14ac:dyDescent="0.15"/>
    <row r="9326" s="116" customFormat="1" x14ac:dyDescent="0.15"/>
    <row r="9327" s="116" customFormat="1" x14ac:dyDescent="0.15"/>
    <row r="9328" s="116" customFormat="1" x14ac:dyDescent="0.15"/>
    <row r="9329" s="116" customFormat="1" x14ac:dyDescent="0.15"/>
    <row r="9330" s="116" customFormat="1" x14ac:dyDescent="0.15"/>
    <row r="9331" s="116" customFormat="1" x14ac:dyDescent="0.15"/>
    <row r="9332" s="116" customFormat="1" x14ac:dyDescent="0.15"/>
    <row r="9333" s="116" customFormat="1" x14ac:dyDescent="0.15"/>
    <row r="9334" s="116" customFormat="1" x14ac:dyDescent="0.15"/>
    <row r="9335" s="116" customFormat="1" x14ac:dyDescent="0.15"/>
    <row r="9336" s="116" customFormat="1" x14ac:dyDescent="0.15"/>
    <row r="9337" s="116" customFormat="1" x14ac:dyDescent="0.15"/>
    <row r="9338" s="116" customFormat="1" x14ac:dyDescent="0.15"/>
    <row r="9339" s="116" customFormat="1" x14ac:dyDescent="0.15"/>
    <row r="9340" s="116" customFormat="1" x14ac:dyDescent="0.15"/>
    <row r="9341" s="116" customFormat="1" x14ac:dyDescent="0.15"/>
    <row r="9342" s="116" customFormat="1" x14ac:dyDescent="0.15"/>
    <row r="9343" s="116" customFormat="1" x14ac:dyDescent="0.15"/>
    <row r="9344" s="116" customFormat="1" x14ac:dyDescent="0.15"/>
    <row r="9345" s="116" customFormat="1" x14ac:dyDescent="0.15"/>
    <row r="9346" s="116" customFormat="1" x14ac:dyDescent="0.15"/>
    <row r="9347" s="116" customFormat="1" x14ac:dyDescent="0.15"/>
    <row r="9348" s="116" customFormat="1" x14ac:dyDescent="0.15"/>
    <row r="9349" s="116" customFormat="1" x14ac:dyDescent="0.15"/>
    <row r="9350" s="116" customFormat="1" x14ac:dyDescent="0.15"/>
    <row r="9351" s="116" customFormat="1" x14ac:dyDescent="0.15"/>
    <row r="9352" s="116" customFormat="1" x14ac:dyDescent="0.15"/>
    <row r="9353" s="116" customFormat="1" x14ac:dyDescent="0.15"/>
    <row r="9354" s="116" customFormat="1" x14ac:dyDescent="0.15"/>
    <row r="9355" s="116" customFormat="1" x14ac:dyDescent="0.15"/>
    <row r="9356" s="116" customFormat="1" x14ac:dyDescent="0.15"/>
    <row r="9357" s="116" customFormat="1" x14ac:dyDescent="0.15"/>
    <row r="9358" s="116" customFormat="1" x14ac:dyDescent="0.15"/>
    <row r="9359" s="116" customFormat="1" x14ac:dyDescent="0.15"/>
    <row r="9360" s="116" customFormat="1" x14ac:dyDescent="0.15"/>
    <row r="9361" s="116" customFormat="1" x14ac:dyDescent="0.15"/>
    <row r="9362" s="116" customFormat="1" x14ac:dyDescent="0.15"/>
    <row r="9363" s="116" customFormat="1" x14ac:dyDescent="0.15"/>
    <row r="9364" s="116" customFormat="1" x14ac:dyDescent="0.15"/>
    <row r="9365" s="116" customFormat="1" x14ac:dyDescent="0.15"/>
    <row r="9366" s="116" customFormat="1" x14ac:dyDescent="0.15"/>
    <row r="9367" s="116" customFormat="1" x14ac:dyDescent="0.15"/>
    <row r="9368" s="116" customFormat="1" x14ac:dyDescent="0.15"/>
    <row r="9369" s="116" customFormat="1" x14ac:dyDescent="0.15"/>
    <row r="9370" s="116" customFormat="1" x14ac:dyDescent="0.15"/>
    <row r="9371" s="116" customFormat="1" x14ac:dyDescent="0.15"/>
    <row r="9372" s="116" customFormat="1" x14ac:dyDescent="0.15"/>
    <row r="9373" s="116" customFormat="1" x14ac:dyDescent="0.15"/>
    <row r="9374" s="116" customFormat="1" x14ac:dyDescent="0.15"/>
    <row r="9375" s="116" customFormat="1" x14ac:dyDescent="0.15"/>
    <row r="9376" s="116" customFormat="1" x14ac:dyDescent="0.15"/>
    <row r="9377" s="116" customFormat="1" x14ac:dyDescent="0.15"/>
    <row r="9378" s="116" customFormat="1" x14ac:dyDescent="0.15"/>
    <row r="9379" s="116" customFormat="1" x14ac:dyDescent="0.15"/>
    <row r="9380" s="116" customFormat="1" x14ac:dyDescent="0.15"/>
    <row r="9381" s="116" customFormat="1" x14ac:dyDescent="0.15"/>
    <row r="9382" s="116" customFormat="1" x14ac:dyDescent="0.15"/>
    <row r="9383" s="116" customFormat="1" x14ac:dyDescent="0.15"/>
    <row r="9384" s="116" customFormat="1" x14ac:dyDescent="0.15"/>
    <row r="9385" s="116" customFormat="1" x14ac:dyDescent="0.15"/>
    <row r="9386" s="116" customFormat="1" x14ac:dyDescent="0.15"/>
    <row r="9387" s="116" customFormat="1" x14ac:dyDescent="0.15"/>
    <row r="9388" s="116" customFormat="1" x14ac:dyDescent="0.15"/>
    <row r="9389" s="116" customFormat="1" x14ac:dyDescent="0.15"/>
    <row r="9390" s="116" customFormat="1" x14ac:dyDescent="0.15"/>
    <row r="9391" s="116" customFormat="1" x14ac:dyDescent="0.15"/>
    <row r="9392" s="116" customFormat="1" x14ac:dyDescent="0.15"/>
    <row r="9393" s="116" customFormat="1" x14ac:dyDescent="0.15"/>
    <row r="9394" s="116" customFormat="1" x14ac:dyDescent="0.15"/>
    <row r="9395" s="116" customFormat="1" x14ac:dyDescent="0.15"/>
    <row r="9396" s="116" customFormat="1" x14ac:dyDescent="0.15"/>
    <row r="9397" s="116" customFormat="1" x14ac:dyDescent="0.15"/>
    <row r="9398" s="116" customFormat="1" x14ac:dyDescent="0.15"/>
    <row r="9399" s="116" customFormat="1" x14ac:dyDescent="0.15"/>
    <row r="9400" s="116" customFormat="1" x14ac:dyDescent="0.15"/>
    <row r="9401" s="116" customFormat="1" x14ac:dyDescent="0.15"/>
    <row r="9402" s="116" customFormat="1" x14ac:dyDescent="0.15"/>
    <row r="9403" s="116" customFormat="1" x14ac:dyDescent="0.15"/>
    <row r="9404" s="116" customFormat="1" x14ac:dyDescent="0.15"/>
    <row r="9405" s="116" customFormat="1" x14ac:dyDescent="0.15"/>
    <row r="9406" s="116" customFormat="1" x14ac:dyDescent="0.15"/>
    <row r="9407" s="116" customFormat="1" x14ac:dyDescent="0.15"/>
    <row r="9408" s="116" customFormat="1" x14ac:dyDescent="0.15"/>
    <row r="9409" s="116" customFormat="1" x14ac:dyDescent="0.15"/>
    <row r="9410" s="116" customFormat="1" x14ac:dyDescent="0.15"/>
    <row r="9411" s="116" customFormat="1" x14ac:dyDescent="0.15"/>
    <row r="9412" s="116" customFormat="1" x14ac:dyDescent="0.15"/>
    <row r="9413" s="116" customFormat="1" x14ac:dyDescent="0.15"/>
    <row r="9414" s="116" customFormat="1" x14ac:dyDescent="0.15"/>
    <row r="9415" s="116" customFormat="1" x14ac:dyDescent="0.15"/>
    <row r="9416" s="116" customFormat="1" x14ac:dyDescent="0.15"/>
    <row r="9417" s="116" customFormat="1" x14ac:dyDescent="0.15"/>
    <row r="9418" s="116" customFormat="1" x14ac:dyDescent="0.15"/>
    <row r="9419" s="116" customFormat="1" x14ac:dyDescent="0.15"/>
    <row r="9420" s="116" customFormat="1" x14ac:dyDescent="0.15"/>
    <row r="9421" s="116" customFormat="1" x14ac:dyDescent="0.15"/>
    <row r="9422" s="116" customFormat="1" x14ac:dyDescent="0.15"/>
    <row r="9423" s="116" customFormat="1" x14ac:dyDescent="0.15"/>
    <row r="9424" s="116" customFormat="1" x14ac:dyDescent="0.15"/>
    <row r="9425" s="116" customFormat="1" x14ac:dyDescent="0.15"/>
    <row r="9426" s="116" customFormat="1" x14ac:dyDescent="0.15"/>
    <row r="9427" s="116" customFormat="1" x14ac:dyDescent="0.15"/>
    <row r="9428" s="116" customFormat="1" x14ac:dyDescent="0.15"/>
    <row r="9429" s="116" customFormat="1" x14ac:dyDescent="0.15"/>
    <row r="9430" s="116" customFormat="1" x14ac:dyDescent="0.15"/>
    <row r="9431" s="116" customFormat="1" x14ac:dyDescent="0.15"/>
    <row r="9432" s="116" customFormat="1" x14ac:dyDescent="0.15"/>
    <row r="9433" s="116" customFormat="1" x14ac:dyDescent="0.15"/>
    <row r="9434" s="116" customFormat="1" x14ac:dyDescent="0.15"/>
    <row r="9435" s="116" customFormat="1" x14ac:dyDescent="0.15"/>
    <row r="9436" s="116" customFormat="1" x14ac:dyDescent="0.15"/>
    <row r="9437" s="116" customFormat="1" x14ac:dyDescent="0.15"/>
    <row r="9438" s="116" customFormat="1" x14ac:dyDescent="0.15"/>
    <row r="9439" s="116" customFormat="1" x14ac:dyDescent="0.15"/>
    <row r="9440" s="116" customFormat="1" x14ac:dyDescent="0.15"/>
    <row r="9441" s="116" customFormat="1" x14ac:dyDescent="0.15"/>
    <row r="9442" s="116" customFormat="1" x14ac:dyDescent="0.15"/>
    <row r="9443" s="116" customFormat="1" x14ac:dyDescent="0.15"/>
    <row r="9444" s="116" customFormat="1" x14ac:dyDescent="0.15"/>
    <row r="9445" s="116" customFormat="1" x14ac:dyDescent="0.15"/>
    <row r="9446" s="116" customFormat="1" x14ac:dyDescent="0.15"/>
    <row r="9447" s="116" customFormat="1" x14ac:dyDescent="0.15"/>
    <row r="9448" s="116" customFormat="1" x14ac:dyDescent="0.15"/>
    <row r="9449" s="116" customFormat="1" x14ac:dyDescent="0.15"/>
    <row r="9450" s="116" customFormat="1" x14ac:dyDescent="0.15"/>
    <row r="9451" s="116" customFormat="1" x14ac:dyDescent="0.15"/>
    <row r="9452" s="116" customFormat="1" x14ac:dyDescent="0.15"/>
    <row r="9453" s="116" customFormat="1" x14ac:dyDescent="0.15"/>
    <row r="9454" s="116" customFormat="1" x14ac:dyDescent="0.15"/>
    <row r="9455" s="116" customFormat="1" x14ac:dyDescent="0.15"/>
    <row r="9456" s="116" customFormat="1" x14ac:dyDescent="0.15"/>
    <row r="9457" s="116" customFormat="1" x14ac:dyDescent="0.15"/>
    <row r="9458" s="116" customFormat="1" x14ac:dyDescent="0.15"/>
    <row r="9459" s="116" customFormat="1" x14ac:dyDescent="0.15"/>
    <row r="9460" s="116" customFormat="1" x14ac:dyDescent="0.15"/>
    <row r="9461" s="116" customFormat="1" x14ac:dyDescent="0.15"/>
    <row r="9462" s="116" customFormat="1" x14ac:dyDescent="0.15"/>
    <row r="9463" s="116" customFormat="1" x14ac:dyDescent="0.15"/>
    <row r="9464" s="116" customFormat="1" x14ac:dyDescent="0.15"/>
    <row r="9465" s="116" customFormat="1" x14ac:dyDescent="0.15"/>
    <row r="9466" s="116" customFormat="1" x14ac:dyDescent="0.15"/>
    <row r="9467" s="116" customFormat="1" x14ac:dyDescent="0.15"/>
    <row r="9468" s="116" customFormat="1" x14ac:dyDescent="0.15"/>
    <row r="9469" s="116" customFormat="1" x14ac:dyDescent="0.15"/>
    <row r="9470" s="116" customFormat="1" x14ac:dyDescent="0.15"/>
    <row r="9471" s="116" customFormat="1" x14ac:dyDescent="0.15"/>
    <row r="9472" s="116" customFormat="1" x14ac:dyDescent="0.15"/>
    <row r="9473" s="116" customFormat="1" x14ac:dyDescent="0.15"/>
    <row r="9474" s="116" customFormat="1" x14ac:dyDescent="0.15"/>
    <row r="9475" s="116" customFormat="1" x14ac:dyDescent="0.15"/>
    <row r="9476" s="116" customFormat="1" x14ac:dyDescent="0.15"/>
    <row r="9477" s="116" customFormat="1" x14ac:dyDescent="0.15"/>
    <row r="9478" s="116" customFormat="1" x14ac:dyDescent="0.15"/>
    <row r="9479" s="116" customFormat="1" x14ac:dyDescent="0.15"/>
    <row r="9480" s="116" customFormat="1" x14ac:dyDescent="0.15"/>
    <row r="9481" s="116" customFormat="1" x14ac:dyDescent="0.15"/>
    <row r="9482" s="116" customFormat="1" x14ac:dyDescent="0.15"/>
    <row r="9483" s="116" customFormat="1" x14ac:dyDescent="0.15"/>
    <row r="9484" s="116" customFormat="1" x14ac:dyDescent="0.15"/>
    <row r="9485" s="116" customFormat="1" x14ac:dyDescent="0.15"/>
    <row r="9486" s="116" customFormat="1" x14ac:dyDescent="0.15"/>
    <row r="9487" s="116" customFormat="1" x14ac:dyDescent="0.15"/>
    <row r="9488" s="116" customFormat="1" x14ac:dyDescent="0.15"/>
    <row r="9489" s="116" customFormat="1" x14ac:dyDescent="0.15"/>
    <row r="9490" s="116" customFormat="1" x14ac:dyDescent="0.15"/>
    <row r="9491" s="116" customFormat="1" x14ac:dyDescent="0.15"/>
    <row r="9492" s="116" customFormat="1" x14ac:dyDescent="0.15"/>
    <row r="9493" s="116" customFormat="1" x14ac:dyDescent="0.15"/>
    <row r="9494" s="116" customFormat="1" x14ac:dyDescent="0.15"/>
    <row r="9495" s="116" customFormat="1" x14ac:dyDescent="0.15"/>
    <row r="9496" s="116" customFormat="1" x14ac:dyDescent="0.15"/>
    <row r="9497" s="116" customFormat="1" x14ac:dyDescent="0.15"/>
    <row r="9498" s="116" customFormat="1" x14ac:dyDescent="0.15"/>
    <row r="9499" s="116" customFormat="1" x14ac:dyDescent="0.15"/>
    <row r="9500" s="116" customFormat="1" x14ac:dyDescent="0.15"/>
    <row r="9501" s="116" customFormat="1" x14ac:dyDescent="0.15"/>
    <row r="9502" s="116" customFormat="1" x14ac:dyDescent="0.15"/>
    <row r="9503" s="116" customFormat="1" x14ac:dyDescent="0.15"/>
    <row r="9504" s="116" customFormat="1" x14ac:dyDescent="0.15"/>
    <row r="9505" s="116" customFormat="1" x14ac:dyDescent="0.15"/>
    <row r="9506" s="116" customFormat="1" x14ac:dyDescent="0.15"/>
    <row r="9507" s="116" customFormat="1" x14ac:dyDescent="0.15"/>
    <row r="9508" s="116" customFormat="1" x14ac:dyDescent="0.15"/>
    <row r="9509" s="116" customFormat="1" x14ac:dyDescent="0.15"/>
    <row r="9510" s="116" customFormat="1" x14ac:dyDescent="0.15"/>
    <row r="9511" s="116" customFormat="1" x14ac:dyDescent="0.15"/>
    <row r="9512" s="116" customFormat="1" x14ac:dyDescent="0.15"/>
    <row r="9513" s="116" customFormat="1" x14ac:dyDescent="0.15"/>
    <row r="9514" s="116" customFormat="1" x14ac:dyDescent="0.15"/>
    <row r="9515" s="116" customFormat="1" x14ac:dyDescent="0.15"/>
    <row r="9516" s="116" customFormat="1" x14ac:dyDescent="0.15"/>
    <row r="9517" s="116" customFormat="1" x14ac:dyDescent="0.15"/>
    <row r="9518" s="116" customFormat="1" x14ac:dyDescent="0.15"/>
    <row r="9519" s="116" customFormat="1" x14ac:dyDescent="0.15"/>
    <row r="9520" s="116" customFormat="1" x14ac:dyDescent="0.15"/>
    <row r="9521" s="116" customFormat="1" x14ac:dyDescent="0.15"/>
    <row r="9522" s="116" customFormat="1" x14ac:dyDescent="0.15"/>
    <row r="9523" s="116" customFormat="1" x14ac:dyDescent="0.15"/>
    <row r="9524" s="116" customFormat="1" x14ac:dyDescent="0.15"/>
    <row r="9525" s="116" customFormat="1" x14ac:dyDescent="0.15"/>
    <row r="9526" s="116" customFormat="1" x14ac:dyDescent="0.15"/>
    <row r="9527" s="116" customFormat="1" x14ac:dyDescent="0.15"/>
    <row r="9528" s="116" customFormat="1" x14ac:dyDescent="0.15"/>
    <row r="9529" s="116" customFormat="1" x14ac:dyDescent="0.15"/>
    <row r="9530" s="116" customFormat="1" x14ac:dyDescent="0.15"/>
    <row r="9531" s="116" customFormat="1" x14ac:dyDescent="0.15"/>
    <row r="9532" s="116" customFormat="1" x14ac:dyDescent="0.15"/>
    <row r="9533" s="116" customFormat="1" x14ac:dyDescent="0.15"/>
    <row r="9534" s="116" customFormat="1" x14ac:dyDescent="0.15"/>
    <row r="9535" s="116" customFormat="1" x14ac:dyDescent="0.15"/>
    <row r="9536" s="116" customFormat="1" x14ac:dyDescent="0.15"/>
    <row r="9537" s="116" customFormat="1" x14ac:dyDescent="0.15"/>
    <row r="9538" s="116" customFormat="1" x14ac:dyDescent="0.15"/>
    <row r="9539" s="116" customFormat="1" x14ac:dyDescent="0.15"/>
    <row r="9540" s="116" customFormat="1" x14ac:dyDescent="0.15"/>
    <row r="9541" s="116" customFormat="1" x14ac:dyDescent="0.15"/>
    <row r="9542" s="116" customFormat="1" x14ac:dyDescent="0.15"/>
    <row r="9543" s="116" customFormat="1" x14ac:dyDescent="0.15"/>
    <row r="9544" s="116" customFormat="1" x14ac:dyDescent="0.15"/>
    <row r="9545" s="116" customFormat="1" x14ac:dyDescent="0.15"/>
    <row r="9546" s="116" customFormat="1" x14ac:dyDescent="0.15"/>
    <row r="9547" s="116" customFormat="1" x14ac:dyDescent="0.15"/>
    <row r="9548" s="116" customFormat="1" x14ac:dyDescent="0.15"/>
    <row r="9549" s="116" customFormat="1" x14ac:dyDescent="0.15"/>
    <row r="9550" s="116" customFormat="1" x14ac:dyDescent="0.15"/>
    <row r="9551" s="116" customFormat="1" x14ac:dyDescent="0.15"/>
    <row r="9552" s="116" customFormat="1" x14ac:dyDescent="0.15"/>
    <row r="9553" s="116" customFormat="1" x14ac:dyDescent="0.15"/>
    <row r="9554" s="116" customFormat="1" x14ac:dyDescent="0.15"/>
    <row r="9555" s="116" customFormat="1" x14ac:dyDescent="0.15"/>
    <row r="9556" s="116" customFormat="1" x14ac:dyDescent="0.15"/>
    <row r="9557" s="116" customFormat="1" x14ac:dyDescent="0.15"/>
    <row r="9558" s="116" customFormat="1" x14ac:dyDescent="0.15"/>
    <row r="9559" s="116" customFormat="1" x14ac:dyDescent="0.15"/>
    <row r="9560" s="116" customFormat="1" x14ac:dyDescent="0.15"/>
    <row r="9561" s="116" customFormat="1" x14ac:dyDescent="0.15"/>
    <row r="9562" s="116" customFormat="1" x14ac:dyDescent="0.15"/>
    <row r="9563" s="116" customFormat="1" x14ac:dyDescent="0.15"/>
    <row r="9564" s="116" customFormat="1" x14ac:dyDescent="0.15"/>
    <row r="9565" s="116" customFormat="1" x14ac:dyDescent="0.15"/>
    <row r="9566" s="116" customFormat="1" x14ac:dyDescent="0.15"/>
    <row r="9567" s="116" customFormat="1" x14ac:dyDescent="0.15"/>
    <row r="9568" s="116" customFormat="1" x14ac:dyDescent="0.15"/>
    <row r="9569" s="116" customFormat="1" x14ac:dyDescent="0.15"/>
    <row r="9570" s="116" customFormat="1" x14ac:dyDescent="0.15"/>
    <row r="9571" s="116" customFormat="1" x14ac:dyDescent="0.15"/>
    <row r="9572" s="116" customFormat="1" x14ac:dyDescent="0.15"/>
    <row r="9573" s="116" customFormat="1" x14ac:dyDescent="0.15"/>
    <row r="9574" s="116" customFormat="1" x14ac:dyDescent="0.15"/>
    <row r="9575" s="116" customFormat="1" x14ac:dyDescent="0.15"/>
    <row r="9576" s="116" customFormat="1" x14ac:dyDescent="0.15"/>
    <row r="9577" s="116" customFormat="1" x14ac:dyDescent="0.15"/>
    <row r="9578" s="116" customFormat="1" x14ac:dyDescent="0.15"/>
    <row r="9579" s="116" customFormat="1" x14ac:dyDescent="0.15"/>
    <row r="9580" s="116" customFormat="1" x14ac:dyDescent="0.15"/>
    <row r="9581" s="116" customFormat="1" x14ac:dyDescent="0.15"/>
    <row r="9582" s="116" customFormat="1" x14ac:dyDescent="0.15"/>
    <row r="9583" s="116" customFormat="1" x14ac:dyDescent="0.15"/>
    <row r="9584" s="116" customFormat="1" x14ac:dyDescent="0.15"/>
    <row r="9585" s="116" customFormat="1" x14ac:dyDescent="0.15"/>
    <row r="9586" s="116" customFormat="1" x14ac:dyDescent="0.15"/>
    <row r="9587" s="116" customFormat="1" x14ac:dyDescent="0.15"/>
    <row r="9588" s="116" customFormat="1" x14ac:dyDescent="0.15"/>
    <row r="9589" s="116" customFormat="1" x14ac:dyDescent="0.15"/>
    <row r="9590" s="116" customFormat="1" x14ac:dyDescent="0.15"/>
    <row r="9591" s="116" customFormat="1" x14ac:dyDescent="0.15"/>
    <row r="9592" s="116" customFormat="1" x14ac:dyDescent="0.15"/>
    <row r="9593" s="116" customFormat="1" x14ac:dyDescent="0.15"/>
    <row r="9594" s="116" customFormat="1" x14ac:dyDescent="0.15"/>
    <row r="9595" s="116" customFormat="1" x14ac:dyDescent="0.15"/>
    <row r="9596" s="116" customFormat="1" x14ac:dyDescent="0.15"/>
    <row r="9597" s="116" customFormat="1" x14ac:dyDescent="0.15"/>
    <row r="9598" s="116" customFormat="1" x14ac:dyDescent="0.15"/>
    <row r="9599" s="116" customFormat="1" x14ac:dyDescent="0.15"/>
    <row r="9600" s="116" customFormat="1" x14ac:dyDescent="0.15"/>
    <row r="9601" s="116" customFormat="1" x14ac:dyDescent="0.15"/>
    <row r="9602" s="116" customFormat="1" x14ac:dyDescent="0.15"/>
    <row r="9603" s="116" customFormat="1" x14ac:dyDescent="0.15"/>
    <row r="9604" s="116" customFormat="1" x14ac:dyDescent="0.15"/>
    <row r="9605" s="116" customFormat="1" x14ac:dyDescent="0.15"/>
    <row r="9606" s="116" customFormat="1" x14ac:dyDescent="0.15"/>
    <row r="9607" s="116" customFormat="1" x14ac:dyDescent="0.15"/>
    <row r="9608" s="116" customFormat="1" x14ac:dyDescent="0.15"/>
    <row r="9609" s="116" customFormat="1" x14ac:dyDescent="0.15"/>
    <row r="9610" s="116" customFormat="1" x14ac:dyDescent="0.15"/>
    <row r="9611" s="116" customFormat="1" x14ac:dyDescent="0.15"/>
    <row r="9612" s="116" customFormat="1" x14ac:dyDescent="0.15"/>
    <row r="9613" s="116" customFormat="1" x14ac:dyDescent="0.15"/>
    <row r="9614" s="116" customFormat="1" x14ac:dyDescent="0.15"/>
    <row r="9615" s="116" customFormat="1" x14ac:dyDescent="0.15"/>
    <row r="9616" s="116" customFormat="1" x14ac:dyDescent="0.15"/>
    <row r="9617" s="116" customFormat="1" x14ac:dyDescent="0.15"/>
    <row r="9618" s="116" customFormat="1" x14ac:dyDescent="0.15"/>
    <row r="9619" s="116" customFormat="1" x14ac:dyDescent="0.15"/>
    <row r="9620" s="116" customFormat="1" x14ac:dyDescent="0.15"/>
    <row r="9621" s="116" customFormat="1" x14ac:dyDescent="0.15"/>
    <row r="9622" s="116" customFormat="1" x14ac:dyDescent="0.15"/>
    <row r="9623" s="116" customFormat="1" x14ac:dyDescent="0.15"/>
    <row r="9624" s="116" customFormat="1" x14ac:dyDescent="0.15"/>
    <row r="9625" s="116" customFormat="1" x14ac:dyDescent="0.15"/>
    <row r="9626" s="116" customFormat="1" x14ac:dyDescent="0.15"/>
    <row r="9627" s="116" customFormat="1" x14ac:dyDescent="0.15"/>
    <row r="9628" s="116" customFormat="1" x14ac:dyDescent="0.15"/>
    <row r="9629" s="116" customFormat="1" x14ac:dyDescent="0.15"/>
    <row r="9630" s="116" customFormat="1" x14ac:dyDescent="0.15"/>
    <row r="9631" s="116" customFormat="1" x14ac:dyDescent="0.15"/>
    <row r="9632" s="116" customFormat="1" x14ac:dyDescent="0.15"/>
    <row r="9633" s="116" customFormat="1" x14ac:dyDescent="0.15"/>
    <row r="9634" s="116" customFormat="1" x14ac:dyDescent="0.15"/>
    <row r="9635" s="116" customFormat="1" x14ac:dyDescent="0.15"/>
    <row r="9636" s="116" customFormat="1" x14ac:dyDescent="0.15"/>
    <row r="9637" s="116" customFormat="1" x14ac:dyDescent="0.15"/>
    <row r="9638" s="116" customFormat="1" x14ac:dyDescent="0.15"/>
    <row r="9639" s="116" customFormat="1" x14ac:dyDescent="0.15"/>
    <row r="9640" s="116" customFormat="1" x14ac:dyDescent="0.15"/>
    <row r="9641" s="116" customFormat="1" x14ac:dyDescent="0.15"/>
    <row r="9642" s="116" customFormat="1" x14ac:dyDescent="0.15"/>
    <row r="9643" s="116" customFormat="1" x14ac:dyDescent="0.15"/>
    <row r="9644" s="116" customFormat="1" x14ac:dyDescent="0.15"/>
    <row r="9645" s="116" customFormat="1" x14ac:dyDescent="0.15"/>
    <row r="9646" s="116" customFormat="1" x14ac:dyDescent="0.15"/>
    <row r="9647" s="116" customFormat="1" x14ac:dyDescent="0.15"/>
    <row r="9648" s="116" customFormat="1" x14ac:dyDescent="0.15"/>
    <row r="9649" s="116" customFormat="1" x14ac:dyDescent="0.15"/>
    <row r="9650" s="116" customFormat="1" x14ac:dyDescent="0.15"/>
    <row r="9651" s="116" customFormat="1" x14ac:dyDescent="0.15"/>
    <row r="9652" s="116" customFormat="1" x14ac:dyDescent="0.15"/>
    <row r="9653" s="116" customFormat="1" x14ac:dyDescent="0.15"/>
    <row r="9654" s="116" customFormat="1" x14ac:dyDescent="0.15"/>
    <row r="9655" s="116" customFormat="1" x14ac:dyDescent="0.15"/>
    <row r="9656" s="116" customFormat="1" x14ac:dyDescent="0.15"/>
    <row r="9657" s="116" customFormat="1" x14ac:dyDescent="0.15"/>
    <row r="9658" s="116" customFormat="1" x14ac:dyDescent="0.15"/>
    <row r="9659" s="116" customFormat="1" x14ac:dyDescent="0.15"/>
    <row r="9660" s="116" customFormat="1" x14ac:dyDescent="0.15"/>
    <row r="9661" s="116" customFormat="1" x14ac:dyDescent="0.15"/>
    <row r="9662" s="116" customFormat="1" x14ac:dyDescent="0.15"/>
    <row r="9663" s="116" customFormat="1" x14ac:dyDescent="0.15"/>
    <row r="9664" s="116" customFormat="1" x14ac:dyDescent="0.15"/>
    <row r="9665" s="116" customFormat="1" x14ac:dyDescent="0.15"/>
    <row r="9666" s="116" customFormat="1" x14ac:dyDescent="0.15"/>
    <row r="9667" s="116" customFormat="1" x14ac:dyDescent="0.15"/>
    <row r="9668" s="116" customFormat="1" x14ac:dyDescent="0.15"/>
    <row r="9669" s="116" customFormat="1" x14ac:dyDescent="0.15"/>
    <row r="9670" s="116" customFormat="1" x14ac:dyDescent="0.15"/>
    <row r="9671" s="116" customFormat="1" x14ac:dyDescent="0.15"/>
    <row r="9672" s="116" customFormat="1" x14ac:dyDescent="0.15"/>
    <row r="9673" s="116" customFormat="1" x14ac:dyDescent="0.15"/>
    <row r="9674" s="116" customFormat="1" x14ac:dyDescent="0.15"/>
    <row r="9675" s="116" customFormat="1" x14ac:dyDescent="0.15"/>
    <row r="9676" s="116" customFormat="1" x14ac:dyDescent="0.15"/>
    <row r="9677" s="116" customFormat="1" x14ac:dyDescent="0.15"/>
    <row r="9678" s="116" customFormat="1" x14ac:dyDescent="0.15"/>
    <row r="9679" s="116" customFormat="1" x14ac:dyDescent="0.15"/>
    <row r="9680" s="116" customFormat="1" x14ac:dyDescent="0.15"/>
    <row r="9681" s="116" customFormat="1" x14ac:dyDescent="0.15"/>
    <row r="9682" s="116" customFormat="1" x14ac:dyDescent="0.15"/>
    <row r="9683" s="116" customFormat="1" x14ac:dyDescent="0.15"/>
    <row r="9684" s="116" customFormat="1" x14ac:dyDescent="0.15"/>
    <row r="9685" s="116" customFormat="1" x14ac:dyDescent="0.15"/>
    <row r="9686" s="116" customFormat="1" x14ac:dyDescent="0.15"/>
    <row r="9687" s="116" customFormat="1" x14ac:dyDescent="0.15"/>
    <row r="9688" s="116" customFormat="1" x14ac:dyDescent="0.15"/>
    <row r="9689" s="116" customFormat="1" x14ac:dyDescent="0.15"/>
    <row r="9690" s="116" customFormat="1" x14ac:dyDescent="0.15"/>
    <row r="9691" s="116" customFormat="1" x14ac:dyDescent="0.15"/>
    <row r="9692" s="116" customFormat="1" x14ac:dyDescent="0.15"/>
    <row r="9693" s="116" customFormat="1" x14ac:dyDescent="0.15"/>
    <row r="9694" s="116" customFormat="1" x14ac:dyDescent="0.15"/>
    <row r="9695" s="116" customFormat="1" x14ac:dyDescent="0.15"/>
    <row r="9696" s="116" customFormat="1" x14ac:dyDescent="0.15"/>
    <row r="9697" s="116" customFormat="1" x14ac:dyDescent="0.15"/>
    <row r="9698" s="116" customFormat="1" x14ac:dyDescent="0.15"/>
    <row r="9699" s="116" customFormat="1" x14ac:dyDescent="0.15"/>
    <row r="9700" s="116" customFormat="1" x14ac:dyDescent="0.15"/>
    <row r="9701" s="116" customFormat="1" x14ac:dyDescent="0.15"/>
    <row r="9702" s="116" customFormat="1" x14ac:dyDescent="0.15"/>
    <row r="9703" s="116" customFormat="1" x14ac:dyDescent="0.15"/>
    <row r="9704" s="116" customFormat="1" x14ac:dyDescent="0.15"/>
    <row r="9705" s="116" customFormat="1" x14ac:dyDescent="0.15"/>
    <row r="9706" s="116" customFormat="1" x14ac:dyDescent="0.15"/>
    <row r="9707" s="116" customFormat="1" x14ac:dyDescent="0.15"/>
    <row r="9708" s="116" customFormat="1" x14ac:dyDescent="0.15"/>
    <row r="9709" s="116" customFormat="1" x14ac:dyDescent="0.15"/>
    <row r="9710" s="116" customFormat="1" x14ac:dyDescent="0.15"/>
    <row r="9711" s="116" customFormat="1" x14ac:dyDescent="0.15"/>
    <row r="9712" s="116" customFormat="1" x14ac:dyDescent="0.15"/>
    <row r="9713" s="116" customFormat="1" x14ac:dyDescent="0.15"/>
    <row r="9714" s="116" customFormat="1" x14ac:dyDescent="0.15"/>
    <row r="9715" s="116" customFormat="1" x14ac:dyDescent="0.15"/>
    <row r="9716" s="116" customFormat="1" x14ac:dyDescent="0.15"/>
    <row r="9717" s="116" customFormat="1" x14ac:dyDescent="0.15"/>
    <row r="9718" s="116" customFormat="1" x14ac:dyDescent="0.15"/>
    <row r="9719" s="116" customFormat="1" x14ac:dyDescent="0.15"/>
    <row r="9720" s="116" customFormat="1" x14ac:dyDescent="0.15"/>
    <row r="9721" s="116" customFormat="1" x14ac:dyDescent="0.15"/>
    <row r="9722" s="116" customFormat="1" x14ac:dyDescent="0.15"/>
    <row r="9723" s="116" customFormat="1" x14ac:dyDescent="0.15"/>
    <row r="9724" s="116" customFormat="1" x14ac:dyDescent="0.15"/>
    <row r="9725" s="116" customFormat="1" x14ac:dyDescent="0.15"/>
    <row r="9726" s="116" customFormat="1" x14ac:dyDescent="0.15"/>
    <row r="9727" s="116" customFormat="1" x14ac:dyDescent="0.15"/>
    <row r="9728" s="116" customFormat="1" x14ac:dyDescent="0.15"/>
    <row r="9729" s="116" customFormat="1" x14ac:dyDescent="0.15"/>
    <row r="9730" s="116" customFormat="1" x14ac:dyDescent="0.15"/>
    <row r="9731" s="116" customFormat="1" x14ac:dyDescent="0.15"/>
    <row r="9732" s="116" customFormat="1" x14ac:dyDescent="0.15"/>
    <row r="9733" s="116" customFormat="1" x14ac:dyDescent="0.15"/>
    <row r="9734" s="116" customFormat="1" x14ac:dyDescent="0.15"/>
    <row r="9735" s="116" customFormat="1" x14ac:dyDescent="0.15"/>
    <row r="9736" s="116" customFormat="1" x14ac:dyDescent="0.15"/>
    <row r="9737" s="116" customFormat="1" x14ac:dyDescent="0.15"/>
    <row r="9738" s="116" customFormat="1" x14ac:dyDescent="0.15"/>
    <row r="9739" s="116" customFormat="1" x14ac:dyDescent="0.15"/>
    <row r="9740" s="116" customFormat="1" x14ac:dyDescent="0.15"/>
    <row r="9741" s="116" customFormat="1" x14ac:dyDescent="0.15"/>
    <row r="9742" s="116" customFormat="1" x14ac:dyDescent="0.15"/>
    <row r="9743" s="116" customFormat="1" x14ac:dyDescent="0.15"/>
    <row r="9744" s="116" customFormat="1" x14ac:dyDescent="0.15"/>
    <row r="9745" s="116" customFormat="1" x14ac:dyDescent="0.15"/>
    <row r="9746" s="116" customFormat="1" x14ac:dyDescent="0.15"/>
    <row r="9747" s="116" customFormat="1" x14ac:dyDescent="0.15"/>
    <row r="9748" s="116" customFormat="1" x14ac:dyDescent="0.15"/>
    <row r="9749" s="116" customFormat="1" x14ac:dyDescent="0.15"/>
    <row r="9750" s="116" customFormat="1" x14ac:dyDescent="0.15"/>
    <row r="9751" s="116" customFormat="1" x14ac:dyDescent="0.15"/>
    <row r="9752" s="116" customFormat="1" x14ac:dyDescent="0.15"/>
    <row r="9753" s="116" customFormat="1" x14ac:dyDescent="0.15"/>
    <row r="9754" s="116" customFormat="1" x14ac:dyDescent="0.15"/>
    <row r="9755" s="116" customFormat="1" x14ac:dyDescent="0.15"/>
    <row r="9756" s="116" customFormat="1" x14ac:dyDescent="0.15"/>
    <row r="9757" s="116" customFormat="1" x14ac:dyDescent="0.15"/>
    <row r="9758" s="116" customFormat="1" x14ac:dyDescent="0.15"/>
    <row r="9759" s="116" customFormat="1" x14ac:dyDescent="0.15"/>
    <row r="9760" s="116" customFormat="1" x14ac:dyDescent="0.15"/>
    <row r="9761" s="116" customFormat="1" x14ac:dyDescent="0.15"/>
    <row r="9762" s="116" customFormat="1" x14ac:dyDescent="0.15"/>
    <row r="9763" s="116" customFormat="1" x14ac:dyDescent="0.15"/>
    <row r="9764" s="116" customFormat="1" x14ac:dyDescent="0.15"/>
    <row r="9765" s="116" customFormat="1" x14ac:dyDescent="0.15"/>
    <row r="9766" s="116" customFormat="1" x14ac:dyDescent="0.15"/>
    <row r="9767" s="116" customFormat="1" x14ac:dyDescent="0.15"/>
    <row r="9768" s="116" customFormat="1" x14ac:dyDescent="0.15"/>
    <row r="9769" s="116" customFormat="1" x14ac:dyDescent="0.15"/>
    <row r="9770" s="116" customFormat="1" x14ac:dyDescent="0.15"/>
    <row r="9771" s="116" customFormat="1" x14ac:dyDescent="0.15"/>
    <row r="9772" s="116" customFormat="1" x14ac:dyDescent="0.15"/>
    <row r="9773" s="116" customFormat="1" x14ac:dyDescent="0.15"/>
    <row r="9774" s="116" customFormat="1" x14ac:dyDescent="0.15"/>
    <row r="9775" s="116" customFormat="1" x14ac:dyDescent="0.15"/>
    <row r="9776" s="116" customFormat="1" x14ac:dyDescent="0.15"/>
    <row r="9777" s="116" customFormat="1" x14ac:dyDescent="0.15"/>
    <row r="9778" s="116" customFormat="1" x14ac:dyDescent="0.15"/>
    <row r="9779" s="116" customFormat="1" x14ac:dyDescent="0.15"/>
    <row r="9780" s="116" customFormat="1" x14ac:dyDescent="0.15"/>
    <row r="9781" s="116" customFormat="1" x14ac:dyDescent="0.15"/>
    <row r="9782" s="116" customFormat="1" x14ac:dyDescent="0.15"/>
    <row r="9783" s="116" customFormat="1" x14ac:dyDescent="0.15"/>
    <row r="9784" s="116" customFormat="1" x14ac:dyDescent="0.15"/>
    <row r="9785" s="116" customFormat="1" x14ac:dyDescent="0.15"/>
    <row r="9786" s="116" customFormat="1" x14ac:dyDescent="0.15"/>
    <row r="9787" s="116" customFormat="1" x14ac:dyDescent="0.15"/>
    <row r="9788" s="116" customFormat="1" x14ac:dyDescent="0.15"/>
    <row r="9789" s="116" customFormat="1" x14ac:dyDescent="0.15"/>
    <row r="9790" s="116" customFormat="1" x14ac:dyDescent="0.15"/>
    <row r="9791" s="116" customFormat="1" x14ac:dyDescent="0.15"/>
    <row r="9792" s="116" customFormat="1" x14ac:dyDescent="0.15"/>
    <row r="9793" s="116" customFormat="1" x14ac:dyDescent="0.15"/>
    <row r="9794" s="116" customFormat="1" x14ac:dyDescent="0.15"/>
    <row r="9795" s="116" customFormat="1" x14ac:dyDescent="0.15"/>
    <row r="9796" s="116" customFormat="1" x14ac:dyDescent="0.15"/>
    <row r="9797" s="116" customFormat="1" x14ac:dyDescent="0.15"/>
    <row r="9798" s="116" customFormat="1" x14ac:dyDescent="0.15"/>
    <row r="9799" s="116" customFormat="1" x14ac:dyDescent="0.15"/>
    <row r="9800" s="116" customFormat="1" x14ac:dyDescent="0.15"/>
    <row r="9801" s="116" customFormat="1" x14ac:dyDescent="0.15"/>
    <row r="9802" s="116" customFormat="1" x14ac:dyDescent="0.15"/>
    <row r="9803" s="116" customFormat="1" x14ac:dyDescent="0.15"/>
    <row r="9804" s="116" customFormat="1" x14ac:dyDescent="0.15"/>
    <row r="9805" s="116" customFormat="1" x14ac:dyDescent="0.15"/>
    <row r="9806" s="116" customFormat="1" x14ac:dyDescent="0.15"/>
    <row r="9807" s="116" customFormat="1" x14ac:dyDescent="0.15"/>
    <row r="9808" s="116" customFormat="1" x14ac:dyDescent="0.15"/>
    <row r="9809" s="116" customFormat="1" x14ac:dyDescent="0.15"/>
    <row r="9810" s="116" customFormat="1" x14ac:dyDescent="0.15"/>
    <row r="9811" s="116" customFormat="1" x14ac:dyDescent="0.15"/>
    <row r="9812" s="116" customFormat="1" x14ac:dyDescent="0.15"/>
    <row r="9813" s="116" customFormat="1" x14ac:dyDescent="0.15"/>
    <row r="9814" s="116" customFormat="1" x14ac:dyDescent="0.15"/>
    <row r="9815" s="116" customFormat="1" x14ac:dyDescent="0.15"/>
    <row r="9816" s="116" customFormat="1" x14ac:dyDescent="0.15"/>
    <row r="9817" s="116" customFormat="1" x14ac:dyDescent="0.15"/>
    <row r="9818" s="116" customFormat="1" x14ac:dyDescent="0.15"/>
    <row r="9819" s="116" customFormat="1" x14ac:dyDescent="0.15"/>
    <row r="9820" s="116" customFormat="1" x14ac:dyDescent="0.15"/>
    <row r="9821" s="116" customFormat="1" x14ac:dyDescent="0.15"/>
    <row r="9822" s="116" customFormat="1" x14ac:dyDescent="0.15"/>
    <row r="9823" s="116" customFormat="1" x14ac:dyDescent="0.15"/>
    <row r="9824" s="116" customFormat="1" x14ac:dyDescent="0.15"/>
    <row r="9825" s="116" customFormat="1" x14ac:dyDescent="0.15"/>
    <row r="9826" s="116" customFormat="1" x14ac:dyDescent="0.15"/>
    <row r="9827" s="116" customFormat="1" x14ac:dyDescent="0.15"/>
    <row r="9828" s="116" customFormat="1" x14ac:dyDescent="0.15"/>
    <row r="9829" s="116" customFormat="1" x14ac:dyDescent="0.15"/>
    <row r="9830" s="116" customFormat="1" x14ac:dyDescent="0.15"/>
    <row r="9831" s="116" customFormat="1" x14ac:dyDescent="0.15"/>
    <row r="9832" s="116" customFormat="1" x14ac:dyDescent="0.15"/>
    <row r="9833" s="116" customFormat="1" x14ac:dyDescent="0.15"/>
    <row r="9834" s="116" customFormat="1" x14ac:dyDescent="0.15"/>
    <row r="9835" s="116" customFormat="1" x14ac:dyDescent="0.15"/>
    <row r="9836" s="116" customFormat="1" x14ac:dyDescent="0.15"/>
    <row r="9837" s="116" customFormat="1" x14ac:dyDescent="0.15"/>
    <row r="9838" s="116" customFormat="1" x14ac:dyDescent="0.15"/>
    <row r="9839" s="116" customFormat="1" x14ac:dyDescent="0.15"/>
    <row r="9840" s="116" customFormat="1" x14ac:dyDescent="0.15"/>
    <row r="9841" s="116" customFormat="1" x14ac:dyDescent="0.15"/>
    <row r="9842" s="116" customFormat="1" x14ac:dyDescent="0.15"/>
    <row r="9843" s="116" customFormat="1" x14ac:dyDescent="0.15"/>
    <row r="9844" s="116" customFormat="1" x14ac:dyDescent="0.15"/>
    <row r="9845" s="116" customFormat="1" x14ac:dyDescent="0.15"/>
    <row r="9846" s="116" customFormat="1" x14ac:dyDescent="0.15"/>
    <row r="9847" s="116" customFormat="1" x14ac:dyDescent="0.15"/>
    <row r="9848" s="116" customFormat="1" x14ac:dyDescent="0.15"/>
    <row r="9849" s="116" customFormat="1" x14ac:dyDescent="0.15"/>
    <row r="9850" s="116" customFormat="1" x14ac:dyDescent="0.15"/>
    <row r="9851" s="116" customFormat="1" x14ac:dyDescent="0.15"/>
    <row r="9852" s="116" customFormat="1" x14ac:dyDescent="0.15"/>
    <row r="9853" s="116" customFormat="1" x14ac:dyDescent="0.15"/>
    <row r="9854" s="116" customFormat="1" x14ac:dyDescent="0.15"/>
    <row r="9855" s="116" customFormat="1" x14ac:dyDescent="0.15"/>
    <row r="9856" s="116" customFormat="1" x14ac:dyDescent="0.15"/>
    <row r="9857" s="116" customFormat="1" x14ac:dyDescent="0.15"/>
    <row r="9858" s="116" customFormat="1" x14ac:dyDescent="0.15"/>
    <row r="9859" s="116" customFormat="1" x14ac:dyDescent="0.15"/>
    <row r="9860" s="116" customFormat="1" x14ac:dyDescent="0.15"/>
    <row r="9861" s="116" customFormat="1" x14ac:dyDescent="0.15"/>
    <row r="9862" s="116" customFormat="1" x14ac:dyDescent="0.15"/>
    <row r="9863" s="116" customFormat="1" x14ac:dyDescent="0.15"/>
    <row r="9864" s="116" customFormat="1" x14ac:dyDescent="0.15"/>
    <row r="9865" s="116" customFormat="1" x14ac:dyDescent="0.15"/>
    <row r="9866" s="116" customFormat="1" x14ac:dyDescent="0.15"/>
    <row r="9867" s="116" customFormat="1" x14ac:dyDescent="0.15"/>
    <row r="9868" s="116" customFormat="1" x14ac:dyDescent="0.15"/>
    <row r="9869" s="116" customFormat="1" x14ac:dyDescent="0.15"/>
    <row r="9870" s="116" customFormat="1" x14ac:dyDescent="0.15"/>
    <row r="9871" s="116" customFormat="1" x14ac:dyDescent="0.15"/>
    <row r="9872" s="116" customFormat="1" x14ac:dyDescent="0.15"/>
    <row r="9873" s="116" customFormat="1" x14ac:dyDescent="0.15"/>
    <row r="9874" s="116" customFormat="1" x14ac:dyDescent="0.15"/>
    <row r="9875" s="116" customFormat="1" x14ac:dyDescent="0.15"/>
    <row r="9876" s="116" customFormat="1" x14ac:dyDescent="0.15"/>
    <row r="9877" s="116" customFormat="1" x14ac:dyDescent="0.15"/>
    <row r="9878" s="116" customFormat="1" x14ac:dyDescent="0.15"/>
    <row r="9879" s="116" customFormat="1" x14ac:dyDescent="0.15"/>
    <row r="9880" s="116" customFormat="1" x14ac:dyDescent="0.15"/>
    <row r="9881" s="116" customFormat="1" x14ac:dyDescent="0.15"/>
    <row r="9882" s="116" customFormat="1" x14ac:dyDescent="0.15"/>
    <row r="9883" s="116" customFormat="1" x14ac:dyDescent="0.15"/>
    <row r="9884" s="116" customFormat="1" x14ac:dyDescent="0.15"/>
    <row r="9885" s="116" customFormat="1" x14ac:dyDescent="0.15"/>
    <row r="9886" s="116" customFormat="1" x14ac:dyDescent="0.15"/>
    <row r="9887" s="116" customFormat="1" x14ac:dyDescent="0.15"/>
    <row r="9888" s="116" customFormat="1" x14ac:dyDescent="0.15"/>
    <row r="9889" s="116" customFormat="1" x14ac:dyDescent="0.15"/>
    <row r="9890" s="116" customFormat="1" x14ac:dyDescent="0.15"/>
    <row r="9891" s="116" customFormat="1" x14ac:dyDescent="0.15"/>
    <row r="9892" s="116" customFormat="1" x14ac:dyDescent="0.15"/>
    <row r="9893" s="116" customFormat="1" x14ac:dyDescent="0.15"/>
    <row r="9894" s="116" customFormat="1" x14ac:dyDescent="0.15"/>
    <row r="9895" s="116" customFormat="1" x14ac:dyDescent="0.15"/>
    <row r="9896" s="116" customFormat="1" x14ac:dyDescent="0.15"/>
    <row r="9897" s="116" customFormat="1" x14ac:dyDescent="0.15"/>
    <row r="9898" s="116" customFormat="1" x14ac:dyDescent="0.15"/>
    <row r="9899" s="116" customFormat="1" x14ac:dyDescent="0.15"/>
    <row r="9900" s="116" customFormat="1" x14ac:dyDescent="0.15"/>
    <row r="9901" s="116" customFormat="1" x14ac:dyDescent="0.15"/>
    <row r="9902" s="116" customFormat="1" x14ac:dyDescent="0.15"/>
    <row r="9903" s="116" customFormat="1" x14ac:dyDescent="0.15"/>
    <row r="9904" s="116" customFormat="1" x14ac:dyDescent="0.15"/>
    <row r="9905" s="116" customFormat="1" x14ac:dyDescent="0.15"/>
    <row r="9906" s="116" customFormat="1" x14ac:dyDescent="0.15"/>
    <row r="9907" s="116" customFormat="1" x14ac:dyDescent="0.15"/>
    <row r="9908" s="116" customFormat="1" x14ac:dyDescent="0.15"/>
    <row r="9909" s="116" customFormat="1" x14ac:dyDescent="0.15"/>
    <row r="9910" s="116" customFormat="1" x14ac:dyDescent="0.15"/>
    <row r="9911" s="116" customFormat="1" x14ac:dyDescent="0.15"/>
    <row r="9912" s="116" customFormat="1" x14ac:dyDescent="0.15"/>
    <row r="9913" s="116" customFormat="1" x14ac:dyDescent="0.15"/>
    <row r="9914" s="116" customFormat="1" x14ac:dyDescent="0.15"/>
    <row r="9915" s="116" customFormat="1" x14ac:dyDescent="0.15"/>
    <row r="9916" s="116" customFormat="1" x14ac:dyDescent="0.15"/>
    <row r="9917" s="116" customFormat="1" x14ac:dyDescent="0.15"/>
    <row r="9918" s="116" customFormat="1" x14ac:dyDescent="0.15"/>
    <row r="9919" s="116" customFormat="1" x14ac:dyDescent="0.15"/>
    <row r="9920" s="116" customFormat="1" x14ac:dyDescent="0.15"/>
    <row r="9921" s="116" customFormat="1" x14ac:dyDescent="0.15"/>
    <row r="9922" s="116" customFormat="1" x14ac:dyDescent="0.15"/>
    <row r="9923" s="116" customFormat="1" x14ac:dyDescent="0.15"/>
    <row r="9924" s="116" customFormat="1" x14ac:dyDescent="0.15"/>
    <row r="9925" s="116" customFormat="1" x14ac:dyDescent="0.15"/>
    <row r="9926" s="116" customFormat="1" x14ac:dyDescent="0.15"/>
    <row r="9927" s="116" customFormat="1" x14ac:dyDescent="0.15"/>
    <row r="9928" s="116" customFormat="1" x14ac:dyDescent="0.15"/>
    <row r="9929" s="116" customFormat="1" x14ac:dyDescent="0.15"/>
    <row r="9930" s="116" customFormat="1" x14ac:dyDescent="0.15"/>
    <row r="9931" s="116" customFormat="1" x14ac:dyDescent="0.15"/>
    <row r="9932" s="116" customFormat="1" x14ac:dyDescent="0.15"/>
    <row r="9933" s="116" customFormat="1" x14ac:dyDescent="0.15"/>
    <row r="9934" s="116" customFormat="1" x14ac:dyDescent="0.15"/>
    <row r="9935" s="116" customFormat="1" x14ac:dyDescent="0.15"/>
    <row r="9936" s="116" customFormat="1" x14ac:dyDescent="0.15"/>
    <row r="9937" s="116" customFormat="1" x14ac:dyDescent="0.15"/>
    <row r="9938" s="116" customFormat="1" x14ac:dyDescent="0.15"/>
    <row r="9939" s="116" customFormat="1" x14ac:dyDescent="0.15"/>
    <row r="9940" s="116" customFormat="1" x14ac:dyDescent="0.15"/>
    <row r="9941" s="116" customFormat="1" x14ac:dyDescent="0.15"/>
    <row r="9942" s="116" customFormat="1" x14ac:dyDescent="0.15"/>
    <row r="9943" s="116" customFormat="1" x14ac:dyDescent="0.15"/>
    <row r="9944" s="116" customFormat="1" x14ac:dyDescent="0.15"/>
    <row r="9945" s="116" customFormat="1" x14ac:dyDescent="0.15"/>
    <row r="9946" s="116" customFormat="1" x14ac:dyDescent="0.15"/>
    <row r="9947" s="116" customFormat="1" x14ac:dyDescent="0.15"/>
    <row r="9948" s="116" customFormat="1" x14ac:dyDescent="0.15"/>
    <row r="9949" s="116" customFormat="1" x14ac:dyDescent="0.15"/>
    <row r="9950" s="116" customFormat="1" x14ac:dyDescent="0.15"/>
    <row r="9951" s="116" customFormat="1" x14ac:dyDescent="0.15"/>
    <row r="9952" s="116" customFormat="1" x14ac:dyDescent="0.15"/>
    <row r="9953" s="116" customFormat="1" x14ac:dyDescent="0.15"/>
    <row r="9954" s="116" customFormat="1" x14ac:dyDescent="0.15"/>
    <row r="9955" s="116" customFormat="1" x14ac:dyDescent="0.15"/>
    <row r="9956" s="116" customFormat="1" x14ac:dyDescent="0.15"/>
    <row r="9957" s="116" customFormat="1" x14ac:dyDescent="0.15"/>
    <row r="9958" s="116" customFormat="1" x14ac:dyDescent="0.15"/>
    <row r="9959" s="116" customFormat="1" x14ac:dyDescent="0.15"/>
    <row r="9960" s="116" customFormat="1" x14ac:dyDescent="0.15"/>
    <row r="9961" s="116" customFormat="1" x14ac:dyDescent="0.15"/>
    <row r="9962" s="116" customFormat="1" x14ac:dyDescent="0.15"/>
    <row r="9963" s="116" customFormat="1" x14ac:dyDescent="0.15"/>
    <row r="9964" s="116" customFormat="1" x14ac:dyDescent="0.15"/>
    <row r="9965" s="116" customFormat="1" x14ac:dyDescent="0.15"/>
    <row r="9966" s="116" customFormat="1" x14ac:dyDescent="0.15"/>
    <row r="9967" s="116" customFormat="1" x14ac:dyDescent="0.15"/>
    <row r="9968" s="116" customFormat="1" x14ac:dyDescent="0.15"/>
    <row r="9969" s="116" customFormat="1" x14ac:dyDescent="0.15"/>
    <row r="9970" s="116" customFormat="1" x14ac:dyDescent="0.15"/>
    <row r="9971" s="116" customFormat="1" x14ac:dyDescent="0.15"/>
    <row r="9972" s="116" customFormat="1" x14ac:dyDescent="0.15"/>
    <row r="9973" s="116" customFormat="1" x14ac:dyDescent="0.15"/>
    <row r="9974" s="116" customFormat="1" x14ac:dyDescent="0.15"/>
    <row r="9975" s="116" customFormat="1" x14ac:dyDescent="0.15"/>
    <row r="9976" s="116" customFormat="1" x14ac:dyDescent="0.15"/>
    <row r="9977" s="116" customFormat="1" x14ac:dyDescent="0.15"/>
    <row r="9978" s="116" customFormat="1" x14ac:dyDescent="0.15"/>
    <row r="9979" s="116" customFormat="1" x14ac:dyDescent="0.15"/>
    <row r="9980" s="116" customFormat="1" x14ac:dyDescent="0.15"/>
    <row r="9981" s="116" customFormat="1" x14ac:dyDescent="0.15"/>
    <row r="9982" s="116" customFormat="1" x14ac:dyDescent="0.15"/>
    <row r="9983" s="116" customFormat="1" x14ac:dyDescent="0.15"/>
    <row r="9984" s="116" customFormat="1" x14ac:dyDescent="0.15"/>
    <row r="9985" s="116" customFormat="1" x14ac:dyDescent="0.15"/>
    <row r="9986" s="116" customFormat="1" x14ac:dyDescent="0.15"/>
    <row r="9987" s="116" customFormat="1" x14ac:dyDescent="0.15"/>
    <row r="9988" s="116" customFormat="1" x14ac:dyDescent="0.15"/>
    <row r="9989" s="116" customFormat="1" x14ac:dyDescent="0.15"/>
    <row r="9990" s="116" customFormat="1" x14ac:dyDescent="0.15"/>
    <row r="9991" s="116" customFormat="1" x14ac:dyDescent="0.15"/>
    <row r="9992" s="116" customFormat="1" x14ac:dyDescent="0.15"/>
    <row r="9993" s="116" customFormat="1" x14ac:dyDescent="0.15"/>
    <row r="9994" s="116" customFormat="1" x14ac:dyDescent="0.15"/>
    <row r="9995" s="116" customFormat="1" x14ac:dyDescent="0.15"/>
    <row r="9996" s="116" customFormat="1" x14ac:dyDescent="0.15"/>
    <row r="9997" s="116" customFormat="1" x14ac:dyDescent="0.15"/>
    <row r="9998" s="116" customFormat="1" x14ac:dyDescent="0.15"/>
    <row r="9999" s="116" customFormat="1" x14ac:dyDescent="0.15"/>
    <row r="10000" s="116" customFormat="1" x14ac:dyDescent="0.15"/>
  </sheetData>
  <mergeCells count="85">
    <mergeCell ref="A1:O1"/>
    <mergeCell ref="A2:O2"/>
    <mergeCell ref="G5:L5"/>
    <mergeCell ref="M5:N5"/>
    <mergeCell ref="H7:H9"/>
    <mergeCell ref="I7:I9"/>
    <mergeCell ref="L7:L9"/>
    <mergeCell ref="M8:M9"/>
    <mergeCell ref="M10:M11"/>
    <mergeCell ref="N12:O12"/>
    <mergeCell ref="A13:B13"/>
    <mergeCell ref="C13:D13"/>
    <mergeCell ref="E13:F13"/>
    <mergeCell ref="G13:H13"/>
    <mergeCell ref="I13:J13"/>
    <mergeCell ref="N13:O13"/>
    <mergeCell ref="A12:B12"/>
    <mergeCell ref="C12:D12"/>
    <mergeCell ref="E12:F12"/>
    <mergeCell ref="G12:H12"/>
    <mergeCell ref="I12:J12"/>
    <mergeCell ref="N14:O14"/>
    <mergeCell ref="A15:B15"/>
    <mergeCell ref="C15:D15"/>
    <mergeCell ref="E15:F15"/>
    <mergeCell ref="G15:H15"/>
    <mergeCell ref="I15:J15"/>
    <mergeCell ref="N15:O15"/>
    <mergeCell ref="A14:B14"/>
    <mergeCell ref="C14:D14"/>
    <mergeCell ref="E14:F14"/>
    <mergeCell ref="G14:H14"/>
    <mergeCell ref="I14:J14"/>
    <mergeCell ref="N16:O16"/>
    <mergeCell ref="A17:B17"/>
    <mergeCell ref="C17:D17"/>
    <mergeCell ref="E17:F17"/>
    <mergeCell ref="G17:H17"/>
    <mergeCell ref="I17:J17"/>
    <mergeCell ref="N17:O17"/>
    <mergeCell ref="A16:B16"/>
    <mergeCell ref="C16:D16"/>
    <mergeCell ref="E16:F16"/>
    <mergeCell ref="G16:H16"/>
    <mergeCell ref="I16:J16"/>
    <mergeCell ref="N18:O18"/>
    <mergeCell ref="A19:B19"/>
    <mergeCell ref="C19:D19"/>
    <mergeCell ref="E19:F19"/>
    <mergeCell ref="G19:H19"/>
    <mergeCell ref="I19:J19"/>
    <mergeCell ref="N19:O19"/>
    <mergeCell ref="A18:B18"/>
    <mergeCell ref="C18:D18"/>
    <mergeCell ref="E18:F18"/>
    <mergeCell ref="G18:H18"/>
    <mergeCell ref="I18:J18"/>
    <mergeCell ref="N20:O20"/>
    <mergeCell ref="A21:B21"/>
    <mergeCell ref="C21:D21"/>
    <mergeCell ref="E21:F21"/>
    <mergeCell ref="G21:H21"/>
    <mergeCell ref="I21:J21"/>
    <mergeCell ref="N21:O21"/>
    <mergeCell ref="A20:B20"/>
    <mergeCell ref="C20:D20"/>
    <mergeCell ref="E20:F20"/>
    <mergeCell ref="G20:H20"/>
    <mergeCell ref="I20:J20"/>
    <mergeCell ref="A10:B11"/>
    <mergeCell ref="C7:D9"/>
    <mergeCell ref="N10:O11"/>
    <mergeCell ref="N3:O3"/>
    <mergeCell ref="N4:O4"/>
    <mergeCell ref="A6:O6"/>
    <mergeCell ref="C10:F10"/>
    <mergeCell ref="G10:J10"/>
    <mergeCell ref="K10:L10"/>
    <mergeCell ref="C11:D11"/>
    <mergeCell ref="E11:F11"/>
    <mergeCell ref="G11:H11"/>
    <mergeCell ref="I11:J11"/>
    <mergeCell ref="A7:A9"/>
    <mergeCell ref="B7:B9"/>
    <mergeCell ref="G7:G9"/>
  </mergeCells>
  <phoneticPr fontId="9" type="noConversion"/>
  <printOptions horizontalCentered="1"/>
  <pageMargins left="0.78680555555555598" right="0.78680555555555598" top="0.98402777777777795" bottom="0.59027777777777801" header="0.29861111111111099" footer="0.29861111111111099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5"/>
  <dimension ref="A1:AF56"/>
  <sheetViews>
    <sheetView view="pageBreakPreview" topLeftCell="A4" zoomScaleNormal="100" workbookViewId="0">
      <selection activeCell="Y49" sqref="Y49"/>
    </sheetView>
  </sheetViews>
  <sheetFormatPr defaultColWidth="5.75" defaultRowHeight="13.5" x14ac:dyDescent="0.15"/>
  <cols>
    <col min="1" max="1" width="7.125" style="72" customWidth="1"/>
    <col min="2" max="2" width="7.5" style="72" customWidth="1"/>
    <col min="3" max="3" width="8.125" style="72" customWidth="1"/>
    <col min="4" max="23" width="3.25" style="72" customWidth="1"/>
    <col min="24" max="16384" width="5.75" style="72"/>
  </cols>
  <sheetData>
    <row r="1" spans="1:32" s="69" customFormat="1" ht="18.75" x14ac:dyDescent="0.15">
      <c r="A1" s="366">
        <f>参数表!B2</f>
        <v>0</v>
      </c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101"/>
      <c r="Y1" s="101"/>
      <c r="Z1" s="101"/>
      <c r="AA1" s="101"/>
      <c r="AB1" s="101"/>
      <c r="AC1" s="101"/>
      <c r="AD1" s="101"/>
      <c r="AE1" s="101"/>
      <c r="AF1" s="101"/>
    </row>
    <row r="2" spans="1:32" s="70" customFormat="1" ht="22.5" x14ac:dyDescent="0.15">
      <c r="A2" s="460" t="s">
        <v>155</v>
      </c>
      <c r="B2" s="460"/>
      <c r="C2" s="460"/>
      <c r="D2" s="460"/>
      <c r="E2" s="460"/>
      <c r="F2" s="460"/>
      <c r="G2" s="460"/>
      <c r="H2" s="460"/>
      <c r="I2" s="460"/>
      <c r="J2" s="460"/>
      <c r="K2" s="460"/>
      <c r="L2" s="460"/>
      <c r="M2" s="460"/>
      <c r="N2" s="460"/>
      <c r="O2" s="460"/>
      <c r="P2" s="460"/>
      <c r="Q2" s="460"/>
      <c r="R2" s="460"/>
      <c r="S2" s="460"/>
      <c r="T2" s="460"/>
      <c r="U2" s="460"/>
      <c r="V2" s="460"/>
      <c r="W2" s="460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71" customFormat="1" ht="17.25" customHeight="1" x14ac:dyDescent="0.15">
      <c r="A3" s="73" t="str">
        <f>参数表!A3&amp;参数表!B3</f>
        <v>施工单位：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29" t="str">
        <f>参数表!E3&amp;参数表!F3</f>
        <v>合同号：</v>
      </c>
      <c r="P3" s="729"/>
      <c r="Q3" s="729"/>
      <c r="R3" s="729"/>
      <c r="S3" s="729"/>
      <c r="T3" s="729"/>
      <c r="U3" s="729"/>
      <c r="V3" s="729"/>
    </row>
    <row r="4" spans="1:32" s="71" customFormat="1" ht="17.25" customHeight="1" x14ac:dyDescent="0.15">
      <c r="A4" s="73" t="str">
        <f>参数表!A4&amp;参数表!B4</f>
        <v>监理单位：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29" t="str">
        <f>参数表!E4&amp;参数表!F4</f>
        <v>合同号：</v>
      </c>
      <c r="P4" s="729"/>
      <c r="Q4" s="729"/>
      <c r="R4" s="729"/>
      <c r="S4" s="729"/>
      <c r="T4" s="729"/>
      <c r="U4" s="729"/>
      <c r="V4" s="729"/>
    </row>
    <row r="5" spans="1:32" s="61" customFormat="1" ht="12" customHeight="1" x14ac:dyDescent="0.15">
      <c r="A5" s="75"/>
      <c r="B5" s="75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461" t="s">
        <v>156</v>
      </c>
      <c r="W5" s="461"/>
      <c r="X5" s="62"/>
      <c r="Y5" s="62"/>
      <c r="Z5" s="63"/>
      <c r="AA5" s="63"/>
      <c r="AB5" s="63"/>
      <c r="AC5" s="63"/>
      <c r="AD5" s="63"/>
      <c r="AE5" s="63"/>
    </row>
    <row r="6" spans="1:32" ht="21.75" customHeight="1" x14ac:dyDescent="0.15">
      <c r="A6" s="76" t="s">
        <v>45</v>
      </c>
      <c r="B6" s="454" t="s">
        <v>36</v>
      </c>
      <c r="C6" s="455"/>
      <c r="D6" s="455"/>
      <c r="E6" s="455"/>
      <c r="F6" s="455"/>
      <c r="G6" s="455"/>
      <c r="H6" s="455"/>
      <c r="I6" s="456"/>
      <c r="J6" s="449" t="s">
        <v>114</v>
      </c>
      <c r="K6" s="450"/>
      <c r="L6" s="450"/>
      <c r="M6" s="450"/>
      <c r="N6" s="451"/>
      <c r="O6" s="457"/>
      <c r="P6" s="458"/>
      <c r="Q6" s="458"/>
      <c r="R6" s="458"/>
      <c r="S6" s="458"/>
      <c r="T6" s="458"/>
      <c r="U6" s="458"/>
      <c r="V6" s="458"/>
      <c r="W6" s="459"/>
    </row>
    <row r="7" spans="1:32" ht="21.75" customHeight="1" x14ac:dyDescent="0.15">
      <c r="A7" s="76" t="s">
        <v>115</v>
      </c>
      <c r="B7" s="454" t="s">
        <v>157</v>
      </c>
      <c r="C7" s="455"/>
      <c r="D7" s="455"/>
      <c r="E7" s="455"/>
      <c r="F7" s="455"/>
      <c r="G7" s="455"/>
      <c r="H7" s="455"/>
      <c r="I7" s="456"/>
      <c r="J7" s="449" t="s">
        <v>116</v>
      </c>
      <c r="K7" s="450"/>
      <c r="L7" s="450"/>
      <c r="M7" s="450"/>
      <c r="N7" s="451"/>
      <c r="O7" s="457"/>
      <c r="P7" s="458"/>
      <c r="Q7" s="458"/>
      <c r="R7" s="458"/>
      <c r="S7" s="458"/>
      <c r="T7" s="458"/>
      <c r="U7" s="458"/>
      <c r="V7" s="458"/>
      <c r="W7" s="459"/>
    </row>
    <row r="8" spans="1:32" ht="24" customHeight="1" x14ac:dyDescent="0.15">
      <c r="A8" s="77" t="s">
        <v>120</v>
      </c>
      <c r="B8" s="77" t="s">
        <v>158</v>
      </c>
      <c r="C8" s="77" t="s">
        <v>123</v>
      </c>
      <c r="D8" s="449" t="s">
        <v>122</v>
      </c>
      <c r="E8" s="450"/>
      <c r="F8" s="450"/>
      <c r="G8" s="450"/>
      <c r="H8" s="450"/>
      <c r="I8" s="450"/>
      <c r="J8" s="450"/>
      <c r="K8" s="450"/>
      <c r="L8" s="450"/>
      <c r="M8" s="450"/>
      <c r="N8" s="450"/>
      <c r="O8" s="450"/>
      <c r="P8" s="450"/>
      <c r="Q8" s="450"/>
      <c r="R8" s="450"/>
      <c r="S8" s="450"/>
      <c r="T8" s="450"/>
      <c r="U8" s="450"/>
      <c r="V8" s="450"/>
      <c r="W8" s="451"/>
    </row>
    <row r="9" spans="1:32" x14ac:dyDescent="0.15">
      <c r="A9" s="438" t="s">
        <v>159</v>
      </c>
      <c r="B9" s="445" t="s">
        <v>160</v>
      </c>
      <c r="C9" s="438" t="s">
        <v>161</v>
      </c>
      <c r="D9" s="79">
        <f ca="1">RANDBETWEEN(-10,10)</f>
        <v>-9</v>
      </c>
      <c r="E9" s="80">
        <f ca="1">IF(COUNTA(D9:$D$9)&lt;钢筋检表!$F$10,IF(SUM(COUNTIF(D9:$D9,"&gt;10")+COUNTIF(D9:$D9,"&lt;-10"))&gt;=1,RANDBETWEEN(-10,10),RANDBETWEEN(-12,12)),"")</f>
        <v>6</v>
      </c>
      <c r="F9" s="80">
        <f ca="1">IF(COUNTA($D9:E$9)&lt;钢筋检表!$F$10,IF(SUM(COUNTIF($D9:E9,"&gt;10")+COUNTIF($D9:E9,"&lt;-10"))&gt;=1,RANDBETWEEN(-10,10),RANDBETWEEN(-12,12)),"")</f>
        <v>8</v>
      </c>
      <c r="G9" s="80">
        <f ca="1">IF(COUNTA($D9:F$9)&lt;钢筋检表!$F$10,IF(SUM(COUNTIF($D9:F9,"&gt;10")+COUNTIF($D9:F9,"&lt;-10"))&gt;=1,RANDBETWEEN(-10,10),RANDBETWEEN(-12,12)),"")</f>
        <v>-12</v>
      </c>
      <c r="H9" s="80">
        <f ca="1">IF(COUNTA($D9:G$9)&lt;钢筋检表!$F$10,IF(SUM(COUNTIF($D9:G9,"&gt;10")+COUNTIF($D9:G9,"&lt;-10"))&gt;=1,RANDBETWEEN(-10,10),RANDBETWEEN(-12,12)),"")</f>
        <v>3</v>
      </c>
      <c r="I9" s="80">
        <f ca="1">IF(COUNTA($D9:H$9)&lt;钢筋检表!$F$10,IF(SUM(COUNTIF($D9:H9,"&gt;10")+COUNTIF($D9:H9,"&lt;-10"))&gt;=1,RANDBETWEEN(-10,10),RANDBETWEEN(-12,12)),"")</f>
        <v>-7</v>
      </c>
      <c r="J9" s="80">
        <f ca="1">IF(COUNTA($D9:I$9)&lt;钢筋检表!$F$10,IF(SUM(COUNTIF($D9:I9,"&gt;10")+COUNTIF($D9:I9,"&lt;-10"))&gt;=1,RANDBETWEEN(-10,10),RANDBETWEEN(-12,12)),"")</f>
        <v>-9</v>
      </c>
      <c r="K9" s="80">
        <f ca="1">IF(COUNTA($D9:J$9)&lt;钢筋检表!$F$10,IF(SUM(COUNTIF($D9:J9,"&gt;10")+COUNTIF($D9:J9,"&lt;-10"))&gt;=1,RANDBETWEEN(-10,10),RANDBETWEEN(-12,12)),"")</f>
        <v>7</v>
      </c>
      <c r="L9" s="80">
        <f ca="1">IF(COUNTA($D9:K$9)&lt;钢筋检表!$F$10,IF(SUM(COUNTIF($D9:K9,"&gt;10")+COUNTIF($D9:K9,"&lt;-10"))&gt;=1,RANDBETWEEN(-10,10),RANDBETWEEN(-12,12)),"")</f>
        <v>3</v>
      </c>
      <c r="M9" s="80">
        <f ca="1">IF(COUNTA($D9:L$9)&lt;钢筋检表!$F$10,IF(SUM(COUNTIF($D9:L9,"&gt;10")+COUNTIF($D9:L9,"&lt;-10"))&gt;=1,RANDBETWEEN(-10,10),RANDBETWEEN(-12,12)),"")</f>
        <v>-4</v>
      </c>
      <c r="N9" s="80">
        <f ca="1">IF(COUNTA($D9:M$9)&lt;钢筋检表!$F$10,IF(SUM(COUNTIF($D9:M9,"&gt;10")+COUNTIF($D9:M9,"&lt;-10"))&gt;=1,RANDBETWEEN(-10,10),RANDBETWEEN(-12,12)),"")</f>
        <v>3</v>
      </c>
      <c r="O9" s="80">
        <f ca="1">IF(COUNTA($D9:N$9)&lt;钢筋检表!$F$10,IF(SUM(COUNTIF($D9:N9,"&gt;10")+COUNTIF($D9:N9,"&lt;-10"))&gt;=1,RANDBETWEEN(-10,10),RANDBETWEEN(-12,12)),"")</f>
        <v>3</v>
      </c>
      <c r="P9" s="80">
        <f ca="1">IF(COUNTA($D9:O$9)&lt;钢筋检表!$F$10,IF(SUM(COUNTIF($D9:O9,"&gt;10")+COUNTIF($D9:O9,"&lt;-10"))&gt;=1,RANDBETWEEN(-10,10),RANDBETWEEN(-12,12)),"")</f>
        <v>1</v>
      </c>
      <c r="Q9" s="80">
        <f ca="1">IF(COUNTA($D9:P$9)&lt;钢筋检表!$F$10,IF(SUM(COUNTIF($D9:P9,"&gt;10")+COUNTIF($D9:P9,"&lt;-10"))&gt;=1,RANDBETWEEN(-10,10),RANDBETWEEN(-12,12)),"")</f>
        <v>5</v>
      </c>
      <c r="R9" s="80">
        <f ca="1">IF(COUNTA($D9:Q$9)&lt;钢筋检表!$F$10,IF(SUM(COUNTIF($D9:Q9,"&gt;10")+COUNTIF($D9:Q9,"&lt;-10"))&gt;=1,RANDBETWEEN(-10,10),RANDBETWEEN(-12,12)),"")</f>
        <v>-7</v>
      </c>
      <c r="S9" s="80">
        <f ca="1">IF(COUNTA($D9:R$9)&lt;钢筋检表!$F$10,IF(SUM(COUNTIF($D9:R9,"&gt;10")+COUNTIF($D9:R9,"&lt;-10"))&gt;=1,RANDBETWEEN(-10,10),RANDBETWEEN(-12,12)),"")</f>
        <v>-7</v>
      </c>
      <c r="T9" s="80">
        <f ca="1">IF(COUNTA($D9:S$9)&lt;钢筋检表!$F$10,IF(SUM(COUNTIF($D9:S9,"&gt;10")+COUNTIF($D9:S9,"&lt;-10"))&gt;=1,RANDBETWEEN(-10,10),RANDBETWEEN(-12,12)),"")</f>
        <v>4</v>
      </c>
      <c r="U9" s="80">
        <f ca="1">IF(COUNTA($D9:T$9)&lt;钢筋检表!$F$10,IF(SUM(COUNTIF($D9:T9,"&gt;10")+COUNTIF($D9:T9,"&lt;-10"))&gt;=1,RANDBETWEEN(-10,10),RANDBETWEEN(-12,12)),"")</f>
        <v>8</v>
      </c>
      <c r="V9" s="80">
        <f ca="1">IF(COUNTA($D9:U$9)&lt;钢筋检表!$F$10,IF(SUM(COUNTIF($D9:U9,"&gt;10")+COUNTIF($D9:U9,"&lt;-10"))&gt;=1,RANDBETWEEN(-10,10),RANDBETWEEN(-12,12)),"")</f>
        <v>7</v>
      </c>
      <c r="W9" s="103">
        <f ca="1">IF(COUNTA($D9:V$9)&lt;钢筋检表!$F$10,IF(SUM(COUNTIF($D9:V9,"&gt;10")+COUNTIF($D9:V9,"&lt;-10"))&gt;=1,RANDBETWEEN(-10,10),RANDBETWEEN(-12,12)),"")</f>
        <v>-8</v>
      </c>
    </row>
    <row r="10" spans="1:32" ht="11.25" customHeight="1" x14ac:dyDescent="0.15">
      <c r="A10" s="439"/>
      <c r="B10" s="446"/>
      <c r="C10" s="439"/>
      <c r="D10" s="81">
        <f ca="1">IF(COUNTA(D$9:$W9)&lt;钢筋检表!$F$10,IF(SUM(COUNTIF(D9:$W9,"&gt;10")+COUNTIF(D9:$W9,"&lt;-10"))&gt;=1,RANDBETWEEN(-10,10),RANDBETWEEN(-11,11)),"")</f>
        <v>-9</v>
      </c>
      <c r="E10" s="82">
        <f ca="1">IF(COUNTA($D$9:$W9)+COUNTA(D10:$D10)&lt;钢筋检表!$F$10,IF(SUM(COUNTIF($D$9:$W9,"&gt;10")+COUNTIF($D$9:$W9,"&lt;-10"),COUNTIF(D10:$D10,"&gt;10")+COUNTIF(D10:$D10,"&lt;-10"))&gt;=1,RANDBETWEEN(-10,10),RANDBETWEEN(-12,12)),"")</f>
        <v>3</v>
      </c>
      <c r="F10" s="82">
        <f ca="1">IF(COUNTA($D$9:$W9)+COUNTA($D10:E10)&lt;钢筋检表!$F$10,IF(SUM(COUNTIF($D$9:$W9,"&gt;10")+COUNTIF($D$9:$W9,"&lt;-10"),COUNTIF($D10:E10,"&gt;10")+COUNTIF($D10:E10,"&lt;-10"))&gt;=1,RANDBETWEEN(-10,10),RANDBETWEEN(-12,12)),"")</f>
        <v>7</v>
      </c>
      <c r="G10" s="82">
        <f ca="1">IF(COUNTA($D$9:$W9)+COUNTA($D10:F10)&lt;钢筋检表!$F$10,IF(SUM(COUNTIF($D$9:$W9,"&gt;10")+COUNTIF($D$9:$W9,"&lt;-10"),COUNTIF($D10:F10,"&gt;10")+COUNTIF($D10:F10,"&lt;-10"))&gt;=1,RANDBETWEEN(-10,10),RANDBETWEEN(-12,12)),"")</f>
        <v>-2</v>
      </c>
      <c r="H10" s="82">
        <f ca="1">IF(COUNTA($D$9:$W9)+COUNTA($D10:G10)&lt;钢筋检表!$F$10,IF(SUM(COUNTIF($D$9:$W9,"&gt;10")+COUNTIF($D$9:$W9,"&lt;-10"),COUNTIF($D10:G10,"&gt;10")+COUNTIF($D10:G10,"&lt;-10"))&gt;=1,RANDBETWEEN(-10,10),RANDBETWEEN(-12,12)),"")</f>
        <v>-9</v>
      </c>
      <c r="I10" s="82">
        <f ca="1">IF(COUNTA($D$9:$W9)+COUNTA($D10:H10)&lt;钢筋检表!$F$10,IF(SUM(COUNTIF($D$9:$W9,"&gt;10")+COUNTIF($D$9:$W9,"&lt;-10"),COUNTIF($D10:H10,"&gt;10")+COUNTIF($D10:H10,"&lt;-10"))&gt;=1,RANDBETWEEN(-10,10),RANDBETWEEN(-12,12)),"")</f>
        <v>-3</v>
      </c>
      <c r="J10" s="82">
        <f ca="1">IF(COUNTA($D$9:$W9)+COUNTA($D10:I10)&lt;钢筋检表!$F$10,IF(SUM(COUNTIF($D$9:$W9,"&gt;10")+COUNTIF($D$9:$W9,"&lt;-10"),COUNTIF($D10:I10,"&gt;10")+COUNTIF($D10:I10,"&lt;-10"))&gt;=1,RANDBETWEEN(-10,10),RANDBETWEEN(-12,12)),"")</f>
        <v>-7</v>
      </c>
      <c r="K10" s="82">
        <f ca="1">IF(COUNTA($D$9:$W9)+COUNTA($D10:J10)&lt;钢筋检表!$F$10,IF(SUM(COUNTIF($D$9:$W9,"&gt;10")+COUNTIF($D$9:$W9,"&lt;-10"),COUNTIF($D10:J10,"&gt;10")+COUNTIF($D10:J10,"&lt;-10"))&gt;=1,RANDBETWEEN(-10,10),RANDBETWEEN(-12,12)),"")</f>
        <v>-10</v>
      </c>
      <c r="L10" s="82">
        <f ca="1">IF(COUNTA($D$9:$W9)+COUNTA($D10:K10)&lt;钢筋检表!$F$10,IF(SUM(COUNTIF($D$9:$W9,"&gt;10")+COUNTIF($D$9:$W9,"&lt;-10"),COUNTIF($D10:K10,"&gt;10")+COUNTIF($D10:K10,"&lt;-10"))&gt;=1,RANDBETWEEN(-10,10),RANDBETWEEN(-12,12)),"")</f>
        <v>5</v>
      </c>
      <c r="M10" s="82">
        <f ca="1">IF(COUNTA($D$9:$W9)+COUNTA($D10:L10)&lt;钢筋检表!$F$10,IF(SUM(COUNTIF($D$9:$W9,"&gt;10")+COUNTIF($D$9:$W9,"&lt;-10"),COUNTIF($D10:L10,"&gt;10")+COUNTIF($D10:L10,"&lt;-10"))&gt;=1,RANDBETWEEN(-10,10),RANDBETWEEN(-12,12)),"")</f>
        <v>-1</v>
      </c>
      <c r="N10" s="82">
        <f ca="1">IF(COUNTA($D$9:$W9)+COUNTA($D10:M10)&lt;钢筋检表!$F$10,IF(SUM(COUNTIF($D$9:$W9,"&gt;10")+COUNTIF($D$9:$W9,"&lt;-10"),COUNTIF($D10:M10,"&gt;10")+COUNTIF($D10:M10,"&lt;-10"))&gt;=1,RANDBETWEEN(-10,10),RANDBETWEEN(-12,12)),"")</f>
        <v>-4</v>
      </c>
      <c r="O10" s="82">
        <f ca="1">IF(COUNTA($D$9:$W9)+COUNTA($D10:N10)&lt;钢筋检表!$F$10,IF(SUM(COUNTIF($D$9:$W9,"&gt;10")+COUNTIF($D$9:$W9,"&lt;-10"),COUNTIF($D10:N10,"&gt;10")+COUNTIF($D10:N10,"&lt;-10"))&gt;=1,RANDBETWEEN(-10,10),RANDBETWEEN(-12,12)),"")</f>
        <v>8</v>
      </c>
      <c r="P10" s="82">
        <f ca="1">IF(COUNTA($D$9:$W9)+COUNTA($D10:O10)&lt;钢筋检表!$F$10,IF(SUM(COUNTIF($D$9:$W9,"&gt;10")+COUNTIF($D$9:$W9,"&lt;-10"),COUNTIF($D10:O10,"&gt;10")+COUNTIF($D10:O10,"&lt;-10"))&gt;=1,RANDBETWEEN(-10,10),RANDBETWEEN(-12,12)),"")</f>
        <v>-9</v>
      </c>
      <c r="Q10" s="82">
        <f ca="1">IF(COUNTA($D$9:$W9)+COUNTA($D10:P10)&lt;钢筋检表!$F$10,IF(SUM(COUNTIF($D$9:$W9,"&gt;10")+COUNTIF($D$9:$W9,"&lt;-10"),COUNTIF($D10:P10,"&gt;10")+COUNTIF($D10:P10,"&lt;-10"))&gt;=1,RANDBETWEEN(-10,10),RANDBETWEEN(-12,12)),"")</f>
        <v>10</v>
      </c>
      <c r="R10" s="82">
        <f ca="1">IF(COUNTA($D$9:$W9)+COUNTA($D10:Q10)&lt;钢筋检表!$F$10,IF(SUM(COUNTIF($D$9:$W9,"&gt;10")+COUNTIF($D$9:$W9,"&lt;-10"),COUNTIF($D10:Q10,"&gt;10")+COUNTIF($D10:Q10,"&lt;-10"))&gt;=1,RANDBETWEEN(-10,10),RANDBETWEEN(-12,12)),"")</f>
        <v>-6</v>
      </c>
      <c r="S10" s="82">
        <f ca="1">IF(COUNTA($D$9:$W9)+COUNTA($D10:R10)&lt;钢筋检表!$F$10,IF(SUM(COUNTIF($D$9:$W9,"&gt;10")+COUNTIF($D$9:$W9,"&lt;-10"),COUNTIF($D10:R10,"&gt;10")+COUNTIF($D10:R10,"&lt;-10"))&gt;=1,RANDBETWEEN(-10,10),RANDBETWEEN(-12,12)),"")</f>
        <v>-4</v>
      </c>
      <c r="T10" s="82">
        <f ca="1">IF(COUNTA($D$9:$W9)+COUNTA($D10:S10)&lt;钢筋检表!$F$10,IF(SUM(COUNTIF($D$9:$W9,"&gt;10")+COUNTIF($D$9:$W9,"&lt;-10"),COUNTIF($D10:S10,"&gt;10")+COUNTIF($D10:S10,"&lt;-10"))&gt;=1,RANDBETWEEN(-10,10),RANDBETWEEN(-12,12)),"")</f>
        <v>-9</v>
      </c>
      <c r="U10" s="82">
        <f ca="1">IF(COUNTA($D$9:$W9)+COUNTA($D10:T10)&lt;钢筋检表!$F$10,IF(SUM(COUNTIF($D$9:$W9,"&gt;10")+COUNTIF($D$9:$W9,"&lt;-10"),COUNTIF($D10:T10,"&gt;10")+COUNTIF($D10:T10,"&lt;-10"))&gt;=1,RANDBETWEEN(-10,10),RANDBETWEEN(-12,12)),"")</f>
        <v>8</v>
      </c>
      <c r="V10" s="82">
        <f ca="1">IF(COUNTA($D$9:$W9)+COUNTA($D10:U10)&lt;钢筋检表!$F$10,IF(SUM(COUNTIF($D$9:$W9,"&gt;10")+COUNTIF($D$9:$W9,"&lt;-10"),COUNTIF($D10:U10,"&gt;10")+COUNTIF($D10:U10,"&lt;-10"))&gt;=1,RANDBETWEEN(-10,10),RANDBETWEEN(-12,12)),"")</f>
        <v>8</v>
      </c>
      <c r="W10" s="104">
        <f ca="1">IF(COUNTA($D$9:$W9)+COUNTA($D10:V10)&lt;钢筋检表!$F$10,IF(SUM(COUNTIF($D$9:$W9,"&gt;10")+COUNTIF($D$9:$W9,"&lt;-10"),COUNTIF($D10:V10,"&gt;10")+COUNTIF($D10:V10,"&lt;-10"))&gt;=1,RANDBETWEEN(-10,10),RANDBETWEEN(-12,12)),"")</f>
        <v>1</v>
      </c>
    </row>
    <row r="11" spans="1:32" ht="11.25" customHeight="1" x14ac:dyDescent="0.15">
      <c r="A11" s="439"/>
      <c r="B11" s="446"/>
      <c r="C11" s="439"/>
      <c r="D11" s="81">
        <f ca="1">IF(COUNTA($D$9:W10)&lt;钢筋检表!$F$10,RANDBETWEEN(-10,10),"")</f>
        <v>0</v>
      </c>
      <c r="E11" s="82">
        <f ca="1">IF(COUNTA($D$9:$W10)+COUNTA(D11:$D11)&lt;钢筋检表!$F$10,IF(SUM(COUNTIF($D$9:$W10,"&gt;10")+COUNTIF($D$9:$W10,"&lt;-10"),COUNTIF(D11:$D11,"&gt;10")+COUNTIF(D11:$D11,"&lt;-10"))&gt;=1,RANDBETWEEN(-10,10),RANDBETWEEN(-12,12)),"")</f>
        <v>-6</v>
      </c>
      <c r="F11" s="82">
        <f ca="1">IF(COUNTA($D$9:$W10)+COUNTA($D11:E11)&lt;钢筋检表!$F$10,IF(SUM(COUNTIF($D$9:$W10,"&gt;10")+COUNTIF($D$9:$W10,"&lt;-10"),COUNTIF($D11:E11,"&gt;10")+COUNTIF($D11:E11,"&lt;-10"))&gt;=1,RANDBETWEEN(-10,10),RANDBETWEEN(-12,12)),"")</f>
        <v>8</v>
      </c>
      <c r="G11" s="82">
        <f ca="1">IF(COUNTA($D$9:$W10)+COUNTA($D11:F11)&lt;钢筋检表!$F$10,IF(SUM(COUNTIF($D$9:$W10,"&gt;10")+COUNTIF($D$9:$W10,"&lt;-10"),COUNTIF($D11:F11,"&gt;10")+COUNTIF($D11:F11,"&lt;-10"))&gt;=1,RANDBETWEEN(-10,10),RANDBETWEEN(-12,12)),"")</f>
        <v>2</v>
      </c>
      <c r="H11" s="82">
        <f ca="1">IF(COUNTA($D$9:$W10)+COUNTA($D11:G11)&lt;钢筋检表!$F$10,IF(SUM(COUNTIF($D$9:$W10,"&gt;10")+COUNTIF($D$9:$W10,"&lt;-10"),COUNTIF($D11:G11,"&gt;10")+COUNTIF($D11:G11,"&lt;-10"))&gt;=1,RANDBETWEEN(-10,10),RANDBETWEEN(-12,12)),"")</f>
        <v>-8</v>
      </c>
      <c r="I11" s="82">
        <f ca="1">IF(COUNTA($D$9:$W10)+COUNTA($D11:H11)&lt;钢筋检表!$F$10,IF(SUM(COUNTIF($D$9:$W10,"&gt;10")+COUNTIF($D$9:$W10,"&lt;-10"),COUNTIF($D11:H11,"&gt;10")+COUNTIF($D11:H11,"&lt;-10"))&gt;=1,RANDBETWEEN(-10,10),RANDBETWEEN(-12,12)),"")</f>
        <v>-6</v>
      </c>
      <c r="J11" s="82">
        <f ca="1">IF(COUNTA($D$9:$W10)+COUNTA($D11:I11)&lt;钢筋检表!$F$10,IF(SUM(COUNTIF($D$9:$W10,"&gt;10")+COUNTIF($D$9:$W10,"&lt;-10"),COUNTIF($D11:I11,"&gt;10")+COUNTIF($D11:I11,"&lt;-10"))&gt;=1,RANDBETWEEN(-10,10),RANDBETWEEN(-12,12)),"")</f>
        <v>-2</v>
      </c>
      <c r="K11" s="82">
        <f ca="1">IF(COUNTA($D$9:$W10)+COUNTA($D11:J11)&lt;钢筋检表!$F$10,IF(SUM(COUNTIF($D$9:$W10,"&gt;10")+COUNTIF($D$9:$W10,"&lt;-10"),COUNTIF($D11:J11,"&gt;10")+COUNTIF($D11:J11,"&lt;-10"))&gt;=1,RANDBETWEEN(-10,10),RANDBETWEEN(-12,12)),"")</f>
        <v>5</v>
      </c>
      <c r="L11" s="82">
        <f ca="1">IF(COUNTA($D$9:$W10)+COUNTA($D11:K11)&lt;钢筋检表!$F$10,IF(SUM(COUNTIF($D$9:$W10,"&gt;10")+COUNTIF($D$9:$W10,"&lt;-10"),COUNTIF($D11:K11,"&gt;10")+COUNTIF($D11:K11,"&lt;-10"))&gt;=1,RANDBETWEEN(-10,10),RANDBETWEEN(-12,12)),"")</f>
        <v>0</v>
      </c>
      <c r="M11" s="82">
        <f ca="1">IF(COUNTA($D$9:$W10)+COUNTA($D11:L11)&lt;钢筋检表!$F$10,IF(SUM(COUNTIF($D$9:$W10,"&gt;10")+COUNTIF($D$9:$W10,"&lt;-10"),COUNTIF($D11:L11,"&gt;10")+COUNTIF($D11:L11,"&lt;-10"))&gt;=1,RANDBETWEEN(-10,10),RANDBETWEEN(-12,12)),"")</f>
        <v>-9</v>
      </c>
      <c r="N11" s="82">
        <f ca="1">IF(COUNTA($D$9:$W10)+COUNTA($D11:M11)&lt;钢筋检表!$F$10,IF(SUM(COUNTIF($D$9:$W10,"&gt;10")+COUNTIF($D$9:$W10,"&lt;-10"),COUNTIF($D11:M11,"&gt;10")+COUNTIF($D11:M11,"&lt;-10"))&gt;=1,RANDBETWEEN(-10,10),RANDBETWEEN(-12,12)),"")</f>
        <v>9</v>
      </c>
      <c r="O11" s="82">
        <f ca="1">IF(COUNTA($D$9:$W10)+COUNTA($D11:N11)&lt;钢筋检表!$F$10,IF(SUM(COUNTIF($D$9:$W10,"&gt;10")+COUNTIF($D$9:$W10,"&lt;-10"),COUNTIF($D11:N11,"&gt;10")+COUNTIF($D11:N11,"&lt;-10"))&gt;=1,RANDBETWEEN(-10,10),RANDBETWEEN(-12,12)),"")</f>
        <v>-9</v>
      </c>
      <c r="P11" s="82">
        <f ca="1">IF(COUNTA($D$9:$W10)+COUNTA($D11:O11)&lt;钢筋检表!$F$10,IF(SUM(COUNTIF($D$9:$W10,"&gt;10")+COUNTIF($D$9:$W10,"&lt;-10"),COUNTIF($D11:O11,"&gt;10")+COUNTIF($D11:O11,"&lt;-10"))&gt;=1,RANDBETWEEN(-10,10),RANDBETWEEN(-12,12)),"")</f>
        <v>-3</v>
      </c>
      <c r="Q11" s="82">
        <f ca="1">IF(COUNTA($D$9:$W10)+COUNTA($D11:P11)&lt;钢筋检表!$F$10,IF(SUM(COUNTIF($D$9:$W10,"&gt;10")+COUNTIF($D$9:$W10,"&lt;-10"),COUNTIF($D11:P11,"&gt;10")+COUNTIF($D11:P11,"&lt;-10"))&gt;=1,RANDBETWEEN(-10,10),RANDBETWEEN(-12,12)),"")</f>
        <v>-8</v>
      </c>
      <c r="R11" s="82">
        <f ca="1">IF(COUNTA($D$9:$W10)+COUNTA($D11:Q11)&lt;钢筋检表!$F$10,IF(SUM(COUNTIF($D$9:$W10,"&gt;10")+COUNTIF($D$9:$W10,"&lt;-10"),COUNTIF($D11:Q11,"&gt;10")+COUNTIF($D11:Q11,"&lt;-10"))&gt;=1,RANDBETWEEN(-10,10),RANDBETWEEN(-12,12)),"")</f>
        <v>4</v>
      </c>
      <c r="S11" s="82">
        <f ca="1">IF(COUNTA($D$9:$W10)+COUNTA($D11:R11)&lt;钢筋检表!$F$10,IF(SUM(COUNTIF($D$9:$W10,"&gt;10")+COUNTIF($D$9:$W10,"&lt;-10"),COUNTIF($D11:R11,"&gt;10")+COUNTIF($D11:R11,"&lt;-10"))&gt;=1,RANDBETWEEN(-10,10),RANDBETWEEN(-12,12)),"")</f>
        <v>4</v>
      </c>
      <c r="T11" s="82">
        <f ca="1">IF(COUNTA($D$9:$W10)+COUNTA($D11:S11)&lt;钢筋检表!$F$10,IF(SUM(COUNTIF($D$9:$W10,"&gt;10")+COUNTIF($D$9:$W10,"&lt;-10"),COUNTIF($D11:S11,"&gt;10")+COUNTIF($D11:S11,"&lt;-10"))&gt;=1,RANDBETWEEN(-10,10),RANDBETWEEN(-12,12)),"")</f>
        <v>-7</v>
      </c>
      <c r="U11" s="82">
        <f ca="1">IF(COUNTA($D$9:$W10)+COUNTA($D11:T11)&lt;钢筋检表!$F$10,IF(SUM(COUNTIF($D$9:$W10,"&gt;10")+COUNTIF($D$9:$W10,"&lt;-10"),COUNTIF($D11:T11,"&gt;10")+COUNTIF($D11:T11,"&lt;-10"))&gt;=1,RANDBETWEEN(-10,10),RANDBETWEEN(-12,12)),"")</f>
        <v>9</v>
      </c>
      <c r="V11" s="82">
        <f ca="1">IF(COUNTA($D$9:$W10)+COUNTA($D11:U11)&lt;钢筋检表!$F$10,IF(SUM(COUNTIF($D$9:$W10,"&gt;10")+COUNTIF($D$9:$W10,"&lt;-10"),COUNTIF($D11:U11,"&gt;10")+COUNTIF($D11:U11,"&lt;-10"))&gt;=1,RANDBETWEEN(-10,10),RANDBETWEEN(-12,12)),"")</f>
        <v>-5</v>
      </c>
      <c r="W11" s="104">
        <f ca="1">IF(COUNTA($D$9:$W10)+COUNTA($D11:V11)&lt;钢筋检表!$F$10,IF(SUM(COUNTIF($D$9:$W10,"&gt;10")+COUNTIF($D$9:$W10,"&lt;-10"),COUNTIF($D11:V11,"&gt;10")+COUNTIF($D11:V11,"&lt;-10"))&gt;=1,RANDBETWEEN(-10,10),RANDBETWEEN(-12,12)),"")</f>
        <v>2</v>
      </c>
    </row>
    <row r="12" spans="1:32" ht="11.25" customHeight="1" x14ac:dyDescent="0.15">
      <c r="A12" s="439"/>
      <c r="B12" s="446"/>
      <c r="C12" s="439"/>
      <c r="D12" s="81">
        <f ca="1">IF(COUNTA(D$9:$W11)&lt;钢筋检表!$F$10,IF(SUM(COUNTIF(D11:$W11,"&gt;10")+COUNTIF(D11:$W11,"&lt;-10"))&gt;=1,RANDBETWEEN(-10,10),RANDBETWEEN(-11,11)),"")</f>
        <v>-11</v>
      </c>
      <c r="E12" s="82">
        <f ca="1">IF(COUNTA($D$9:$W11)+COUNTA(D12:$D12)&lt;钢筋检表!$F$10,IF(SUM(COUNTIF($D$9:$W11,"&gt;10")+COUNTIF($D$9:$W11,"&lt;-10"),COUNTIF(D12:$D12,"&gt;10")+COUNTIF(D12:$D12,"&lt;-10"))&gt;=1,RANDBETWEEN(-10,10),RANDBETWEEN(-12,12)),"")</f>
        <v>1</v>
      </c>
      <c r="F12" s="82">
        <f ca="1">IF(COUNTA($D$9:$W11)+COUNTA($D12:E12)&lt;钢筋检表!$F$10,IF(SUM(COUNTIF($D$9:$W11,"&gt;10")+COUNTIF($D$9:$W11,"&lt;-10"),COUNTIF($D12:E12,"&gt;10")+COUNTIF($D12:E12,"&lt;-10"))&gt;=1,RANDBETWEEN(-10,10),RANDBETWEEN(-12,12)),"")</f>
        <v>0</v>
      </c>
      <c r="G12" s="82">
        <f ca="1">IF(COUNTA($D$9:$W11)+COUNTA($D12:F12)&lt;钢筋检表!$F$10,IF(SUM(COUNTIF($D$9:$W11,"&gt;10")+COUNTIF($D$9:$W11,"&lt;-10"),COUNTIF($D12:F12,"&gt;10")+COUNTIF($D12:F12,"&lt;-10"))&gt;=1,RANDBETWEEN(-10,10),RANDBETWEEN(-12,12)),"")</f>
        <v>-6</v>
      </c>
      <c r="H12" s="82">
        <f ca="1">IF(COUNTA($D$9:$W11)+COUNTA($D12:G12)&lt;钢筋检表!$F$10,IF(SUM(COUNTIF($D$9:$W11,"&gt;10")+COUNTIF($D$9:$W11,"&lt;-10"),COUNTIF($D12:G12,"&gt;10")+COUNTIF($D12:G12,"&lt;-10"))&gt;=1,RANDBETWEEN(-10,10),RANDBETWEEN(-12,12)),"")</f>
        <v>-7</v>
      </c>
      <c r="I12" s="82">
        <f ca="1">IF(COUNTA($D$9:$W11)+COUNTA($D12:H12)&lt;钢筋检表!$F$10,IF(SUM(COUNTIF($D$9:$W11,"&gt;10")+COUNTIF($D$9:$W11,"&lt;-10"),COUNTIF($D12:H12,"&gt;10")+COUNTIF($D12:H12,"&lt;-10"))&gt;=1,RANDBETWEEN(-10,10),RANDBETWEEN(-12,12)),"")</f>
        <v>9</v>
      </c>
      <c r="J12" s="82">
        <f ca="1">IF(COUNTA($D$9:$W11)+COUNTA($D12:I12)&lt;钢筋检表!$F$10,IF(SUM(COUNTIF($D$9:$W11,"&gt;10")+COUNTIF($D$9:$W11,"&lt;-10"),COUNTIF($D12:I12,"&gt;10")+COUNTIF($D12:I12,"&lt;-10"))&gt;=1,RANDBETWEEN(-10,10),RANDBETWEEN(-12,12)),"")</f>
        <v>-3</v>
      </c>
      <c r="K12" s="82">
        <f ca="1">IF(COUNTA($D$9:$W11)+COUNTA($D12:J12)&lt;钢筋检表!$F$10,IF(SUM(COUNTIF($D$9:$W11,"&gt;10")+COUNTIF($D$9:$W11,"&lt;-10"),COUNTIF($D12:J12,"&gt;10")+COUNTIF($D12:J12,"&lt;-10"))&gt;=1,RANDBETWEEN(-10,10),RANDBETWEEN(-12,12)),"")</f>
        <v>2</v>
      </c>
      <c r="L12" s="82">
        <f ca="1">IF(COUNTA($D$9:$W11)+COUNTA($D12:K12)&lt;钢筋检表!$F$10,IF(SUM(COUNTIF($D$9:$W11,"&gt;10")+COUNTIF($D$9:$W11,"&lt;-10"),COUNTIF($D12:K12,"&gt;10")+COUNTIF($D12:K12,"&lt;-10"))&gt;=1,RANDBETWEEN(-10,10),RANDBETWEEN(-12,12)),"")</f>
        <v>10</v>
      </c>
      <c r="M12" s="82">
        <f ca="1">IF(COUNTA($D$9:$W11)+COUNTA($D12:L12)&lt;钢筋检表!$F$10,IF(SUM(COUNTIF($D$9:$W11,"&gt;10")+COUNTIF($D$9:$W11,"&lt;-10"),COUNTIF($D12:L12,"&gt;10")+COUNTIF($D12:L12,"&lt;-10"))&gt;=1,RANDBETWEEN(-10,10),RANDBETWEEN(-12,12)),"")</f>
        <v>-3</v>
      </c>
      <c r="N12" s="82">
        <f ca="1">IF(COUNTA($D$9:$W11)+COUNTA($D12:M12)&lt;钢筋检表!$F$10,IF(SUM(COUNTIF($D$9:$W11,"&gt;10")+COUNTIF($D$9:$W11,"&lt;-10"),COUNTIF($D12:M12,"&gt;10")+COUNTIF($D12:M12,"&lt;-10"))&gt;=1,RANDBETWEEN(-10,10),RANDBETWEEN(-12,12)),"")</f>
        <v>10</v>
      </c>
      <c r="O12" s="82">
        <f ca="1">IF(COUNTA($D$9:$W11)+COUNTA($D12:N12)&lt;钢筋检表!$F$10,IF(SUM(COUNTIF($D$9:$W11,"&gt;10")+COUNTIF($D$9:$W11,"&lt;-10"),COUNTIF($D12:N12,"&gt;10")+COUNTIF($D12:N12,"&lt;-10"))&gt;=1,RANDBETWEEN(-10,10),RANDBETWEEN(-12,12)),"")</f>
        <v>-1</v>
      </c>
      <c r="P12" s="82">
        <f ca="1">IF(COUNTA($D$9:$W11)+COUNTA($D12:O12)&lt;钢筋检表!$F$10,IF(SUM(COUNTIF($D$9:$W11,"&gt;10")+COUNTIF($D$9:$W11,"&lt;-10"),COUNTIF($D12:O12,"&gt;10")+COUNTIF($D12:O12,"&lt;-10"))&gt;=1,RANDBETWEEN(-10,10),RANDBETWEEN(-12,12)),"")</f>
        <v>-8</v>
      </c>
      <c r="Q12" s="82">
        <f ca="1">IF(COUNTA($D$9:$W11)+COUNTA($D12:P12)&lt;钢筋检表!$F$10,IF(SUM(COUNTIF($D$9:$W11,"&gt;10")+COUNTIF($D$9:$W11,"&lt;-10"),COUNTIF($D12:P12,"&gt;10")+COUNTIF($D12:P12,"&lt;-10"))&gt;=1,RANDBETWEEN(-10,10),RANDBETWEEN(-12,12)),"")</f>
        <v>-5</v>
      </c>
      <c r="R12" s="82">
        <f ca="1">IF(COUNTA($D$9:$W11)+COUNTA($D12:Q12)&lt;钢筋检表!$F$10,IF(SUM(COUNTIF($D$9:$W11,"&gt;10")+COUNTIF($D$9:$W11,"&lt;-10"),COUNTIF($D12:Q12,"&gt;10")+COUNTIF($D12:Q12,"&lt;-10"))&gt;=1,RANDBETWEEN(-10,10),RANDBETWEEN(-12,12)),"")</f>
        <v>2</v>
      </c>
      <c r="S12" s="82">
        <f ca="1">IF(COUNTA($D$9:$W11)+COUNTA($D12:R12)&lt;钢筋检表!$F$10,IF(SUM(COUNTIF($D$9:$W11,"&gt;10")+COUNTIF($D$9:$W11,"&lt;-10"),COUNTIF($D12:R12,"&gt;10")+COUNTIF($D12:R12,"&lt;-10"))&gt;=1,RANDBETWEEN(-10,10),RANDBETWEEN(-12,12)),"")</f>
        <v>2</v>
      </c>
      <c r="T12" s="82">
        <f ca="1">IF(COUNTA($D$9:$W11)+COUNTA($D12:S12)&lt;钢筋检表!$F$10,IF(SUM(COUNTIF($D$9:$W11,"&gt;10")+COUNTIF($D$9:$W11,"&lt;-10"),COUNTIF($D12:S12,"&gt;10")+COUNTIF($D12:S12,"&lt;-10"))&gt;=1,RANDBETWEEN(-10,10),RANDBETWEEN(-12,12)),"")</f>
        <v>2</v>
      </c>
      <c r="U12" s="82">
        <f ca="1">IF(COUNTA($D$9:$W11)+COUNTA($D12:T12)&lt;钢筋检表!$F$10,IF(SUM(COUNTIF($D$9:$W11,"&gt;10")+COUNTIF($D$9:$W11,"&lt;-10"),COUNTIF($D12:T12,"&gt;10")+COUNTIF($D12:T12,"&lt;-10"))&gt;=1,RANDBETWEEN(-10,10),RANDBETWEEN(-12,12)),"")</f>
        <v>-10</v>
      </c>
      <c r="V12" s="82">
        <f ca="1">IF(COUNTA($D$9:$W11)+COUNTA($D12:U12)&lt;钢筋检表!$F$10,IF(SUM(COUNTIF($D$9:$W11,"&gt;10")+COUNTIF($D$9:$W11,"&lt;-10"),COUNTIF($D12:U12,"&gt;10")+COUNTIF($D12:U12,"&lt;-10"))&gt;=1,RANDBETWEEN(-10,10),RANDBETWEEN(-12,12)),"")</f>
        <v>-5</v>
      </c>
      <c r="W12" s="104">
        <f ca="1">IF(COUNTA($D$9:$W11)+COUNTA($D12:V12)&lt;钢筋检表!$F$10,IF(SUM(COUNTIF($D$9:$W11,"&gt;10")+COUNTIF($D$9:$W11,"&lt;-10"),COUNTIF($D12:V12,"&gt;10")+COUNTIF($D12:V12,"&lt;-10"))&gt;=1,RANDBETWEEN(-10,10),RANDBETWEEN(-12,12)),"")</f>
        <v>4</v>
      </c>
    </row>
    <row r="13" spans="1:32" ht="11.25" customHeight="1" x14ac:dyDescent="0.15">
      <c r="A13" s="439"/>
      <c r="B13" s="446"/>
      <c r="C13" s="439"/>
      <c r="D13" s="81">
        <f ca="1">IF(COUNTA($D$9:W12)&lt;钢筋检表!$F$10,RANDBETWEEN(-10,10),"")</f>
        <v>4</v>
      </c>
      <c r="E13" s="82">
        <f ca="1">IF(COUNTA($D$9:$W12)+COUNTA(D13:$D13)&lt;钢筋检表!$F$10,IF(SUM(COUNTIF($D$9:$W12,"&gt;10")+COUNTIF($D$9:$W12,"&lt;-10"),COUNTIF(D13:$D13,"&gt;10")+COUNTIF(D13:$D13,"&lt;-10"))&gt;=1,RANDBETWEEN(-10,10),RANDBETWEEN(-12,12)),"")</f>
        <v>-1</v>
      </c>
      <c r="F13" s="82">
        <f ca="1">IF(COUNTA($D$9:$W12)+COUNTA($D13:E13)&lt;钢筋检表!$F$10,IF(SUM(COUNTIF($D$9:$W12,"&gt;10")+COUNTIF($D$9:$W12,"&lt;-10"),COUNTIF($D13:E13,"&gt;10")+COUNTIF($D13:E13,"&lt;-10"))&gt;=1,RANDBETWEEN(-10,10),RANDBETWEEN(-12,12)),"")</f>
        <v>10</v>
      </c>
      <c r="G13" s="82">
        <f ca="1">IF(COUNTA($D$9:$W12)+COUNTA($D13:F13)&lt;钢筋检表!$F$10,IF(SUM(COUNTIF($D$9:$W12,"&gt;10")+COUNTIF($D$9:$W12,"&lt;-10"),COUNTIF($D13:F13,"&gt;10")+COUNTIF($D13:F13,"&lt;-10"))&gt;=1,RANDBETWEEN(-10,10),RANDBETWEEN(-12,12)),"")</f>
        <v>-4</v>
      </c>
      <c r="H13" s="82">
        <f ca="1">IF(COUNTA($D$9:$W12)+COUNTA($D13:G13)&lt;钢筋检表!$F$10,IF(SUM(COUNTIF($D$9:$W12,"&gt;10")+COUNTIF($D$9:$W12,"&lt;-10"),COUNTIF($D13:G13,"&gt;10")+COUNTIF($D13:G13,"&lt;-10"))&gt;=1,RANDBETWEEN(-10,10),RANDBETWEEN(-12,12)),"")</f>
        <v>-9</v>
      </c>
      <c r="I13" s="82">
        <f ca="1">IF(COUNTA($D$9:$W12)+COUNTA($D13:H13)&lt;钢筋检表!$F$10,IF(SUM(COUNTIF($D$9:$W12,"&gt;10")+COUNTIF($D$9:$W12,"&lt;-10"),COUNTIF($D13:H13,"&gt;10")+COUNTIF($D13:H13,"&lt;-10"))&gt;=1,RANDBETWEEN(-10,10),RANDBETWEEN(-12,12)),"")</f>
        <v>1</v>
      </c>
      <c r="J13" s="82">
        <f ca="1">IF(COUNTA($D$9:$W12)+COUNTA($D13:I13)&lt;钢筋检表!$F$10,IF(SUM(COUNTIF($D$9:$W12,"&gt;10")+COUNTIF($D$9:$W12,"&lt;-10"),COUNTIF($D13:I13,"&gt;10")+COUNTIF($D13:I13,"&lt;-10"))&gt;=1,RANDBETWEEN(-10,10),RANDBETWEEN(-12,12)),"")</f>
        <v>4</v>
      </c>
      <c r="K13" s="82">
        <f ca="1">IF(COUNTA($D$9:$W12)+COUNTA($D13:J13)&lt;钢筋检表!$F$10,IF(SUM(COUNTIF($D$9:$W12,"&gt;10")+COUNTIF($D$9:$W12,"&lt;-10"),COUNTIF($D13:J13,"&gt;10")+COUNTIF($D13:J13,"&lt;-10"))&gt;=1,RANDBETWEEN(-10,10),RANDBETWEEN(-12,12)),"")</f>
        <v>-1</v>
      </c>
      <c r="L13" s="82">
        <f ca="1">IF(COUNTA($D$9:$W12)+COUNTA($D13:K13)&lt;钢筋检表!$F$10,IF(SUM(COUNTIF($D$9:$W12,"&gt;10")+COUNTIF($D$9:$W12,"&lt;-10"),COUNTIF($D13:K13,"&gt;10")+COUNTIF($D13:K13,"&lt;-10"))&gt;=1,RANDBETWEEN(-10,10),RANDBETWEEN(-12,12)),"")</f>
        <v>-10</v>
      </c>
      <c r="M13" s="82">
        <f ca="1">IF(COUNTA($D$9:$W12)+COUNTA($D13:L13)&lt;钢筋检表!$F$10,IF(SUM(COUNTIF($D$9:$W12,"&gt;10")+COUNTIF($D$9:$W12,"&lt;-10"),COUNTIF($D13:L13,"&gt;10")+COUNTIF($D13:L13,"&lt;-10"))&gt;=1,RANDBETWEEN(-10,10),RANDBETWEEN(-12,12)),"")</f>
        <v>8</v>
      </c>
      <c r="N13" s="82">
        <f ca="1">IF(COUNTA($D$9:$W12)+COUNTA($D13:M13)&lt;钢筋检表!$F$10,IF(SUM(COUNTIF($D$9:$W12,"&gt;10")+COUNTIF($D$9:$W12,"&lt;-10"),COUNTIF($D13:M13,"&gt;10")+COUNTIF($D13:M13,"&lt;-10"))&gt;=1,RANDBETWEEN(-10,10),RANDBETWEEN(-12,12)),"")</f>
        <v>0</v>
      </c>
      <c r="O13" s="82">
        <f ca="1">IF(COUNTA($D$9:$W12)+COUNTA($D13:N13)&lt;钢筋检表!$F$10,IF(SUM(COUNTIF($D$9:$W12,"&gt;10")+COUNTIF($D$9:$W12,"&lt;-10"),COUNTIF($D13:N13,"&gt;10")+COUNTIF($D13:N13,"&lt;-10"))&gt;=1,RANDBETWEEN(-10,10),RANDBETWEEN(-12,12)),"")</f>
        <v>-8</v>
      </c>
      <c r="P13" s="82">
        <f ca="1">IF(COUNTA($D$9:$W12)+COUNTA($D13:O13)&lt;钢筋检表!$F$10,IF(SUM(COUNTIF($D$9:$W12,"&gt;10")+COUNTIF($D$9:$W12,"&lt;-10"),COUNTIF($D13:O13,"&gt;10")+COUNTIF($D13:O13,"&lt;-10"))&gt;=1,RANDBETWEEN(-10,10),RANDBETWEEN(-12,12)),"")</f>
        <v>7</v>
      </c>
      <c r="Q13" s="82">
        <f ca="1">IF(COUNTA($D$9:$W12)+COUNTA($D13:P13)&lt;钢筋检表!$F$10,IF(SUM(COUNTIF($D$9:$W12,"&gt;10")+COUNTIF($D$9:$W12,"&lt;-10"),COUNTIF($D13:P13,"&gt;10")+COUNTIF($D13:P13,"&lt;-10"))&gt;=1,RANDBETWEEN(-10,10),RANDBETWEEN(-12,12)),"")</f>
        <v>8</v>
      </c>
      <c r="R13" s="82">
        <f ca="1">IF(COUNTA($D$9:$W12)+COUNTA($D13:Q13)&lt;钢筋检表!$F$10,IF(SUM(COUNTIF($D$9:$W12,"&gt;10")+COUNTIF($D$9:$W12,"&lt;-10"),COUNTIF($D13:Q13,"&gt;10")+COUNTIF($D13:Q13,"&lt;-10"))&gt;=1,RANDBETWEEN(-10,10),RANDBETWEEN(-12,12)),"")</f>
        <v>-7</v>
      </c>
      <c r="S13" s="82">
        <f ca="1">IF(COUNTA($D$9:$W12)+COUNTA($D13:R13)&lt;钢筋检表!$F$10,IF(SUM(COUNTIF($D$9:$W12,"&gt;10")+COUNTIF($D$9:$W12,"&lt;-10"),COUNTIF($D13:R13,"&gt;10")+COUNTIF($D13:R13,"&lt;-10"))&gt;=1,RANDBETWEEN(-10,10),RANDBETWEEN(-12,12)),"")</f>
        <v>-6</v>
      </c>
      <c r="T13" s="82">
        <f ca="1">IF(COUNTA($D$9:$W12)+COUNTA($D13:S13)&lt;钢筋检表!$F$10,IF(SUM(COUNTIF($D$9:$W12,"&gt;10")+COUNTIF($D$9:$W12,"&lt;-10"),COUNTIF($D13:S13,"&gt;10")+COUNTIF($D13:S13,"&lt;-10"))&gt;=1,RANDBETWEEN(-10,10),RANDBETWEEN(-12,12)),"")</f>
        <v>10</v>
      </c>
      <c r="U13" s="82">
        <f ca="1">IF(COUNTA($D$9:$W12)+COUNTA($D13:T13)&lt;钢筋检表!$F$10,IF(SUM(COUNTIF($D$9:$W12,"&gt;10")+COUNTIF($D$9:$W12,"&lt;-10"),COUNTIF($D13:T13,"&gt;10")+COUNTIF($D13:T13,"&lt;-10"))&gt;=1,RANDBETWEEN(-10,10),RANDBETWEEN(-12,12)),"")</f>
        <v>3</v>
      </c>
      <c r="V13" s="82">
        <f ca="1">IF(COUNTA($D$9:$W12)+COUNTA($D13:U13)&lt;钢筋检表!$F$10,IF(SUM(COUNTIF($D$9:$W12,"&gt;10")+COUNTIF($D$9:$W12,"&lt;-10"),COUNTIF($D13:U13,"&gt;10")+COUNTIF($D13:U13,"&lt;-10"))&gt;=1,RANDBETWEEN(-10,10),RANDBETWEEN(-12,12)),"")</f>
        <v>-10</v>
      </c>
      <c r="W13" s="104">
        <f ca="1">IF(COUNTA($D$9:$W12)+COUNTA($D13:V13)&lt;钢筋检表!$F$10,IF(SUM(COUNTIF($D$9:$W12,"&gt;10")+COUNTIF($D$9:$W12,"&lt;-10"),COUNTIF($D13:V13,"&gt;10")+COUNTIF($D13:V13,"&lt;-10"))&gt;=1,RANDBETWEEN(-10,10),RANDBETWEEN(-12,12)),"")</f>
        <v>1</v>
      </c>
    </row>
    <row r="14" spans="1:32" ht="11.25" customHeight="1" x14ac:dyDescent="0.15">
      <c r="A14" s="439"/>
      <c r="B14" s="447"/>
      <c r="C14" s="439"/>
      <c r="D14" s="81">
        <f ca="1">IF(COUNTA(D$9:$W13)&lt;钢筋检表!$F$10,IF(SUM(COUNTIF(D13:$W13,"&gt;10")+COUNTIF(D13:$W13,"&lt;-10"))&gt;=1,RANDBETWEEN(-10,10),RANDBETWEEN(-11,11)),"")</f>
        <v>10</v>
      </c>
      <c r="E14" s="82">
        <f ca="1">IF(COUNTA($D$9:$W13)+COUNTA(D14:$D14)&lt;钢筋检表!$F$10,IF(SUM(COUNTIF($D$9:$W13,"&gt;10")+COUNTIF($D$9:$W13,"&lt;-10"),COUNTIF(D14:$D14,"&gt;10")+COUNTIF(D14:$D14,"&lt;-10"))&gt;=2,RANDBETWEEN(-10,10),RANDBETWEEN(-12,12)),"")</f>
        <v>1</v>
      </c>
      <c r="F14" s="82">
        <f ca="1">IF(COUNTA($D$9:$W13)+COUNTA($D14:E14)&lt;钢筋检表!$F$10,IF(SUM(COUNTIF($D$9:$W13,"&gt;10")+COUNTIF($D$9:$W13,"&lt;-10"),COUNTIF($D14:E14,"&gt;10")+COUNTIF($D14:E14,"&lt;-10"))&gt;=2,RANDBETWEEN(-10,10),RANDBETWEEN(-12,12)),"")</f>
        <v>4</v>
      </c>
      <c r="G14" s="82">
        <f ca="1">IF(COUNTA($D$9:$W13)+COUNTA($D14:F14)&lt;钢筋检表!$F$10,IF(SUM(COUNTIF($D$9:$W13,"&gt;10")+COUNTIF($D$9:$W13,"&lt;-10"),COUNTIF($D14:F14,"&gt;10")+COUNTIF($D14:F14,"&lt;-10"))&gt;=2,RANDBETWEEN(-10,10),RANDBETWEEN(-12,12)),"")</f>
        <v>-3</v>
      </c>
      <c r="H14" s="82">
        <f ca="1">IF(COUNTA($D$9:$W13)+COUNTA($D14:G14)&lt;钢筋检表!$F$10,IF(SUM(COUNTIF($D$9:$W13,"&gt;10")+COUNTIF($D$9:$W13,"&lt;-10"),COUNTIF($D14:G14,"&gt;10")+COUNTIF($D14:G14,"&lt;-10"))&gt;=2,RANDBETWEEN(-10,10),RANDBETWEEN(-12,12)),"")</f>
        <v>-4</v>
      </c>
      <c r="I14" s="82">
        <f ca="1">IF(COUNTA($D$9:$W13)+COUNTA($D14:H14)&lt;钢筋检表!$F$10,IF(SUM(COUNTIF($D$9:$W13,"&gt;10")+COUNTIF($D$9:$W13,"&lt;-10"),COUNTIF($D14:H14,"&gt;10")+COUNTIF($D14:H14,"&lt;-10"))&gt;=2,RANDBETWEEN(-10,10),RANDBETWEEN(-12,12)),"")</f>
        <v>-7</v>
      </c>
      <c r="J14" s="82">
        <f ca="1">IF(COUNTA($D$9:$W13)+COUNTA($D14:I14)&lt;钢筋检表!$F$10,IF(SUM(COUNTIF($D$9:$W13,"&gt;10")+COUNTIF($D$9:$W13,"&lt;-10"),COUNTIF($D14:I14,"&gt;10")+COUNTIF($D14:I14,"&lt;-10"))&gt;=2,RANDBETWEEN(-10,10),RANDBETWEEN(-12,12)),"")</f>
        <v>-8</v>
      </c>
      <c r="K14" s="82">
        <f ca="1">IF(COUNTA($D$9:$W13)+COUNTA($D14:J14)&lt;钢筋检表!$F$10,IF(SUM(COUNTIF($D$9:$W13,"&gt;10")+COUNTIF($D$9:$W13,"&lt;-10"),COUNTIF($D14:J14,"&gt;10")+COUNTIF($D14:J14,"&lt;-10"))&gt;=2,RANDBETWEEN(-10,10),RANDBETWEEN(-12,12)),"")</f>
        <v>4</v>
      </c>
      <c r="L14" s="82">
        <f ca="1">IF(COUNTA($D$9:$W13)+COUNTA($D14:K14)&lt;钢筋检表!$F$10,IF(SUM(COUNTIF($D$9:$W13,"&gt;10")+COUNTIF($D$9:$W13,"&lt;-10"),COUNTIF($D14:K14,"&gt;10")+COUNTIF($D14:K14,"&lt;-10"))&gt;=2,RANDBETWEEN(-10,10),RANDBETWEEN(-12,12)),"")</f>
        <v>-4</v>
      </c>
      <c r="M14" s="82">
        <f ca="1">IF(COUNTA($D$9:$W13)+COUNTA($D14:L14)&lt;钢筋检表!$F$10,IF(SUM(COUNTIF($D$9:$W13,"&gt;10")+COUNTIF($D$9:$W13,"&lt;-10"),COUNTIF($D14:L14,"&gt;10")+COUNTIF($D14:L14,"&lt;-10"))&gt;=2,RANDBETWEEN(-10,10),RANDBETWEEN(-12,12)),"")</f>
        <v>10</v>
      </c>
      <c r="N14" s="82">
        <f ca="1">IF(COUNTA($D$9:$W13)+COUNTA($D14:M14)&lt;钢筋检表!$F$10,IF(SUM(COUNTIF($D$9:$W13,"&gt;10")+COUNTIF($D$9:$W13,"&lt;-10"),COUNTIF($D14:M14,"&gt;10")+COUNTIF($D14:M14,"&lt;-10"))&gt;=2,RANDBETWEEN(-10,10),RANDBETWEEN(-12,12)),"")</f>
        <v>-1</v>
      </c>
      <c r="O14" s="82">
        <f ca="1">IF(COUNTA($D$9:$W13)+COUNTA($D14:N14)&lt;钢筋检表!$F$10,IF(SUM(COUNTIF($D$9:$W13,"&gt;10")+COUNTIF($D$9:$W13,"&lt;-10"),COUNTIF($D14:N14,"&gt;10")+COUNTIF($D14:N14,"&lt;-10"))&gt;=2,RANDBETWEEN(-10,10),RANDBETWEEN(-12,12)),"")</f>
        <v>4</v>
      </c>
      <c r="P14" s="82">
        <f ca="1">IF(COUNTA($D$9:$W13)+COUNTA($D14:O14)&lt;钢筋检表!$F$10,IF(SUM(COUNTIF($D$9:$W13,"&gt;10")+COUNTIF($D$9:$W13,"&lt;-10"),COUNTIF($D14:O14,"&gt;10")+COUNTIF($D14:O14,"&lt;-10"))&gt;=2,RANDBETWEEN(-10,10),RANDBETWEEN(-12,12)),"")</f>
        <v>10</v>
      </c>
      <c r="Q14" s="82">
        <f ca="1">IF(COUNTA($D$9:$W13)+COUNTA($D14:P14)&lt;钢筋检表!$F$10,IF(SUM(COUNTIF($D$9:$W13,"&gt;10")+COUNTIF($D$9:$W13,"&lt;-10"),COUNTIF($D14:P14,"&gt;10")+COUNTIF($D14:P14,"&lt;-10"))&gt;=2,RANDBETWEEN(-10,10),RANDBETWEEN(-12,12)),"")</f>
        <v>-9</v>
      </c>
      <c r="R14" s="82">
        <f ca="1">IF(COUNTA($D$9:$W13)+COUNTA($D14:Q14)&lt;钢筋检表!$F$10,IF(SUM(COUNTIF($D$9:$W13,"&gt;10")+COUNTIF($D$9:$W13,"&lt;-10"),COUNTIF($D14:Q14,"&gt;10")+COUNTIF($D14:Q14,"&lt;-10"))&gt;=2,RANDBETWEEN(-10,10),RANDBETWEEN(-12,12)),"")</f>
        <v>1</v>
      </c>
      <c r="S14" s="82">
        <f ca="1">IF(COUNTA($D$9:$W13)+COUNTA($D14:R14)&lt;钢筋检表!$F$10,IF(SUM(COUNTIF($D$9:$W13,"&gt;10")+COUNTIF($D$9:$W13,"&lt;-10"),COUNTIF($D14:R14,"&gt;10")+COUNTIF($D14:R14,"&lt;-10"))&gt;=2,RANDBETWEEN(-10,10),RANDBETWEEN(-12,12)),"")</f>
        <v>1</v>
      </c>
      <c r="T14" s="82">
        <f ca="1">IF(COUNTA($D$9:$W13)+COUNTA($D14:S14)&lt;钢筋检表!$F$10,IF(SUM(COUNTIF($D$9:$W13,"&gt;10")+COUNTIF($D$9:$W13,"&lt;-10"),COUNTIF($D14:S14,"&gt;10")+COUNTIF($D14:S14,"&lt;-10"))&gt;=2,RANDBETWEEN(-10,10),RANDBETWEEN(-12,12)),"")</f>
        <v>7</v>
      </c>
      <c r="U14" s="82">
        <f ca="1">IF(COUNTA($D$9:$W13)+COUNTA($D14:T14)&lt;钢筋检表!$F$10,IF(SUM(COUNTIF($D$9:$W13,"&gt;10")+COUNTIF($D$9:$W13,"&lt;-10"),COUNTIF($D14:T14,"&gt;10")+COUNTIF($D14:T14,"&lt;-10"))&gt;=2,RANDBETWEEN(-10,10),RANDBETWEEN(-12,12)),"")</f>
        <v>10</v>
      </c>
      <c r="V14" s="82">
        <f ca="1">IF(COUNTA($D$9:$W13)+COUNTA($D14:U14)&lt;钢筋检表!$F$10,IF(SUM(COUNTIF($D$9:$W13,"&gt;10")+COUNTIF($D$9:$W13,"&lt;-10"),COUNTIF($D14:U14,"&gt;10")+COUNTIF($D14:U14,"&lt;-10"))&gt;=2,RANDBETWEEN(-10,10),RANDBETWEEN(-12,12)),"")</f>
        <v>6</v>
      </c>
      <c r="W14" s="104">
        <f ca="1">IF(COUNTA($D$9:$W13)+COUNTA($D14:V14)&lt;钢筋检表!$F$10,IF(SUM(COUNTIF($D$9:$W13,"&gt;10")+COUNTIF($D$9:$W13,"&lt;-10"),COUNTIF($D14:V14,"&gt;10")+COUNTIF($D14:V14,"&lt;-10"))&gt;=2,RANDBETWEEN(-10,10),RANDBETWEEN(-12,12)),"")</f>
        <v>4</v>
      </c>
    </row>
    <row r="15" spans="1:32" ht="11.25" customHeight="1" x14ac:dyDescent="0.15">
      <c r="A15" s="439"/>
      <c r="B15" s="447"/>
      <c r="C15" s="439"/>
      <c r="D15" s="81">
        <f ca="1">IF(COUNTA($D$9:W14)&lt;钢筋检表!$F$10,RANDBETWEEN(-10,10),"")</f>
        <v>-1</v>
      </c>
      <c r="E15" s="82">
        <f ca="1">IF(COUNTA($D$9:$W14)+COUNTA(D15:$D15)&lt;钢筋检表!$F$10,IF(SUM(COUNTIF($D$9:$W14,"&gt;10")+COUNTIF($D$9:$W14,"&lt;-10"),COUNTIF(D15:$D15,"&gt;10")+COUNTIF(D15:$D15,"&lt;-10"))&gt;=1,RANDBETWEEN(-10,10),RANDBETWEEN(-12,12)),"")</f>
        <v>-10</v>
      </c>
      <c r="F15" s="82">
        <f ca="1">IF(COUNTA($D$9:$W14)+COUNTA($D15:E15)&lt;钢筋检表!$F$10,IF(SUM(COUNTIF($D$9:$W14,"&gt;10")+COUNTIF($D$9:$W14,"&lt;-10"),COUNTIF($D15:E15,"&gt;10")+COUNTIF($D15:E15,"&lt;-10"))&gt;=1,RANDBETWEEN(-10,10),RANDBETWEEN(-12,12)),"")</f>
        <v>-7</v>
      </c>
      <c r="G15" s="82">
        <f ca="1">IF(COUNTA($D$9:$W14)+COUNTA($D15:F15)&lt;钢筋检表!$F$10,IF(SUM(COUNTIF($D$9:$W14,"&gt;10")+COUNTIF($D$9:$W14,"&lt;-10"),COUNTIF($D15:F15,"&gt;10")+COUNTIF($D15:F15,"&lt;-10"))&gt;=1,RANDBETWEEN(-10,10),RANDBETWEEN(-12,12)),"")</f>
        <v>-4</v>
      </c>
      <c r="H15" s="82">
        <f ca="1">IF(COUNTA($D$9:$W14)+COUNTA($D15:G15)&lt;钢筋检表!$F$10,IF(SUM(COUNTIF($D$9:$W14,"&gt;10")+COUNTIF($D$9:$W14,"&lt;-10"),COUNTIF($D15:G15,"&gt;10")+COUNTIF($D15:G15,"&lt;-10"))&gt;=1,RANDBETWEEN(-10,10),RANDBETWEEN(-12,12)),"")</f>
        <v>9</v>
      </c>
      <c r="I15" s="82">
        <f ca="1">IF(COUNTA($D$9:$W14)+COUNTA($D15:H15)&lt;钢筋检表!$F$10,IF(SUM(COUNTIF($D$9:$W14,"&gt;10")+COUNTIF($D$9:$W14,"&lt;-10"),COUNTIF($D15:H15,"&gt;10")+COUNTIF($D15:H15,"&lt;-10"))&gt;=1,RANDBETWEEN(-10,10),RANDBETWEEN(-12,12)),"")</f>
        <v>5</v>
      </c>
      <c r="J15" s="82">
        <f ca="1">IF(COUNTA($D$9:$W14)+COUNTA($D15:I15)&lt;钢筋检表!$F$10,IF(SUM(COUNTIF($D$9:$W14,"&gt;10")+COUNTIF($D$9:$W14,"&lt;-10"),COUNTIF($D15:I15,"&gt;10")+COUNTIF($D15:I15,"&lt;-10"))&gt;=1,RANDBETWEEN(-10,10),RANDBETWEEN(-12,12)),"")</f>
        <v>-6</v>
      </c>
      <c r="K15" s="82">
        <f ca="1">IF(COUNTA($D$9:$W14)+COUNTA($D15:J15)&lt;钢筋检表!$F$10,IF(SUM(COUNTIF($D$9:$W14,"&gt;10")+COUNTIF($D$9:$W14,"&lt;-10"),COUNTIF($D15:J15,"&gt;10")+COUNTIF($D15:J15,"&lt;-10"))&gt;=1,RANDBETWEEN(-10,10),RANDBETWEEN(-12,12)),"")</f>
        <v>1</v>
      </c>
      <c r="L15" s="82">
        <f ca="1">IF(COUNTA($D$9:$W14)+COUNTA($D15:K15)&lt;钢筋检表!$F$10,IF(SUM(COUNTIF($D$9:$W14,"&gt;10")+COUNTIF($D$9:$W14,"&lt;-10"),COUNTIF($D15:K15,"&gt;10")+COUNTIF($D15:K15,"&lt;-10"))&gt;=1,RANDBETWEEN(-10,10),RANDBETWEEN(-12,12)),"")</f>
        <v>-1</v>
      </c>
      <c r="M15" s="82">
        <f ca="1">IF(COUNTA($D$9:$W14)+COUNTA($D15:L15)&lt;钢筋检表!$F$10,IF(SUM(COUNTIF($D$9:$W14,"&gt;10")+COUNTIF($D$9:$W14,"&lt;-10"),COUNTIF($D15:L15,"&gt;10")+COUNTIF($D15:L15,"&lt;-10"))&gt;=1,RANDBETWEEN(-10,10),RANDBETWEEN(-12,12)),"")</f>
        <v>6</v>
      </c>
      <c r="N15" s="82">
        <f ca="1">IF(COUNTA($D$9:$W14)+COUNTA($D15:M15)&lt;钢筋检表!$F$10,IF(SUM(COUNTIF($D$9:$W14,"&gt;10")+COUNTIF($D$9:$W14,"&lt;-10"),COUNTIF($D15:M15,"&gt;10")+COUNTIF($D15:M15,"&lt;-10"))&gt;=1,RANDBETWEEN(-10,10),RANDBETWEEN(-12,12)),"")</f>
        <v>0</v>
      </c>
      <c r="O15" s="82">
        <f ca="1">IF(COUNTA($D$9:$W14)+COUNTA($D15:N15)&lt;钢筋检表!$F$10,IF(SUM(COUNTIF($D$9:$W14,"&gt;10")+COUNTIF($D$9:$W14,"&lt;-10"),COUNTIF($D15:N15,"&gt;10")+COUNTIF($D15:N15,"&lt;-10"))&gt;=1,RANDBETWEEN(-10,10),RANDBETWEEN(-12,12)),"")</f>
        <v>4</v>
      </c>
      <c r="P15" s="82">
        <f ca="1">IF(COUNTA($D$9:$W14)+COUNTA($D15:O15)&lt;钢筋检表!$F$10,IF(SUM(COUNTIF($D$9:$W14,"&gt;10")+COUNTIF($D$9:$W14,"&lt;-10"),COUNTIF($D15:O15,"&gt;10")+COUNTIF($D15:O15,"&lt;-10"))&gt;=1,RANDBETWEEN(-10,10),RANDBETWEEN(-12,12)),"")</f>
        <v>-3</v>
      </c>
      <c r="Q15" s="82">
        <f ca="1">IF(COUNTA($D$9:$W14)+COUNTA($D15:P15)&lt;钢筋检表!$F$10,IF(SUM(COUNTIF($D$9:$W14,"&gt;10")+COUNTIF($D$9:$W14,"&lt;-10"),COUNTIF($D15:P15,"&gt;10")+COUNTIF($D15:P15,"&lt;-10"))&gt;=1,RANDBETWEEN(-10,10),RANDBETWEEN(-12,12)),"")</f>
        <v>2</v>
      </c>
      <c r="R15" s="82">
        <f ca="1">IF(COUNTA($D$9:$W14)+COUNTA($D15:Q15)&lt;钢筋检表!$F$10,IF(SUM(COUNTIF($D$9:$W14,"&gt;10")+COUNTIF($D$9:$W14,"&lt;-10"),COUNTIF($D15:Q15,"&gt;10")+COUNTIF($D15:Q15,"&lt;-10"))&gt;=1,RANDBETWEEN(-10,10),RANDBETWEEN(-12,12)),"")</f>
        <v>5</v>
      </c>
      <c r="S15" s="82">
        <f ca="1">IF(COUNTA($D$9:$W14)+COUNTA($D15:R15)&lt;钢筋检表!$F$10,IF(SUM(COUNTIF($D$9:$W14,"&gt;10")+COUNTIF($D$9:$W14,"&lt;-10"),COUNTIF($D15:R15,"&gt;10")+COUNTIF($D15:R15,"&lt;-10"))&gt;=1,RANDBETWEEN(-10,10),RANDBETWEEN(-12,12)),"")</f>
        <v>8</v>
      </c>
      <c r="T15" s="82">
        <f ca="1">IF(COUNTA($D$9:$W14)+COUNTA($D15:S15)&lt;钢筋检表!$F$10,IF(SUM(COUNTIF($D$9:$W14,"&gt;10")+COUNTIF($D$9:$W14,"&lt;-10"),COUNTIF($D15:S15,"&gt;10")+COUNTIF($D15:S15,"&lt;-10"))&gt;=1,RANDBETWEEN(-10,10),RANDBETWEEN(-12,12)),"")</f>
        <v>4</v>
      </c>
      <c r="U15" s="82">
        <f ca="1">IF(COUNTA($D$9:$W14)+COUNTA($D15:T15)&lt;钢筋检表!$F$10,IF(SUM(COUNTIF($D$9:$W14,"&gt;10")+COUNTIF($D$9:$W14,"&lt;-10"),COUNTIF($D15:T15,"&gt;10")+COUNTIF($D15:T15,"&lt;-10"))&gt;=1,RANDBETWEEN(-10,10),RANDBETWEEN(-12,12)),"")</f>
        <v>-8</v>
      </c>
      <c r="V15" s="82">
        <f ca="1">IF(COUNTA($D$9:$W14)+COUNTA($D15:U15)&lt;钢筋检表!$F$10,IF(SUM(COUNTIF($D$9:$W14,"&gt;10")+COUNTIF($D$9:$W14,"&lt;-10"),COUNTIF($D15:U15,"&gt;10")+COUNTIF($D15:U15,"&lt;-10"))&gt;=1,RANDBETWEEN(-10,10),RANDBETWEEN(-12,12)),"")</f>
        <v>-9</v>
      </c>
      <c r="W15" s="104">
        <f ca="1">IF(COUNTA($D$9:$W14)+COUNTA($D15:V15)&lt;钢筋检表!$F$10,IF(SUM(COUNTIF($D$9:$W14,"&gt;10")+COUNTIF($D$9:$W14,"&lt;-10"),COUNTIF($D15:V15,"&gt;10")+COUNTIF($D15:V15,"&lt;-10"))&gt;=1,RANDBETWEEN(-10,10),RANDBETWEEN(-12,12)),"")</f>
        <v>1</v>
      </c>
    </row>
    <row r="16" spans="1:32" ht="11.25" customHeight="1" x14ac:dyDescent="0.15">
      <c r="A16" s="439"/>
      <c r="B16" s="447"/>
      <c r="C16" s="439"/>
      <c r="D16" s="81">
        <f ca="1">IF(COUNTA(D$9:$W15)&lt;钢筋检表!$F$10,IF(SUM(COUNTIF(D15:$W15,"&gt;10")+COUNTIF(D15:$W15,"&lt;-10"))&gt;=1,RANDBETWEEN(-10,10),RANDBETWEEN(-11,11)),"")</f>
        <v>-8</v>
      </c>
      <c r="E16" s="82">
        <f ca="1">IF(COUNTA($D$9:$W15)+COUNTA(D16:$D16)&lt;钢筋检表!$F$10,IF(SUM(COUNTIF($D$9:$W15,"&gt;10")+COUNTIF($D$9:$W15,"&lt;-10"),COUNTIF(D16:$D16,"&gt;10")+COUNTIF(D16:$D16,"&lt;-10"))&gt;=1,RANDBETWEEN(-10,10),RANDBETWEEN(-12,12)),"")</f>
        <v>-1</v>
      </c>
      <c r="F16" s="82">
        <f ca="1">IF(COUNTA($D$9:$W15)+COUNTA($D16:E16)&lt;钢筋检表!$F$10,IF(SUM(COUNTIF($D$9:$W15,"&gt;10")+COUNTIF($D$9:$W15,"&lt;-10"),COUNTIF($D16:E16,"&gt;10")+COUNTIF($D16:E16,"&lt;-10"))&gt;=1,RANDBETWEEN(-10,10),RANDBETWEEN(-12,12)),"")</f>
        <v>1</v>
      </c>
      <c r="G16" s="82">
        <f ca="1">IF(COUNTA($D$9:$W15)+COUNTA($D16:F16)&lt;钢筋检表!$F$10,IF(SUM(COUNTIF($D$9:$W15,"&gt;10")+COUNTIF($D$9:$W15,"&lt;-10"),COUNTIF($D16:F16,"&gt;10")+COUNTIF($D16:F16,"&lt;-10"))&gt;=1,RANDBETWEEN(-10,10),RANDBETWEEN(-12,12)),"")</f>
        <v>-4</v>
      </c>
      <c r="H16" s="82">
        <f ca="1">IF(COUNTA($D$9:$W15)+COUNTA($D16:G16)&lt;钢筋检表!$F$10,IF(SUM(COUNTIF($D$9:$W15,"&gt;10")+COUNTIF($D$9:$W15,"&lt;-10"),COUNTIF($D16:G16,"&gt;10")+COUNTIF($D16:G16,"&lt;-10"))&gt;=1,RANDBETWEEN(-10,10),RANDBETWEEN(-12,12)),"")</f>
        <v>7</v>
      </c>
      <c r="I16" s="82">
        <f ca="1">IF(COUNTA($D$9:$W15)+COUNTA($D16:H16)&lt;钢筋检表!$F$10,IF(SUM(COUNTIF($D$9:$W15,"&gt;10")+COUNTIF($D$9:$W15,"&lt;-10"),COUNTIF($D16:H16,"&gt;10")+COUNTIF($D16:H16,"&lt;-10"))&gt;=1,RANDBETWEEN(-10,10),RANDBETWEEN(-12,12)),"")</f>
        <v>-10</v>
      </c>
      <c r="J16" s="82">
        <f ca="1">IF(COUNTA($D$9:$W15)+COUNTA($D16:I16)&lt;钢筋检表!$F$10,IF(SUM(COUNTIF($D$9:$W15,"&gt;10")+COUNTIF($D$9:$W15,"&lt;-10"),COUNTIF($D16:I16,"&gt;10")+COUNTIF($D16:I16,"&lt;-10"))&gt;=1,RANDBETWEEN(-10,10),RANDBETWEEN(-12,12)),"")</f>
        <v>-10</v>
      </c>
      <c r="K16" s="82">
        <f ca="1">IF(COUNTA($D$9:$W15)+COUNTA($D16:J16)&lt;钢筋检表!$F$10,IF(SUM(COUNTIF($D$9:$W15,"&gt;10")+COUNTIF($D$9:$W15,"&lt;-10"),COUNTIF($D16:J16,"&gt;10")+COUNTIF($D16:J16,"&lt;-10"))&gt;=1,RANDBETWEEN(-10,10),RANDBETWEEN(-12,12)),"")</f>
        <v>-2</v>
      </c>
      <c r="L16" s="82">
        <f ca="1">IF(COUNTA($D$9:$W15)+COUNTA($D16:K16)&lt;钢筋检表!$F$10,IF(SUM(COUNTIF($D$9:$W15,"&gt;10")+COUNTIF($D$9:$W15,"&lt;-10"),COUNTIF($D16:K16,"&gt;10")+COUNTIF($D16:K16,"&lt;-10"))&gt;=1,RANDBETWEEN(-10,10),RANDBETWEEN(-12,12)),"")</f>
        <v>-10</v>
      </c>
      <c r="M16" s="82">
        <f ca="1">IF(COUNTA($D$9:$W15)+COUNTA($D16:L16)&lt;钢筋检表!$F$10,IF(SUM(COUNTIF($D$9:$W15,"&gt;10")+COUNTIF($D$9:$W15,"&lt;-10"),COUNTIF($D16:L16,"&gt;10")+COUNTIF($D16:L16,"&lt;-10"))&gt;=1,RANDBETWEEN(-10,10),RANDBETWEEN(-12,12)),"")</f>
        <v>-4</v>
      </c>
      <c r="N16" s="82">
        <f ca="1">IF(COUNTA($D$9:$W15)+COUNTA($D16:M16)&lt;钢筋检表!$F$10,IF(SUM(COUNTIF($D$9:$W15,"&gt;10")+COUNTIF($D$9:$W15,"&lt;-10"),COUNTIF($D16:M16,"&gt;10")+COUNTIF($D16:M16,"&lt;-10"))&gt;=1,RANDBETWEEN(-10,10),RANDBETWEEN(-12,12)),"")</f>
        <v>5</v>
      </c>
      <c r="O16" s="82">
        <f ca="1">IF(COUNTA($D$9:$W15)+COUNTA($D16:N16)&lt;钢筋检表!$F$10,IF(SUM(COUNTIF($D$9:$W15,"&gt;10")+COUNTIF($D$9:$W15,"&lt;-10"),COUNTIF($D16:N16,"&gt;10")+COUNTIF($D16:N16,"&lt;-10"))&gt;=1,RANDBETWEEN(-10,10),RANDBETWEEN(-12,12)),"")</f>
        <v>-4</v>
      </c>
      <c r="P16" s="82">
        <f ca="1">IF(COUNTA($D$9:$W15)+COUNTA($D16:O16)&lt;钢筋检表!$F$10,IF(SUM(COUNTIF($D$9:$W15,"&gt;10")+COUNTIF($D$9:$W15,"&lt;-10"),COUNTIF($D16:O16,"&gt;10")+COUNTIF($D16:O16,"&lt;-10"))&gt;=1,RANDBETWEEN(-10,10),RANDBETWEEN(-12,12)),"")</f>
        <v>7</v>
      </c>
      <c r="Q16" s="82">
        <f ca="1">IF(COUNTA($D$9:$W15)+COUNTA($D16:P16)&lt;钢筋检表!$F$10,IF(SUM(COUNTIF($D$9:$W15,"&gt;10")+COUNTIF($D$9:$W15,"&lt;-10"),COUNTIF($D16:P16,"&gt;10")+COUNTIF($D16:P16,"&lt;-10"))&gt;=1,RANDBETWEEN(-10,10),RANDBETWEEN(-12,12)),"")</f>
        <v>-3</v>
      </c>
      <c r="R16" s="82">
        <f ca="1">IF(COUNTA($D$9:$W15)+COUNTA($D16:Q16)&lt;钢筋检表!$F$10,IF(SUM(COUNTIF($D$9:$W15,"&gt;10")+COUNTIF($D$9:$W15,"&lt;-10"),COUNTIF($D16:Q16,"&gt;10")+COUNTIF($D16:Q16,"&lt;-10"))&gt;=1,RANDBETWEEN(-10,10),RANDBETWEEN(-12,12)),"")</f>
        <v>-4</v>
      </c>
      <c r="S16" s="82">
        <f ca="1">IF(COUNTA($D$9:$W15)+COUNTA($D16:R16)&lt;钢筋检表!$F$10,IF(SUM(COUNTIF($D$9:$W15,"&gt;10")+COUNTIF($D$9:$W15,"&lt;-10"),COUNTIF($D16:R16,"&gt;10")+COUNTIF($D16:R16,"&lt;-10"))&gt;=1,RANDBETWEEN(-10,10),RANDBETWEEN(-12,12)),"")</f>
        <v>5</v>
      </c>
      <c r="T16" s="82">
        <f ca="1">IF(COUNTA($D$9:$W15)+COUNTA($D16:S16)&lt;钢筋检表!$F$10,IF(SUM(COUNTIF($D$9:$W15,"&gt;10")+COUNTIF($D$9:$W15,"&lt;-10"),COUNTIF($D16:S16,"&gt;10")+COUNTIF($D16:S16,"&lt;-10"))&gt;=1,RANDBETWEEN(-10,10),RANDBETWEEN(-12,12)),"")</f>
        <v>6</v>
      </c>
      <c r="U16" s="82">
        <f ca="1">IF(COUNTA($D$9:$W15)+COUNTA($D16:T16)&lt;钢筋检表!$F$10,IF(SUM(COUNTIF($D$9:$W15,"&gt;10")+COUNTIF($D$9:$W15,"&lt;-10"),COUNTIF($D16:T16,"&gt;10")+COUNTIF($D16:T16,"&lt;-10"))&gt;=1,RANDBETWEEN(-10,10),RANDBETWEEN(-12,12)),"")</f>
        <v>4</v>
      </c>
      <c r="V16" s="82">
        <f ca="1">IF(COUNTA($D$9:$W15)+COUNTA($D16:U16)&lt;钢筋检表!$F$10,IF(SUM(COUNTIF($D$9:$W15,"&gt;10")+COUNTIF($D$9:$W15,"&lt;-10"),COUNTIF($D16:U16,"&gt;10")+COUNTIF($D16:U16,"&lt;-10"))&gt;=1,RANDBETWEEN(-10,10),RANDBETWEEN(-12,12)),"")</f>
        <v>6</v>
      </c>
      <c r="W16" s="104">
        <f ca="1">IF(COUNTA($D$9:$W15)+COUNTA($D16:V16)&lt;钢筋检表!$F$10,IF(SUM(COUNTIF($D$9:$W15,"&gt;10")+COUNTIF($D$9:$W15,"&lt;-10"),COUNTIF($D16:V16,"&gt;10")+COUNTIF($D16:V16,"&lt;-10"))&gt;=1,RANDBETWEEN(-10,10),RANDBETWEEN(-12,12)),"")</f>
        <v>-4</v>
      </c>
    </row>
    <row r="17" spans="1:23" ht="11.25" customHeight="1" x14ac:dyDescent="0.15">
      <c r="A17" s="439"/>
      <c r="B17" s="447"/>
      <c r="C17" s="439"/>
      <c r="D17" s="81">
        <f ca="1">IF(COUNTA($D$9:W16)&lt;钢筋检表!$F$10,RANDBETWEEN(-10,10),"")</f>
        <v>6</v>
      </c>
      <c r="E17" s="82">
        <f ca="1">IF(COUNTA($D$9:$W16)+COUNTA(D17:$D17)&lt;钢筋检表!$F$10,IF(SUM(COUNTIF($D$9:$W16,"&gt;10")+COUNTIF($D$9:$W16,"&lt;-10"),COUNTIF(D17:$D17,"&gt;10")+COUNTIF(D17:$D17,"&lt;-10"))&gt;=1,RANDBETWEEN(-10,10),RANDBETWEEN(-12,12)),"")</f>
        <v>4</v>
      </c>
      <c r="F17" s="82">
        <f ca="1">IF(COUNTA($D$9:$W16)+COUNTA($D17:E17)&lt;钢筋检表!$F$10,IF(SUM(COUNTIF($D$9:$W16,"&gt;10")+COUNTIF($D$9:$W16,"&lt;-10"),COUNTIF($D17:E17,"&gt;10")+COUNTIF($D17:E17,"&lt;-10"))&gt;=1,RANDBETWEEN(-10,10),RANDBETWEEN(-12,12)),"")</f>
        <v>4</v>
      </c>
      <c r="G17" s="82">
        <f ca="1">IF(COUNTA($D$9:$W16)+COUNTA($D17:F17)&lt;钢筋检表!$F$10,IF(SUM(COUNTIF($D$9:$W16,"&gt;10")+COUNTIF($D$9:$W16,"&lt;-10"),COUNTIF($D17:F17,"&gt;10")+COUNTIF($D17:F17,"&lt;-10"))&gt;=1,RANDBETWEEN(-10,10),RANDBETWEEN(-12,12)),"")</f>
        <v>-3</v>
      </c>
      <c r="H17" s="82">
        <f ca="1">IF(COUNTA($D$9:$W16)+COUNTA($D17:G17)&lt;钢筋检表!$F$10,IF(SUM(COUNTIF($D$9:$W16,"&gt;10")+COUNTIF($D$9:$W16,"&lt;-10"),COUNTIF($D17:G17,"&gt;10")+COUNTIF($D17:G17,"&lt;-10"))&gt;=1,RANDBETWEEN(-10,10),RANDBETWEEN(-12,12)),"")</f>
        <v>8</v>
      </c>
      <c r="I17" s="82">
        <f ca="1">IF(COUNTA($D$9:$W16)+COUNTA($D17:H17)&lt;钢筋检表!$F$10,IF(SUM(COUNTIF($D$9:$W16,"&gt;10")+COUNTIF($D$9:$W16,"&lt;-10"),COUNTIF($D17:H17,"&gt;10")+COUNTIF($D17:H17,"&lt;-10"))&gt;=1,RANDBETWEEN(-10,10),RANDBETWEEN(-12,12)),"")</f>
        <v>-9</v>
      </c>
      <c r="J17" s="82">
        <f ca="1">IF(COUNTA($D$9:$W16)+COUNTA($D17:I17)&lt;钢筋检表!$F$10,IF(SUM(COUNTIF($D$9:$W16,"&gt;10")+COUNTIF($D$9:$W16,"&lt;-10"),COUNTIF($D17:I17,"&gt;10")+COUNTIF($D17:I17,"&lt;-10"))&gt;=1,RANDBETWEEN(-10,10),RANDBETWEEN(-12,12)),"")</f>
        <v>0</v>
      </c>
      <c r="K17" s="82">
        <f ca="1">IF(COUNTA($D$9:$W16)+COUNTA($D17:J17)&lt;钢筋检表!$F$10,IF(SUM(COUNTIF($D$9:$W16,"&gt;10")+COUNTIF($D$9:$W16,"&lt;-10"),COUNTIF($D17:J17,"&gt;10")+COUNTIF($D17:J17,"&lt;-10"))&gt;=1,RANDBETWEEN(-10,10),RANDBETWEEN(-12,12)),"")</f>
        <v>-3</v>
      </c>
      <c r="L17" s="82">
        <f ca="1">IF(COUNTA($D$9:$W16)+COUNTA($D17:K17)&lt;钢筋检表!$F$10,IF(SUM(COUNTIF($D$9:$W16,"&gt;10")+COUNTIF($D$9:$W16,"&lt;-10"),COUNTIF($D17:K17,"&gt;10")+COUNTIF($D17:K17,"&lt;-10"))&gt;=1,RANDBETWEEN(-10,10),RANDBETWEEN(-12,12)),"")</f>
        <v>-3</v>
      </c>
      <c r="M17" s="82">
        <f ca="1">IF(COUNTA($D$9:$W16)+COUNTA($D17:L17)&lt;钢筋检表!$F$10,IF(SUM(COUNTIF($D$9:$W16,"&gt;10")+COUNTIF($D$9:$W16,"&lt;-10"),COUNTIF($D17:L17,"&gt;10")+COUNTIF($D17:L17,"&lt;-10"))&gt;=1,RANDBETWEEN(-10,10),RANDBETWEEN(-12,12)),"")</f>
        <v>-9</v>
      </c>
      <c r="N17" s="82">
        <f ca="1">IF(COUNTA($D$9:$W16)+COUNTA($D17:M17)&lt;钢筋检表!$F$10,IF(SUM(COUNTIF($D$9:$W16,"&gt;10")+COUNTIF($D$9:$W16,"&lt;-10"),COUNTIF($D17:M17,"&gt;10")+COUNTIF($D17:M17,"&lt;-10"))&gt;=1,RANDBETWEEN(-10,10),RANDBETWEEN(-12,12)),"")</f>
        <v>-2</v>
      </c>
      <c r="O17" s="82">
        <f ca="1">IF(COUNTA($D$9:$W16)+COUNTA($D17:N17)&lt;钢筋检表!$F$10,IF(SUM(COUNTIF($D$9:$W16,"&gt;10")+COUNTIF($D$9:$W16,"&lt;-10"),COUNTIF($D17:N17,"&gt;10")+COUNTIF($D17:N17,"&lt;-10"))&gt;=1,RANDBETWEEN(-10,10),RANDBETWEEN(-12,12)),"")</f>
        <v>-10</v>
      </c>
      <c r="P17" s="82">
        <f ca="1">IF(COUNTA($D$9:$W16)+COUNTA($D17:O17)&lt;钢筋检表!$F$10,IF(SUM(COUNTIF($D$9:$W16,"&gt;10")+COUNTIF($D$9:$W16,"&lt;-10"),COUNTIF($D17:O17,"&gt;10")+COUNTIF($D17:O17,"&lt;-10"))&gt;=1,RANDBETWEEN(-10,10),RANDBETWEEN(-12,12)),"")</f>
        <v>-5</v>
      </c>
      <c r="Q17" s="82">
        <f ca="1">IF(COUNTA($D$9:$W16)+COUNTA($D17:P17)&lt;钢筋检表!$F$10,IF(SUM(COUNTIF($D$9:$W16,"&gt;10")+COUNTIF($D$9:$W16,"&lt;-10"),COUNTIF($D17:P17,"&gt;10")+COUNTIF($D17:P17,"&lt;-10"))&gt;=1,RANDBETWEEN(-10,10),RANDBETWEEN(-12,12)),"")</f>
        <v>-7</v>
      </c>
      <c r="R17" s="82">
        <f ca="1">IF(COUNTA($D$9:$W16)+COUNTA($D17:Q17)&lt;钢筋检表!$F$10,IF(SUM(COUNTIF($D$9:$W16,"&gt;10")+COUNTIF($D$9:$W16,"&lt;-10"),COUNTIF($D17:Q17,"&gt;10")+COUNTIF($D17:Q17,"&lt;-10"))&gt;=1,RANDBETWEEN(-10,10),RANDBETWEEN(-12,12)),"")</f>
        <v>1</v>
      </c>
      <c r="S17" s="82">
        <f ca="1">IF(COUNTA($D$9:$W16)+COUNTA($D17:R17)&lt;钢筋检表!$F$10,IF(SUM(COUNTIF($D$9:$W16,"&gt;10")+COUNTIF($D$9:$W16,"&lt;-10"),COUNTIF($D17:R17,"&gt;10")+COUNTIF($D17:R17,"&lt;-10"))&gt;=1,RANDBETWEEN(-10,10),RANDBETWEEN(-12,12)),"")</f>
        <v>-4</v>
      </c>
      <c r="T17" s="82">
        <f ca="1">IF(COUNTA($D$9:$W16)+COUNTA($D17:S17)&lt;钢筋检表!$F$10,IF(SUM(COUNTIF($D$9:$W16,"&gt;10")+COUNTIF($D$9:$W16,"&lt;-10"),COUNTIF($D17:S17,"&gt;10")+COUNTIF($D17:S17,"&lt;-10"))&gt;=1,RANDBETWEEN(-10,10),RANDBETWEEN(-12,12)),"")</f>
        <v>2</v>
      </c>
      <c r="U17" s="82">
        <f ca="1">IF(COUNTA($D$9:$W16)+COUNTA($D17:T17)&lt;钢筋检表!$F$10,IF(SUM(COUNTIF($D$9:$W16,"&gt;10")+COUNTIF($D$9:$W16,"&lt;-10"),COUNTIF($D17:T17,"&gt;10")+COUNTIF($D17:T17,"&lt;-10"))&gt;=1,RANDBETWEEN(-10,10),RANDBETWEEN(-12,12)),"")</f>
        <v>6</v>
      </c>
      <c r="V17" s="82">
        <f ca="1">IF(COUNTA($D$9:$W16)+COUNTA($D17:U17)&lt;钢筋检表!$F$10,IF(SUM(COUNTIF($D$9:$W16,"&gt;10")+COUNTIF($D$9:$W16,"&lt;-10"),COUNTIF($D17:U17,"&gt;10")+COUNTIF($D17:U17,"&lt;-10"))&gt;=1,RANDBETWEEN(-10,10),RANDBETWEEN(-12,12)),"")</f>
        <v>-5</v>
      </c>
      <c r="W17" s="104">
        <f ca="1">IF(COUNTA($D$9:$W16)+COUNTA($D17:V17)&lt;钢筋检表!$F$10,IF(SUM(COUNTIF($D$9:$W16,"&gt;10")+COUNTIF($D$9:$W16,"&lt;-10"),COUNTIF($D17:V17,"&gt;10")+COUNTIF($D17:V17,"&lt;-10"))&gt;=1,RANDBETWEEN(-10,10),RANDBETWEEN(-12,12)),"")</f>
        <v>-3</v>
      </c>
    </row>
    <row r="18" spans="1:23" ht="11.25" customHeight="1" x14ac:dyDescent="0.15">
      <c r="A18" s="439"/>
      <c r="B18" s="447"/>
      <c r="C18" s="439"/>
      <c r="D18" s="83" t="str">
        <f ca="1">IF(COUNTA(D$9:$W17)&lt;钢筋检表!$F$10,IF(SUM(COUNTIF(D17:$W17,"&gt;10")+COUNTIF(D17:$W17,"&lt;-10"))&gt;=1,RANDBETWEEN(-10,10),RANDBETWEEN(-11,11)),"")</f>
        <v/>
      </c>
      <c r="E18" s="82" t="str">
        <f ca="1">IF(COUNTA($D$9:$W17)+COUNTA(D18:$D18)&lt;钢筋检表!$F$10,IF(SUM(COUNTIF($D$9:$W17,"&gt;10")+COUNTIF($D$9:$W17,"&lt;-10"),COUNTIF(D18:$D18,"&gt;10")+COUNTIF(D18:$D18,"&lt;-10"))&gt;=1,RANDBETWEEN(-10,10),RANDBETWEEN(-12,12)),"")</f>
        <v/>
      </c>
      <c r="F18" s="82" t="str">
        <f ca="1">IF(COUNTA($D$9:$W17)+COUNTA($D18:E18)&lt;钢筋检表!$F$10,IF(SUM(COUNTIF($D$9:$W17,"&gt;10")+COUNTIF($D$9:$W17,"&lt;-10"),COUNTIF($D18:E18,"&gt;10")+COUNTIF($D18:E18,"&lt;-10"))&gt;=1,RANDBETWEEN(-10,10),RANDBETWEEN(-12,12)),"")</f>
        <v/>
      </c>
      <c r="G18" s="82" t="str">
        <f ca="1">IF(COUNTA($D$9:$W17)+COUNTA($D18:F18)&lt;钢筋检表!$F$10,IF(SUM(COUNTIF($D$9:$W17,"&gt;10")+COUNTIF($D$9:$W17,"&lt;-10"),COUNTIF($D18:F18,"&gt;10")+COUNTIF($D18:F18,"&lt;-10"))&gt;=1,RANDBETWEEN(-10,10),RANDBETWEEN(-12,12)),"")</f>
        <v/>
      </c>
      <c r="H18" s="82" t="str">
        <f ca="1">IF(COUNTA($D$9:$W17)+COUNTA($D18:G18)&lt;钢筋检表!$F$10,IF(SUM(COUNTIF($D$9:$W17,"&gt;10")+COUNTIF($D$9:$W17,"&lt;-10"),COUNTIF($D18:G18,"&gt;10")+COUNTIF($D18:G18,"&lt;-10"))&gt;=1,RANDBETWEEN(-10,10),RANDBETWEEN(-12,12)),"")</f>
        <v/>
      </c>
      <c r="I18" s="82" t="str">
        <f ca="1">IF(COUNTA($D$9:$W17)+COUNTA($D18:H18)&lt;钢筋检表!$F$10,IF(SUM(COUNTIF($D$9:$W17,"&gt;10")+COUNTIF($D$9:$W17,"&lt;-10"),COUNTIF($D18:H18,"&gt;10")+COUNTIF($D18:H18,"&lt;-10"))&gt;=1,RANDBETWEEN(-10,10),RANDBETWEEN(-12,12)),"")</f>
        <v/>
      </c>
      <c r="J18" s="82" t="str">
        <f ca="1">IF(COUNTA($D$9:$W17)+COUNTA($D18:I18)&lt;钢筋检表!$F$10,IF(SUM(COUNTIF($D$9:$W17,"&gt;10")+COUNTIF($D$9:$W17,"&lt;-10"),COUNTIF($D18:I18,"&gt;10")+COUNTIF($D18:I18,"&lt;-10"))&gt;=1,RANDBETWEEN(-10,10),RANDBETWEEN(-12,12)),"")</f>
        <v/>
      </c>
      <c r="K18" s="82" t="str">
        <f ca="1">IF(COUNTA($D$9:$W17)+COUNTA($D18:J18)&lt;钢筋检表!$F$10,IF(SUM(COUNTIF($D$9:$W17,"&gt;10")+COUNTIF($D$9:$W17,"&lt;-10"),COUNTIF($D18:J18,"&gt;10")+COUNTIF($D18:J18,"&lt;-10"))&gt;=1,RANDBETWEEN(-10,10),RANDBETWEEN(-12,12)),"")</f>
        <v/>
      </c>
      <c r="L18" s="82" t="str">
        <f ca="1">IF(COUNTA($D$9:$W17)+COUNTA($D18:K18)&lt;钢筋检表!$F$10,IF(SUM(COUNTIF($D$9:$W17,"&gt;10")+COUNTIF($D$9:$W17,"&lt;-10"),COUNTIF($D18:K18,"&gt;10")+COUNTIF($D18:K18,"&lt;-10"))&gt;=1,RANDBETWEEN(-10,10),RANDBETWEEN(-12,12)),"")</f>
        <v/>
      </c>
      <c r="M18" s="82" t="str">
        <f ca="1">IF(COUNTA($D$9:$W17)+COUNTA($D18:L18)&lt;钢筋检表!$F$10,IF(SUM(COUNTIF($D$9:$W17,"&gt;10")+COUNTIF($D$9:$W17,"&lt;-10"),COUNTIF($D18:L18,"&gt;10")+COUNTIF($D18:L18,"&lt;-10"))&gt;=1,RANDBETWEEN(-10,10),RANDBETWEEN(-12,12)),"")</f>
        <v/>
      </c>
      <c r="N18" s="82" t="str">
        <f ca="1">IF(COUNTA($D$9:$W17)+COUNTA($D18:M18)&lt;钢筋检表!$F$10,IF(SUM(COUNTIF($D$9:$W17,"&gt;10")+COUNTIF($D$9:$W17,"&lt;-10"),COUNTIF($D18:M18,"&gt;10")+COUNTIF($D18:M18,"&lt;-10"))&gt;=1,RANDBETWEEN(-10,10),RANDBETWEEN(-12,12)),"")</f>
        <v/>
      </c>
      <c r="O18" s="82" t="str">
        <f ca="1">IF(COUNTA($D$9:$W17)+COUNTA($D18:N18)&lt;钢筋检表!$F$10,IF(SUM(COUNTIF($D$9:$W17,"&gt;10")+COUNTIF($D$9:$W17,"&lt;-10"),COUNTIF($D18:N18,"&gt;10")+COUNTIF($D18:N18,"&lt;-10"))&gt;=1,RANDBETWEEN(-10,10),RANDBETWEEN(-12,12)),"")</f>
        <v/>
      </c>
      <c r="P18" s="82" t="str">
        <f ca="1">IF(COUNTA($D$9:$W17)+COUNTA($D18:O18)&lt;钢筋检表!$F$10,IF(SUM(COUNTIF($D$9:$W17,"&gt;10")+COUNTIF($D$9:$W17,"&lt;-10"),COUNTIF($D18:O18,"&gt;10")+COUNTIF($D18:O18,"&lt;-10"))&gt;=1,RANDBETWEEN(-10,10),RANDBETWEEN(-12,12)),"")</f>
        <v/>
      </c>
      <c r="Q18" s="82" t="str">
        <f ca="1">IF(COUNTA($D$9:$W17)+COUNTA($D18:P18)&lt;钢筋检表!$F$10,IF(SUM(COUNTIF($D$9:$W17,"&gt;10")+COUNTIF($D$9:$W17,"&lt;-10"),COUNTIF($D18:P18,"&gt;10")+COUNTIF($D18:P18,"&lt;-10"))&gt;=1,RANDBETWEEN(-10,10),RANDBETWEEN(-12,12)),"")</f>
        <v/>
      </c>
      <c r="R18" s="82" t="str">
        <f ca="1">IF(COUNTA($D$9:$W17)+COUNTA($D18:Q18)&lt;钢筋检表!$F$10,IF(SUM(COUNTIF($D$9:$W17,"&gt;10")+COUNTIF($D$9:$W17,"&lt;-10"),COUNTIF($D18:Q18,"&gt;10")+COUNTIF($D18:Q18,"&lt;-10"))&gt;=1,RANDBETWEEN(-10,10),RANDBETWEEN(-12,12)),"")</f>
        <v/>
      </c>
      <c r="S18" s="82" t="str">
        <f ca="1">IF(COUNTA($D$9:$W17)+COUNTA($D18:R18)&lt;钢筋检表!$F$10,IF(SUM(COUNTIF($D$9:$W17,"&gt;10")+COUNTIF($D$9:$W17,"&lt;-10"),COUNTIF($D18:R18,"&gt;10")+COUNTIF($D18:R18,"&lt;-10"))&gt;=1,RANDBETWEEN(-10,10),RANDBETWEEN(-12,12)),"")</f>
        <v/>
      </c>
      <c r="T18" s="82" t="str">
        <f ca="1">IF(COUNTA($D$9:$W17)+COUNTA($D18:S18)&lt;钢筋检表!$F$10,IF(SUM(COUNTIF($D$9:$W17,"&gt;10")+COUNTIF($D$9:$W17,"&lt;-10"),COUNTIF($D18:S18,"&gt;10")+COUNTIF($D18:S18,"&lt;-10"))&gt;=1,RANDBETWEEN(-10,10),RANDBETWEEN(-12,12)),"")</f>
        <v/>
      </c>
      <c r="U18" s="82" t="str">
        <f ca="1">IF(COUNTA($D$9:$W17)+COUNTA($D18:T18)&lt;钢筋检表!$F$10,IF(SUM(COUNTIF($D$9:$W17,"&gt;10")+COUNTIF($D$9:$W17,"&lt;-10"),COUNTIF($D18:T18,"&gt;10")+COUNTIF($D18:T18,"&lt;-10"))&gt;=1,RANDBETWEEN(-10,10),RANDBETWEEN(-12,12)),"")</f>
        <v/>
      </c>
      <c r="V18" s="82" t="str">
        <f ca="1">IF(COUNTA($D$9:$W17)+COUNTA($D18:U18)&lt;钢筋检表!$F$10,IF(SUM(COUNTIF($D$9:$W17,"&gt;10")+COUNTIF($D$9:$W17,"&lt;-10"),COUNTIF($D18:U18,"&gt;10")+COUNTIF($D18:U18,"&lt;-10"))&gt;=1,RANDBETWEEN(-10,10),RANDBETWEEN(-12,12)),"")</f>
        <v/>
      </c>
      <c r="W18" s="104" t="str">
        <f ca="1">IF(COUNTA($D$9:$W17)+COUNTA($D18:V18)&lt;钢筋检表!$F$10,IF(SUM(COUNTIF($D$9:$W17,"&gt;10")+COUNTIF($D$9:$W17,"&lt;-10"),COUNTIF($D18:V18,"&gt;10")+COUNTIF($D18:V18,"&lt;-10"))&gt;=1,RANDBETWEEN(-10,10),RANDBETWEEN(-12,12)),"")</f>
        <v/>
      </c>
    </row>
    <row r="19" spans="1:23" ht="8.25" customHeight="1" x14ac:dyDescent="0.15">
      <c r="A19" s="438" t="s">
        <v>162</v>
      </c>
      <c r="B19" s="441" t="s">
        <v>163</v>
      </c>
      <c r="C19" s="438" t="s">
        <v>164</v>
      </c>
      <c r="D19" s="85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105"/>
    </row>
    <row r="20" spans="1:23" ht="8.25" customHeight="1" x14ac:dyDescent="0.15">
      <c r="A20" s="439"/>
      <c r="B20" s="442"/>
      <c r="C20" s="439"/>
      <c r="D20" s="87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106"/>
    </row>
    <row r="21" spans="1:23" ht="8.25" customHeight="1" x14ac:dyDescent="0.15">
      <c r="A21" s="439"/>
      <c r="B21" s="442"/>
      <c r="C21" s="439"/>
      <c r="D21" s="87"/>
      <c r="E21" s="88"/>
      <c r="F21" s="88"/>
      <c r="G21" s="88"/>
      <c r="H21" s="88"/>
      <c r="I21" s="88"/>
      <c r="J21" s="88"/>
      <c r="K21" s="88"/>
      <c r="L21" s="88"/>
      <c r="M21" s="88"/>
      <c r="N21" s="88" t="s">
        <v>165</v>
      </c>
      <c r="O21" s="88"/>
      <c r="P21" s="88"/>
      <c r="Q21" s="88"/>
      <c r="R21" s="88"/>
      <c r="S21" s="88"/>
      <c r="T21" s="88"/>
      <c r="U21" s="88"/>
      <c r="V21" s="88"/>
      <c r="W21" s="106"/>
    </row>
    <row r="22" spans="1:23" ht="8.25" customHeight="1" x14ac:dyDescent="0.15">
      <c r="A22" s="439"/>
      <c r="B22" s="442"/>
      <c r="C22" s="439"/>
      <c r="D22" s="87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106"/>
    </row>
    <row r="23" spans="1:23" ht="8.25" customHeight="1" x14ac:dyDescent="0.15">
      <c r="A23" s="439"/>
      <c r="B23" s="442"/>
      <c r="C23" s="439"/>
      <c r="D23" s="89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107"/>
    </row>
    <row r="24" spans="1:23" ht="8.25" customHeight="1" x14ac:dyDescent="0.15">
      <c r="A24" s="439"/>
      <c r="B24" s="442"/>
      <c r="C24" s="439"/>
      <c r="D24" s="87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106"/>
    </row>
    <row r="25" spans="1:23" ht="8.25" customHeight="1" x14ac:dyDescent="0.15">
      <c r="A25" s="439"/>
      <c r="B25" s="442"/>
      <c r="C25" s="439"/>
      <c r="D25" s="87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106"/>
    </row>
    <row r="26" spans="1:23" ht="8.25" customHeight="1" x14ac:dyDescent="0.15">
      <c r="A26" s="439"/>
      <c r="B26" s="442"/>
      <c r="C26" s="439"/>
      <c r="D26" s="87"/>
      <c r="E26" s="88"/>
      <c r="F26" s="88"/>
      <c r="G26" s="88"/>
      <c r="H26" s="88"/>
      <c r="I26" s="88"/>
      <c r="J26" s="88"/>
      <c r="K26" s="88"/>
      <c r="L26" s="88"/>
      <c r="M26" s="88"/>
      <c r="N26" s="88" t="s">
        <v>165</v>
      </c>
      <c r="O26" s="88"/>
      <c r="P26" s="88"/>
      <c r="Q26" s="88"/>
      <c r="R26" s="88"/>
      <c r="S26" s="88"/>
      <c r="T26" s="88"/>
      <c r="U26" s="88"/>
      <c r="V26" s="88"/>
      <c r="W26" s="106"/>
    </row>
    <row r="27" spans="1:23" ht="8.25" customHeight="1" x14ac:dyDescent="0.15">
      <c r="A27" s="439"/>
      <c r="B27" s="442"/>
      <c r="C27" s="439"/>
      <c r="D27" s="87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106"/>
    </row>
    <row r="28" spans="1:23" ht="8.25" customHeight="1" x14ac:dyDescent="0.15">
      <c r="A28" s="439"/>
      <c r="B28" s="442"/>
      <c r="C28" s="439"/>
      <c r="D28" s="87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106"/>
    </row>
    <row r="29" spans="1:23" ht="12.75" customHeight="1" x14ac:dyDescent="0.15">
      <c r="A29" s="452" t="s">
        <v>166</v>
      </c>
      <c r="B29" s="438" t="s">
        <v>160</v>
      </c>
      <c r="C29" s="438" t="s">
        <v>167</v>
      </c>
      <c r="D29" s="85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105"/>
    </row>
    <row r="30" spans="1:23" ht="12.75" customHeight="1" x14ac:dyDescent="0.15">
      <c r="A30" s="453"/>
      <c r="B30" s="439"/>
      <c r="C30" s="439"/>
      <c r="D30" s="87"/>
      <c r="E30" s="88"/>
      <c r="F30" s="88"/>
      <c r="G30" s="88"/>
      <c r="H30" s="88"/>
      <c r="I30" s="88"/>
      <c r="J30" s="88"/>
      <c r="K30" s="88"/>
      <c r="L30" s="88"/>
      <c r="M30" s="88"/>
      <c r="N30" s="88" t="s">
        <v>165</v>
      </c>
      <c r="O30" s="88"/>
      <c r="P30" s="88"/>
      <c r="Q30" s="88"/>
      <c r="R30" s="88"/>
      <c r="S30" s="88"/>
      <c r="T30" s="88"/>
      <c r="U30" s="88"/>
      <c r="V30" s="88"/>
      <c r="W30" s="106"/>
    </row>
    <row r="31" spans="1:23" ht="12.75" customHeight="1" x14ac:dyDescent="0.15">
      <c r="A31" s="453"/>
      <c r="B31" s="439"/>
      <c r="C31" s="439"/>
      <c r="D31" s="87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106"/>
    </row>
    <row r="32" spans="1:23" ht="13.5" customHeight="1" x14ac:dyDescent="0.15">
      <c r="A32" s="438" t="s">
        <v>168</v>
      </c>
      <c r="B32" s="438" t="s">
        <v>134</v>
      </c>
      <c r="C32" s="438" t="s">
        <v>135</v>
      </c>
      <c r="D32" s="85">
        <f ca="1">RANDBETWEEN(-20,20)</f>
        <v>0</v>
      </c>
      <c r="E32" s="86">
        <f ca="1">IF(COUNT($D$32:D32)&gt;=钢筋检表!$F$12,"",IF(SUM(COUNTIF($D$32:D32,"&gt;20"),COUNTIF($D$32:D32,"&lt;-20"))&gt;0,RANDBETWEEN(-20,20),RANDBETWEEN(-21,21)))</f>
        <v>-3</v>
      </c>
      <c r="F32" s="86">
        <f ca="1">IF(COUNT($D$32:E32)&gt;=钢筋检表!$F$12,"",IF(SUM(COUNTIF($D$32:E32,"&gt;20"),COUNTIF($D$32:E32,"&lt;-20"))&gt;0,RANDBETWEEN(-20,20),RANDBETWEEN(-21,21)))</f>
        <v>-15</v>
      </c>
      <c r="G32" s="86">
        <f ca="1">IF(COUNT($D$32:F32)&gt;=钢筋检表!$F$12,"",IF(SUM(COUNTIF($D$32:F32,"&gt;20"),COUNTIF($D$32:F32,"&lt;-20"))&gt;0,RANDBETWEEN(-20,20),RANDBETWEEN(-21,21)))</f>
        <v>-18</v>
      </c>
      <c r="H32" s="86">
        <f ca="1">IF(COUNT($D$32:G32)&gt;=钢筋检表!$F$12,"",IF(SUM(COUNTIF($D$32:G32,"&gt;20"),COUNTIF($D$32:G32,"&lt;-20"))&gt;0,RANDBETWEEN(-20,20),RANDBETWEEN(-21,21)))</f>
        <v>-14</v>
      </c>
      <c r="I32" s="86">
        <f ca="1">IF(COUNT($D$32:H32)&gt;=钢筋检表!$F$12,"",IF(SUM(COUNTIF($D$32:H32,"&gt;20"),COUNTIF($D$32:H32,"&lt;-20"))&gt;0,RANDBETWEEN(-20,20),RANDBETWEEN(-21,21)))</f>
        <v>-16</v>
      </c>
      <c r="J32" s="86">
        <f ca="1">IF(COUNT($D$32:I32)&gt;=钢筋检表!$F$12,"",IF(SUM(COUNTIF($D$32:I32,"&gt;20"),COUNTIF($D$32:I32,"&lt;-20"))&gt;0,RANDBETWEEN(-20,20),RANDBETWEEN(-21,21)))</f>
        <v>-20</v>
      </c>
      <c r="K32" s="86">
        <f ca="1">IF(COUNT($D$32:J32)&gt;=钢筋检表!$F$12,"",IF(SUM(COUNTIF($D$32:J32,"&gt;20"),COUNTIF($D$32:J32,"&lt;-20"))&gt;0,RANDBETWEEN(-20,20),RANDBETWEEN(-21,21)))</f>
        <v>-16</v>
      </c>
      <c r="L32" s="86">
        <f ca="1">IF(COUNT($D$32:K32)&gt;=钢筋检表!$F$12,"",IF(SUM(COUNTIF($D$32:K32,"&gt;20"),COUNTIF($D$32:K32,"&lt;-20"))&gt;0,RANDBETWEEN(-20,20),RANDBETWEEN(-21,21)))</f>
        <v>-2</v>
      </c>
      <c r="M32" s="86">
        <f ca="1">IF(COUNT($D$32:L32)&gt;=钢筋检表!$F$12,"",IF(SUM(COUNTIF($D$32:L32,"&gt;20"),COUNTIF($D$32:L32,"&lt;-20"))&gt;0,RANDBETWEEN(-20,20),RANDBETWEEN(-21,21)))</f>
        <v>0</v>
      </c>
      <c r="N32" s="86">
        <f ca="1">IF(COUNT($D$32:M32)&gt;=钢筋检表!$F$12,"",IF(SUM(COUNTIF($D$32:M32,"&gt;20"),COUNTIF($D$32:M32,"&lt;-20"))&gt;0,RANDBETWEEN(-20,20),RANDBETWEEN(-21,21)))</f>
        <v>1</v>
      </c>
      <c r="O32" s="86">
        <f ca="1">IF(COUNT($D$32:N32)&gt;=钢筋检表!$F$12,"",IF(SUM(COUNTIF($D$32:N32,"&gt;20"),COUNTIF($D$32:N32,"&lt;-20"))&gt;0,RANDBETWEEN(-20,20),RANDBETWEEN(-21,21)))</f>
        <v>-17</v>
      </c>
      <c r="P32" s="86">
        <f ca="1">IF(COUNT($D$32:O32)&gt;=钢筋检表!$F$12,"",IF(SUM(COUNTIF($D$32:O32,"&gt;20"),COUNTIF($D$32:O32,"&lt;-20"))&gt;0,RANDBETWEEN(-20,20),RANDBETWEEN(-21,21)))</f>
        <v>-13</v>
      </c>
      <c r="Q32" s="86">
        <f ca="1">IF(COUNT($D$32:P32)&gt;=钢筋检表!$F$12,"",IF(SUM(COUNTIF($D$32:P32,"&gt;20"),COUNTIF($D$32:P32,"&lt;-20"))&gt;0,RANDBETWEEN(-20,20),RANDBETWEEN(-21,21)))</f>
        <v>-8</v>
      </c>
      <c r="R32" s="86">
        <f ca="1">IF(COUNT($D$32:Q32)&gt;=钢筋检表!$F$12,"",IF(SUM(COUNTIF($D$32:Q32,"&gt;20"),COUNTIF($D$32:Q32,"&lt;-20"))&gt;0,RANDBETWEEN(-20,20),RANDBETWEEN(-21,21)))</f>
        <v>15</v>
      </c>
      <c r="S32" s="86">
        <f ca="1">IF(COUNT($D$32:R32)&gt;=钢筋检表!$F$12,"",IF(SUM(COUNTIF($D$32:R32,"&gt;20"),COUNTIF($D$32:R32,"&lt;-20"))&gt;0,RANDBETWEEN(-20,20),RANDBETWEEN(-21,21)))</f>
        <v>14</v>
      </c>
      <c r="T32" s="86">
        <f ca="1">IF(COUNT($D$32:S32)&gt;=钢筋检表!$F$12,"",IF(SUM(COUNTIF($D$32:S32,"&gt;20"),COUNTIF($D$32:S32,"&lt;-20"))&gt;0,RANDBETWEEN(-20,20),RANDBETWEEN(-21,21)))</f>
        <v>12</v>
      </c>
      <c r="U32" s="86">
        <f ca="1">IF(COUNT($D$32:T32)&gt;=钢筋检表!$F$12,"",IF(SUM(COUNTIF($D$32:T32,"&gt;20"),COUNTIF($D$32:T32,"&lt;-20"))&gt;0,RANDBETWEEN(-20,20),RANDBETWEEN(-21,21)))</f>
        <v>9</v>
      </c>
      <c r="V32" s="86">
        <f ca="1">IF(COUNT($D$32:U32)&gt;=钢筋检表!$F$12,"",IF(SUM(COUNTIF($D$32:U32,"&gt;20"),COUNTIF($D$32:U32,"&lt;-20"))&gt;0,RANDBETWEEN(-20,20),RANDBETWEEN(-21,21)))</f>
        <v>-7</v>
      </c>
      <c r="W32" s="105">
        <f ca="1">IF(COUNT($D$32:V32)&gt;=钢筋检表!$F$12,"",IF(SUM(COUNTIF($D$32:V32,"&gt;20"),COUNTIF($D$32:V32,"&lt;-20"))&gt;0,RANDBETWEEN(-20,20),RANDBETWEEN(-21,21)))</f>
        <v>-6</v>
      </c>
    </row>
    <row r="33" spans="1:23" ht="13.5" customHeight="1" x14ac:dyDescent="0.15">
      <c r="A33" s="439"/>
      <c r="B33" s="439"/>
      <c r="C33" s="439"/>
      <c r="D33" s="87">
        <f ca="1">IF(COUNT($D$32:W32)&gt;=钢筋检表!$F$12,"",IF(SUM(COUNTIF($D$32:W32,"&gt;20"),COUNTIF($D$32:W32,"&lt;-20"))&gt;0,RANDBETWEEN(-20,20),RANDBETWEEN(-21,21)))</f>
        <v>6</v>
      </c>
      <c r="E33" s="88">
        <f ca="1">IF(COUNT($D$32:$W32)+COUNT($D33:D33)&gt;=钢筋检表!$F$12,"",IF(SUM(COUNTIF($D$32:$W32,"&gt;20"),COUNTIF(($D33:D33),"&gt;20"),COUNTIF($D$32:$W32,"&lt;-20"),COUNTIF(($D33:D33),"&lt;-20"))&gt;0,RANDBETWEEN(-20,20),RANDBETWEEN(-21,21)))</f>
        <v>20</v>
      </c>
      <c r="F33" s="88">
        <f ca="1">IF(COUNT($D$32:$W32)+COUNT($D33:E33)&gt;=钢筋检表!$F$12,"",IF(SUM(COUNTIF($D$32:$W32,"&gt;20"),COUNTIF(($D33:E33),"&gt;20"),COUNTIF($D$32:$W32,"&lt;-20"),COUNTIF(($D33:E33),"&lt;-20"))&gt;0,RANDBETWEEN(-20,20),RANDBETWEEN(-21,21)))</f>
        <v>12</v>
      </c>
      <c r="G33" s="88">
        <f ca="1">IF(COUNT($D$32:$W32)+COUNT($D33:F33)&gt;=钢筋检表!$F$12,"",IF(SUM(COUNTIF($D$32:$W32,"&gt;20"),COUNTIF(($D33:F33),"&gt;20"),COUNTIF($D$32:$W32,"&lt;-20"),COUNTIF(($D33:F33),"&lt;-20"))&gt;0,RANDBETWEEN(-20,20),RANDBETWEEN(-21,21)))</f>
        <v>-11</v>
      </c>
      <c r="H33" s="88">
        <f ca="1">IF(COUNT($D$32:$W32)+COUNT($D33:G33)&gt;=钢筋检表!$F$12,"",IF(SUM(COUNTIF($D$32:$W32,"&gt;20"),COUNTIF(($D33:G33),"&gt;20"),COUNTIF($D$32:$W32,"&lt;-20"),COUNTIF(($D33:G33),"&lt;-20"))&gt;0,RANDBETWEEN(-20,20),RANDBETWEEN(-21,21)))</f>
        <v>16</v>
      </c>
      <c r="I33" s="88">
        <f ca="1">IF(COUNT($D$32:$W32)+COUNT($D33:H33)&gt;=钢筋检表!$F$12,"",IF(SUM(COUNTIF($D$32:$W32,"&gt;20"),COUNTIF(($D33:H33),"&gt;20"),COUNTIF($D$32:$W32,"&lt;-20"),COUNTIF(($D33:H33),"&lt;-20"))&gt;0,RANDBETWEEN(-20,20),RANDBETWEEN(-21,21)))</f>
        <v>3</v>
      </c>
      <c r="J33" s="88">
        <f ca="1">IF(COUNT($D$32:$W32)+COUNT($D33:I33)&gt;=钢筋检表!$F$12,"",IF(SUM(COUNTIF($D$32:$W32,"&gt;20"),COUNTIF(($D33:I33),"&gt;20"),COUNTIF($D$32:$W32,"&lt;-20"),COUNTIF(($D33:I33),"&lt;-20"))&gt;0,RANDBETWEEN(-20,20),RANDBETWEEN(-21,21)))</f>
        <v>3</v>
      </c>
      <c r="K33" s="88">
        <f ca="1">IF(COUNT($D$32:$W32)+COUNT($D33:J33)&gt;=钢筋检表!$F$12,"",IF(SUM(COUNTIF($D$32:$W32,"&gt;20"),COUNTIF(($D33:J33),"&gt;20"),COUNTIF($D$32:$W32,"&lt;-20"),COUNTIF(($D33:J33),"&lt;-20"))&gt;0,RANDBETWEEN(-20,20),RANDBETWEEN(-21,21)))</f>
        <v>-3</v>
      </c>
      <c r="L33" s="88">
        <f ca="1">IF(COUNT($D$32:$W32)+COUNT($D33:K33)&gt;=钢筋检表!$F$12,"",IF(SUM(COUNTIF($D$32:$W32,"&gt;20"),COUNTIF(($D33:K33),"&gt;20"),COUNTIF($D$32:$W32,"&lt;-20"),COUNTIF(($D33:K33),"&lt;-20"))&gt;0,RANDBETWEEN(-20,20),RANDBETWEEN(-21,21)))</f>
        <v>20</v>
      </c>
      <c r="M33" s="88">
        <f ca="1">IF(COUNT($D$32:$W32)+COUNT($D33:L33)&gt;=钢筋检表!$F$12,"",IF(SUM(COUNTIF($D$32:$W32,"&gt;20"),COUNTIF(($D33:L33),"&gt;20"),COUNTIF($D$32:$W32,"&lt;-20"),COUNTIF(($D33:L33),"&lt;-20"))&gt;0,RANDBETWEEN(-20,20),RANDBETWEEN(-21,21)))</f>
        <v>14</v>
      </c>
      <c r="N33" s="88" t="str">
        <f ca="1">IF(COUNT($D$32:$W32)+COUNT($D33:M33)&gt;=钢筋检表!$F$12,"",IF(SUM(COUNTIF($D$32:$W32,"&gt;20"),COUNTIF(($D33:M33),"&gt;20"),COUNTIF($D$32:$W32,"&lt;-20"),COUNTIF(($D33:M33),"&lt;-20"))&gt;0,RANDBETWEEN(-20,20),RANDBETWEEN(-21,21)))</f>
        <v/>
      </c>
      <c r="O33" s="88" t="str">
        <f ca="1">IF(COUNT($D$32:$W32)+COUNT($D33:N33)&gt;=钢筋检表!$F$12,"",IF(SUM(COUNTIF($D$32:$W32,"&gt;20"),COUNTIF(($D33:N33),"&gt;20"),COUNTIF($D$32:$W32,"&lt;-20"),COUNTIF(($D33:N33),"&lt;-20"))&gt;0,RANDBETWEEN(-20,20),RANDBETWEEN(-21,21)))</f>
        <v/>
      </c>
      <c r="P33" s="88" t="str">
        <f ca="1">IF(COUNT($D$32:$W32)+COUNT($D33:O33)&gt;=钢筋检表!$F$12,"",IF(SUM(COUNTIF($D$32:$W32,"&gt;20"),COUNTIF(($D33:O33),"&gt;20"),COUNTIF($D$32:$W32,"&lt;-20"),COUNTIF(($D33:O33),"&lt;-20"))&gt;0,RANDBETWEEN(-20,20),RANDBETWEEN(-21,21)))</f>
        <v/>
      </c>
      <c r="Q33" s="88" t="str">
        <f ca="1">IF(COUNT($D$32:$W32)+COUNT($D33:P33)&gt;=钢筋检表!$F$12,"",IF(SUM(COUNTIF($D$32:$W32,"&gt;20"),COUNTIF(($D33:P33),"&gt;20"),COUNTIF($D$32:$W32,"&lt;-20"),COUNTIF(($D33:P33),"&lt;-20"))&gt;0,RANDBETWEEN(-20,20),RANDBETWEEN(-21,21)))</f>
        <v/>
      </c>
      <c r="R33" s="88" t="str">
        <f ca="1">IF(COUNT($D$32:$W32)+COUNT($D33:Q33)&gt;=钢筋检表!$F$12,"",IF(SUM(COUNTIF($D$32:$W32,"&gt;20"),COUNTIF(($D33:Q33),"&gt;20"),COUNTIF($D$32:$W32,"&lt;-20"),COUNTIF(($D33:Q33),"&lt;-20"))&gt;0,RANDBETWEEN(-20,20),RANDBETWEEN(-21,21)))</f>
        <v/>
      </c>
      <c r="S33" s="88" t="str">
        <f ca="1">IF(COUNT($D$32:$W32)+COUNT($D33:R33)&gt;=钢筋检表!$F$12,"",IF(SUM(COUNTIF($D$32:$W32,"&gt;20"),COUNTIF(($D33:R33),"&gt;20"),COUNTIF($D$32:$W32,"&lt;-20"),COUNTIF(($D33:R33),"&lt;-20"))&gt;0,RANDBETWEEN(-20,20),RANDBETWEEN(-21,21)))</f>
        <v/>
      </c>
      <c r="T33" s="88" t="str">
        <f ca="1">IF(COUNT($D$32:$W32)+COUNT($D33:S33)&gt;=钢筋检表!$F$12,"",IF(SUM(COUNTIF($D$32:$W32,"&gt;20"),COUNTIF(($D33:S33),"&gt;20"),COUNTIF($D$32:$W32,"&lt;-20"),COUNTIF(($D33:S33),"&lt;-20"))&gt;0,RANDBETWEEN(-20,20),RANDBETWEEN(-21,21)))</f>
        <v/>
      </c>
      <c r="U33" s="88" t="str">
        <f ca="1">IF(COUNT($D$32:$W32)+COUNT($D33:T33)&gt;=钢筋检表!$F$12,"",IF(SUM(COUNTIF($D$32:$W32,"&gt;20"),COUNTIF(($D33:T33),"&gt;20"),COUNTIF($D$32:$W32,"&lt;-20"),COUNTIF(($D33:T33),"&lt;-20"))&gt;0,RANDBETWEEN(-20,20),RANDBETWEEN(-21,21)))</f>
        <v/>
      </c>
      <c r="V33" s="88" t="str">
        <f ca="1">IF(COUNT($D$32:$W32)+COUNT($D33:U33)&gt;=钢筋检表!$F$12,"",IF(SUM(COUNTIF($D$32:$W32,"&gt;20"),COUNTIF(($D33:U33),"&gt;20"),COUNTIF($D$32:$W32,"&lt;-20"),COUNTIF(($D33:U33),"&lt;-20"))&gt;0,RANDBETWEEN(-20,20),RANDBETWEEN(-21,21)))</f>
        <v/>
      </c>
      <c r="W33" s="106" t="str">
        <f ca="1">IF(COUNT($D$32:$W32)+COUNT($D33:V33)&gt;=钢筋检表!$F$12,"",IF(SUM(COUNTIF($D$32:$W32,"&gt;20"),COUNTIF(($D33:V33),"&gt;20"),COUNTIF($D$32:$W32,"&lt;-20"),COUNTIF(($D33:V33),"&lt;-20"))&gt;0,RANDBETWEEN(-20,20),RANDBETWEEN(-21,21)))</f>
        <v/>
      </c>
    </row>
    <row r="34" spans="1:23" ht="13.5" customHeight="1" x14ac:dyDescent="0.15">
      <c r="A34" s="439"/>
      <c r="B34" s="439"/>
      <c r="C34" s="439"/>
      <c r="D34" s="87" t="str">
        <f ca="1">IF(COUNT($D$32:W33)&gt;=钢筋检表!$F$12,"",IF(SUM(COUNTIF($D$32:W33,"&gt;20"),COUNTIF($D$32:W33,"&lt;-20"))&gt;0,RANDBETWEEN(-20,20),RANDBETWEEN(-21,21)))</f>
        <v/>
      </c>
      <c r="E34" s="88" t="str">
        <f ca="1">IF(COUNT($D$32:$W33)+COUNT($D34:D34)&gt;=钢筋检表!$F$12,"",IF(SUM(COUNTIF($D$32:$W33,"&gt;20"),COUNTIF(($D34:D34),"&gt;20"),COUNTIF($D$32:$W33,"&lt;-20"),COUNTIF(($D34:D34),"&lt;-20"))&gt;0,RANDBETWEEN(-20,20),RANDBETWEEN(-21,21)))</f>
        <v/>
      </c>
      <c r="F34" s="88" t="str">
        <f ca="1">IF(COUNT($D$32:$W33)+COUNT($D34:E34)&gt;=钢筋检表!$F$12,"",IF(SUM(COUNTIF($D$32:$W33,"&gt;20"),COUNTIF(($D34:E34),"&gt;20"),COUNTIF($D$32:$W33,"&lt;-20"),COUNTIF(($D34:E34),"&lt;-20"))&gt;0,RANDBETWEEN(-20,20),RANDBETWEEN(-21,21)))</f>
        <v/>
      </c>
      <c r="G34" s="88" t="str">
        <f ca="1">IF(COUNT($D$32:$W33)+COUNT($D34:F34)&gt;=钢筋检表!$F$12,"",IF(SUM(COUNTIF($D$32:$W33,"&gt;20"),COUNTIF(($D34:F34),"&gt;20"),COUNTIF($D$32:$W33,"&lt;-20"),COUNTIF(($D34:F34),"&lt;-20"))&gt;0,RANDBETWEEN(-20,20),RANDBETWEEN(-21,21)))</f>
        <v/>
      </c>
      <c r="H34" s="88" t="str">
        <f ca="1">IF(COUNT($D$32:$W33)+COUNT($D34:G34)&gt;=钢筋检表!$F$12,"",IF(SUM(COUNTIF($D$32:$W33,"&gt;20"),COUNTIF(($D34:G34),"&gt;20"),COUNTIF($D$32:$W33,"&lt;-20"),COUNTIF(($D34:G34),"&lt;-20"))&gt;0,RANDBETWEEN(-20,20),RANDBETWEEN(-21,21)))</f>
        <v/>
      </c>
      <c r="I34" s="88" t="str">
        <f ca="1">IF(COUNT($D$32:$W33)+COUNT($D34:H34)&gt;=钢筋检表!$F$12,"",IF(SUM(COUNTIF($D$32:$W33,"&gt;20"),COUNTIF(($D34:H34),"&gt;20"),COUNTIF($D$32:$W33,"&lt;-20"),COUNTIF(($D34:H34),"&lt;-20"))&gt;0,RANDBETWEEN(-20,20),RANDBETWEEN(-21,21)))</f>
        <v/>
      </c>
      <c r="J34" s="88" t="str">
        <f ca="1">IF(COUNT($D$32:$W33)+COUNT($D34:I34)&gt;=钢筋检表!$F$12,"",IF(SUM(COUNTIF($D$32:$W33,"&gt;20"),COUNTIF(($D34:I34),"&gt;20"),COUNTIF($D$32:$W33,"&lt;-20"),COUNTIF(($D34:I34),"&lt;-20"))&gt;0,RANDBETWEEN(-20,20),RANDBETWEEN(-21,21)))</f>
        <v/>
      </c>
      <c r="K34" s="88" t="str">
        <f ca="1">IF(COUNT($D$32:$W33)+COUNT($D34:J34)&gt;=钢筋检表!$F$12,"",IF(SUM(COUNTIF($D$32:$W33,"&gt;20"),COUNTIF(($D34:J34),"&gt;20"),COUNTIF($D$32:$W33,"&lt;-20"),COUNTIF(($D34:J34),"&lt;-20"))&gt;0,RANDBETWEEN(-20,20),RANDBETWEEN(-21,21)))</f>
        <v/>
      </c>
      <c r="L34" s="88" t="str">
        <f ca="1">IF(COUNT($D$32:$W33)+COUNT($D34:K34)&gt;=钢筋检表!$F$12,"",IF(SUM(COUNTIF($D$32:$W33,"&gt;20"),COUNTIF(($D34:K34),"&gt;20"),COUNTIF($D$32:$W33,"&lt;-20"),COUNTIF(($D34:K34),"&lt;-20"))&gt;0,RANDBETWEEN(-20,20),RANDBETWEEN(-21,21)))</f>
        <v/>
      </c>
      <c r="M34" s="88" t="str">
        <f ca="1">IF(COUNT($D$32:$W33)+COUNT($D34:L34)&gt;=钢筋检表!$F$12,"",IF(SUM(COUNTIF($D$32:$W33,"&gt;20"),COUNTIF(($D34:L34),"&gt;20"),COUNTIF($D$32:$W33,"&lt;-20"),COUNTIF(($D34:L34),"&lt;-20"))&gt;0,RANDBETWEEN(-20,20),RANDBETWEEN(-21,21)))</f>
        <v/>
      </c>
      <c r="N34" s="88" t="str">
        <f ca="1">IF(COUNT($D$32:$W33)+COUNT($D34:M34)&gt;=钢筋检表!$F$12,"",IF(SUM(COUNTIF($D$32:$W33,"&gt;20"),COUNTIF(($D34:M34),"&gt;20"),COUNTIF($D$32:$W33,"&lt;-20"),COUNTIF(($D34:M34),"&lt;-20"))&gt;0,RANDBETWEEN(-20,20),RANDBETWEEN(-21,21)))</f>
        <v/>
      </c>
      <c r="O34" s="88" t="str">
        <f ca="1">IF(COUNT($D$32:$W33)+COUNT($D34:N34)&gt;=钢筋检表!$F$12,"",IF(SUM(COUNTIF($D$32:$W33,"&gt;20"),COUNTIF(($D34:N34),"&gt;20"),COUNTIF($D$32:$W33,"&lt;-20"),COUNTIF(($D34:N34),"&lt;-20"))&gt;0,RANDBETWEEN(-20,20),RANDBETWEEN(-21,21)))</f>
        <v/>
      </c>
      <c r="P34" s="88" t="str">
        <f ca="1">IF(COUNT($D$32:$W33)+COUNT($D34:O34)&gt;=钢筋检表!$F$12,"",IF(SUM(COUNTIF($D$32:$W33,"&gt;20"),COUNTIF(($D34:O34),"&gt;20"),COUNTIF($D$32:$W33,"&lt;-20"),COUNTIF(($D34:O34),"&lt;-20"))&gt;0,RANDBETWEEN(-20,20),RANDBETWEEN(-21,21)))</f>
        <v/>
      </c>
      <c r="Q34" s="88" t="str">
        <f ca="1">IF(COUNT($D$32:$W33)+COUNT($D34:P34)&gt;=钢筋检表!$F$12,"",IF(SUM(COUNTIF($D$32:$W33,"&gt;20"),COUNTIF(($D34:P34),"&gt;20"),COUNTIF($D$32:$W33,"&lt;-20"),COUNTIF(($D34:P34),"&lt;-20"))&gt;0,RANDBETWEEN(-20,20),RANDBETWEEN(-21,21)))</f>
        <v/>
      </c>
      <c r="R34" s="88" t="str">
        <f ca="1">IF(COUNT($D$32:$W33)+COUNT($D34:Q34)&gt;=钢筋检表!$F$12,"",IF(SUM(COUNTIF($D$32:$W33,"&gt;20"),COUNTIF(($D34:Q34),"&gt;20"),COUNTIF($D$32:$W33,"&lt;-20"),COUNTIF(($D34:Q34),"&lt;-20"))&gt;0,RANDBETWEEN(-20,20),RANDBETWEEN(-21,21)))</f>
        <v/>
      </c>
      <c r="S34" s="88" t="str">
        <f ca="1">IF(COUNT($D$32:$W33)+COUNT($D34:R34)&gt;=钢筋检表!$F$12,"",IF(SUM(COUNTIF($D$32:$W33,"&gt;20"),COUNTIF(($D34:R34),"&gt;20"),COUNTIF($D$32:$W33,"&lt;-20"),COUNTIF(($D34:R34),"&lt;-20"))&gt;0,RANDBETWEEN(-20,20),RANDBETWEEN(-21,21)))</f>
        <v/>
      </c>
      <c r="T34" s="88" t="str">
        <f ca="1">IF(COUNT($D$32:$W33)+COUNT($D34:S34)&gt;=钢筋检表!$F$12,"",IF(SUM(COUNTIF($D$32:$W33,"&gt;20"),COUNTIF(($D34:S34),"&gt;20"),COUNTIF($D$32:$W33,"&lt;-20"),COUNTIF(($D34:S34),"&lt;-20"))&gt;0,RANDBETWEEN(-20,20),RANDBETWEEN(-21,21)))</f>
        <v/>
      </c>
      <c r="U34" s="88" t="str">
        <f ca="1">IF(COUNT($D$32:$W33)+COUNT($D34:T34)&gt;=钢筋检表!$F$12,"",IF(SUM(COUNTIF($D$32:$W33,"&gt;20"),COUNTIF(($D34:T34),"&gt;20"),COUNTIF($D$32:$W33,"&lt;-20"),COUNTIF(($D34:T34),"&lt;-20"))&gt;0,RANDBETWEEN(-20,20),RANDBETWEEN(-21,21)))</f>
        <v/>
      </c>
      <c r="V34" s="88" t="str">
        <f ca="1">IF(COUNT($D$32:$W33)+COUNT($D34:U34)&gt;=钢筋检表!$F$12,"",IF(SUM(COUNTIF($D$32:$W33,"&gt;20"),COUNTIF(($D34:U34),"&gt;20"),COUNTIF($D$32:$W33,"&lt;-20"),COUNTIF(($D34:U34),"&lt;-20"))&gt;0,RANDBETWEEN(-20,20),RANDBETWEEN(-21,21)))</f>
        <v/>
      </c>
      <c r="W34" s="106" t="str">
        <f ca="1">IF(COUNT($D$32:$W33)+COUNT($D34:V34)&gt;=钢筋检表!$F$12,"",IF(SUM(COUNTIF($D$32:$W33,"&gt;20"),COUNTIF(($D34:V34),"&gt;20"),COUNTIF($D$32:$W33,"&lt;-20"),COUNTIF(($D34:V34),"&lt;-20"))&gt;0,RANDBETWEEN(-20,20),RANDBETWEEN(-21,21)))</f>
        <v/>
      </c>
    </row>
    <row r="35" spans="1:23" ht="13.5" customHeight="1" x14ac:dyDescent="0.15">
      <c r="A35" s="439"/>
      <c r="B35" s="439"/>
      <c r="C35" s="439"/>
      <c r="D35" s="87" t="str">
        <f ca="1">IF(COUNT($D$32:W34)&gt;=钢筋检表!$F$12,"",IF(SUM(COUNTIF($D$32:W34,"&gt;20"),COUNTIF($D$32:W34,"&lt;-20"))&gt;0,RANDBETWEEN(-20,20),RANDBETWEEN(-21,21)))</f>
        <v/>
      </c>
      <c r="E35" s="88" t="str">
        <f ca="1">IF(COUNT($D$32:$W34)+COUNT($D35:D35)&gt;=钢筋检表!$F$12,"",IF(SUM(COUNTIF($D$32:$W34,"&gt;20"),COUNTIF(($D35:D35),"&gt;20"),COUNTIF($D$32:$W34,"&lt;-20"),COUNTIF(($D35:D35),"&lt;-20"))&gt;0,RANDBETWEEN(-20,20),RANDBETWEEN(-21,21)))</f>
        <v/>
      </c>
      <c r="F35" s="88" t="str">
        <f ca="1">IF(COUNT($D$32:$W34)+COUNT($D35:E35)&gt;=钢筋检表!$F$12,"",IF(SUM(COUNTIF($D$32:$W34,"&gt;20"),COUNTIF(($D35:E35),"&gt;20"),COUNTIF($D$32:$W34,"&lt;-20"),COUNTIF(($D35:E35),"&lt;-20"))&gt;0,RANDBETWEEN(-20,20),RANDBETWEEN(-21,21)))</f>
        <v/>
      </c>
      <c r="G35" s="88" t="str">
        <f ca="1">IF(COUNT($D$32:$W34)+COUNT($D35:F35)&gt;=钢筋检表!$F$12,"",IF(SUM(COUNTIF($D$32:$W34,"&gt;20"),COUNTIF(($D35:F35),"&gt;20"),COUNTIF($D$32:$W34,"&lt;-20"),COUNTIF(($D35:F35),"&lt;-20"))&gt;0,RANDBETWEEN(-20,20),RANDBETWEEN(-21,21)))</f>
        <v/>
      </c>
      <c r="H35" s="88" t="str">
        <f ca="1">IF(COUNT($D$32:$W34)+COUNT($D35:G35)&gt;=钢筋检表!$F$12,"",IF(SUM(COUNTIF($D$32:$W34,"&gt;20"),COUNTIF(($D35:G35),"&gt;20"),COUNTIF($D$32:$W34,"&lt;-20"),COUNTIF(($D35:G35),"&lt;-20"))&gt;0,RANDBETWEEN(-20,20),RANDBETWEEN(-21,21)))</f>
        <v/>
      </c>
      <c r="I35" s="88" t="str">
        <f ca="1">IF(COUNT($D$32:$W34)+COUNT($D35:H35)&gt;=钢筋检表!$F$12,"",IF(SUM(COUNTIF($D$32:$W34,"&gt;20"),COUNTIF(($D35:H35),"&gt;20"),COUNTIF($D$32:$W34,"&lt;-20"),COUNTIF(($D35:H35),"&lt;-20"))&gt;0,RANDBETWEEN(-20,20),RANDBETWEEN(-21,21)))</f>
        <v/>
      </c>
      <c r="J35" s="88" t="str">
        <f ca="1">IF(COUNT($D$32:$W34)+COUNT($D35:I35)&gt;=钢筋检表!$F$12,"",IF(SUM(COUNTIF($D$32:$W34,"&gt;20"),COUNTIF(($D35:I35),"&gt;20"),COUNTIF($D$32:$W34,"&lt;-20"),COUNTIF(($D35:I35),"&lt;-20"))&gt;0,RANDBETWEEN(-20,20),RANDBETWEEN(-21,21)))</f>
        <v/>
      </c>
      <c r="K35" s="88" t="str">
        <f ca="1">IF(COUNT($D$32:$W34)+COUNT($D35:J35)&gt;=钢筋检表!$F$12,"",IF(SUM(COUNTIF($D$32:$W34,"&gt;20"),COUNTIF(($D35:J35),"&gt;20"),COUNTIF($D$32:$W34,"&lt;-20"),COUNTIF(($D35:J35),"&lt;-20"))&gt;0,RANDBETWEEN(-20,20),RANDBETWEEN(-21,21)))</f>
        <v/>
      </c>
      <c r="L35" s="88" t="str">
        <f ca="1">IF(COUNT($D$32:$W34)+COUNT($D35:K35)&gt;=钢筋检表!$F$12,"",IF(SUM(COUNTIF($D$32:$W34,"&gt;20"),COUNTIF(($D35:K35),"&gt;20"),COUNTIF($D$32:$W34,"&lt;-20"),COUNTIF(($D35:K35),"&lt;-20"))&gt;0,RANDBETWEEN(-20,20),RANDBETWEEN(-21,21)))</f>
        <v/>
      </c>
      <c r="M35" s="88" t="str">
        <f ca="1">IF(COUNT($D$32:$W34)+COUNT($D35:L35)&gt;=钢筋检表!$F$12,"",IF(SUM(COUNTIF($D$32:$W34,"&gt;20"),COUNTIF(($D35:L35),"&gt;20"),COUNTIF($D$32:$W34,"&lt;-20"),COUNTIF(($D35:L35),"&lt;-20"))&gt;0,RANDBETWEEN(-20,20),RANDBETWEEN(-21,21)))</f>
        <v/>
      </c>
      <c r="N35" s="88" t="str">
        <f ca="1">IF(COUNT($D$32:$W34)+COUNT($D35:M35)&gt;=钢筋检表!$F$12,"",IF(SUM(COUNTIF($D$32:$W34,"&gt;20"),COUNTIF(($D35:M35),"&gt;20"),COUNTIF($D$32:$W34,"&lt;-20"),COUNTIF(($D35:M35),"&lt;-20"))&gt;0,RANDBETWEEN(-20,20),RANDBETWEEN(-21,21)))</f>
        <v/>
      </c>
      <c r="O35" s="88" t="str">
        <f ca="1">IF(COUNT($D$32:$W34)+COUNT($D35:N35)&gt;=钢筋检表!$F$12,"",IF(SUM(COUNTIF($D$32:$W34,"&gt;20"),COUNTIF(($D35:N35),"&gt;20"),COUNTIF($D$32:$W34,"&lt;-20"),COUNTIF(($D35:N35),"&lt;-20"))&gt;0,RANDBETWEEN(-20,20),RANDBETWEEN(-21,21)))</f>
        <v/>
      </c>
      <c r="P35" s="88" t="str">
        <f ca="1">IF(COUNT($D$32:$W34)+COUNT($D35:O35)&gt;=钢筋检表!$F$12,"",IF(SUM(COUNTIF($D$32:$W34,"&gt;20"),COUNTIF(($D35:O35),"&gt;20"),COUNTIF($D$32:$W34,"&lt;-20"),COUNTIF(($D35:O35),"&lt;-20"))&gt;0,RANDBETWEEN(-20,20),RANDBETWEEN(-21,21)))</f>
        <v/>
      </c>
      <c r="Q35" s="88" t="str">
        <f ca="1">IF(COUNT($D$32:$W34)+COUNT($D35:P35)&gt;=钢筋检表!$F$12,"",IF(SUM(COUNTIF($D$32:$W34,"&gt;20"),COUNTIF(($D35:P35),"&gt;20"),COUNTIF($D$32:$W34,"&lt;-20"),COUNTIF(($D35:P35),"&lt;-20"))&gt;0,RANDBETWEEN(-20,20),RANDBETWEEN(-21,21)))</f>
        <v/>
      </c>
      <c r="R35" s="88" t="str">
        <f ca="1">IF(COUNT($D$32:$W34)+COUNT($D35:Q35)&gt;=钢筋检表!$F$12,"",IF(SUM(COUNTIF($D$32:$W34,"&gt;20"),COUNTIF(($D35:Q35),"&gt;20"),COUNTIF($D$32:$W34,"&lt;-20"),COUNTIF(($D35:Q35),"&lt;-20"))&gt;0,RANDBETWEEN(-20,20),RANDBETWEEN(-21,21)))</f>
        <v/>
      </c>
      <c r="S35" s="88" t="str">
        <f ca="1">IF(COUNT($D$32:$W34)+COUNT($D35:R35)&gt;=钢筋检表!$F$12,"",IF(SUM(COUNTIF($D$32:$W34,"&gt;20"),COUNTIF(($D35:R35),"&gt;20"),COUNTIF($D$32:$W34,"&lt;-20"),COUNTIF(($D35:R35),"&lt;-20"))&gt;0,RANDBETWEEN(-20,20),RANDBETWEEN(-21,21)))</f>
        <v/>
      </c>
      <c r="T35" s="88" t="str">
        <f ca="1">IF(COUNT($D$32:$W34)+COUNT($D35:S35)&gt;=钢筋检表!$F$12,"",IF(SUM(COUNTIF($D$32:$W34,"&gt;20"),COUNTIF(($D35:S35),"&gt;20"),COUNTIF($D$32:$W34,"&lt;-20"),COUNTIF(($D35:S35),"&lt;-20"))&gt;0,RANDBETWEEN(-20,20),RANDBETWEEN(-21,21)))</f>
        <v/>
      </c>
      <c r="U35" s="88" t="str">
        <f ca="1">IF(COUNT($D$32:$W34)+COUNT($D35:T35)&gt;=钢筋检表!$F$12,"",IF(SUM(COUNTIF($D$32:$W34,"&gt;20"),COUNTIF(($D35:T35),"&gt;20"),COUNTIF($D$32:$W34,"&lt;-20"),COUNTIF(($D35:T35),"&lt;-20"))&gt;0,RANDBETWEEN(-20,20),RANDBETWEEN(-21,21)))</f>
        <v/>
      </c>
      <c r="V35" s="88" t="str">
        <f ca="1">IF(COUNT($D$32:$W34)+COUNT($D35:U35)&gt;=钢筋检表!$F$12,"",IF(SUM(COUNTIF($D$32:$W34,"&gt;20"),COUNTIF(($D35:U35),"&gt;20"),COUNTIF($D$32:$W34,"&lt;-20"),COUNTIF(($D35:U35),"&lt;-20"))&gt;0,RANDBETWEEN(-20,20),RANDBETWEEN(-21,21)))</f>
        <v/>
      </c>
      <c r="W35" s="106" t="str">
        <f ca="1">IF(COUNT($D$32:$W34)+COUNT($D35:V35)&gt;=钢筋检表!$F$12,"",IF(SUM(COUNTIF($D$32:$W34,"&gt;20"),COUNTIF(($D35:V35),"&gt;20"),COUNTIF($D$32:$W34,"&lt;-20"),COUNTIF(($D35:V35),"&lt;-20"))&gt;0,RANDBETWEEN(-20,20),RANDBETWEEN(-21,21)))</f>
        <v/>
      </c>
    </row>
    <row r="36" spans="1:23" ht="13.5" customHeight="1" x14ac:dyDescent="0.15">
      <c r="A36" s="439"/>
      <c r="B36" s="439"/>
      <c r="C36" s="439"/>
      <c r="D36" s="87" t="str">
        <f ca="1">IF(COUNT($D$32:W35)&gt;=钢筋检表!$F$12,"",IF(SUM(COUNTIF($D$32:W35,"&gt;20"),COUNTIF($D$32:W35,"&lt;-20"))&gt;0,RANDBETWEEN(-20,20),RANDBETWEEN(-21,21)))</f>
        <v/>
      </c>
      <c r="E36" s="88" t="str">
        <f ca="1">IF(COUNT($D$32:$W35)+COUNT($D36:D36)&gt;=钢筋检表!$F$12,"",IF(SUM(COUNTIF($D$32:$W35,"&gt;20"),COUNTIF(($D36:D36),"&gt;20"),COUNTIF($D$32:$W35,"&lt;-20"),COUNTIF(($D36:D36),"&lt;-20"))&gt;0,RANDBETWEEN(-20,20),RANDBETWEEN(-21,21)))</f>
        <v/>
      </c>
      <c r="F36" s="88" t="str">
        <f ca="1">IF(COUNT($D$32:$W35)+COUNT($D36:E36)&gt;=钢筋检表!$F$12,"",IF(SUM(COUNTIF($D$32:$W35,"&gt;20"),COUNTIF(($D36:E36),"&gt;20"),COUNTIF($D$32:$W35,"&lt;-20"),COUNTIF(($D36:E36),"&lt;-20"))&gt;0,RANDBETWEEN(-20,20),RANDBETWEEN(-21,21)))</f>
        <v/>
      </c>
      <c r="G36" s="88" t="str">
        <f ca="1">IF(COUNT($D$32:$W35)+COUNT($D36:F36)&gt;=钢筋检表!$F$12,"",IF(SUM(COUNTIF($D$32:$W35,"&gt;20"),COUNTIF(($D36:F36),"&gt;20"),COUNTIF($D$32:$W35,"&lt;-20"),COUNTIF(($D36:F36),"&lt;-20"))&gt;0,RANDBETWEEN(-20,20),RANDBETWEEN(-21,21)))</f>
        <v/>
      </c>
      <c r="H36" s="88" t="str">
        <f ca="1">IF(COUNT($D$32:$W35)+COUNT($D36:G36)&gt;=钢筋检表!$F$12,"",IF(SUM(COUNTIF($D$32:$W35,"&gt;20"),COUNTIF(($D36:G36),"&gt;20"),COUNTIF($D$32:$W35,"&lt;-20"),COUNTIF(($D36:G36),"&lt;-20"))&gt;0,RANDBETWEEN(-20,20),RANDBETWEEN(-21,21)))</f>
        <v/>
      </c>
      <c r="I36" s="88" t="str">
        <f ca="1">IF(COUNT($D$32:$W35)+COUNT($D36:H36)&gt;=钢筋检表!$F$12,"",IF(SUM(COUNTIF($D$32:$W35,"&gt;20"),COUNTIF(($D36:H36),"&gt;20"),COUNTIF($D$32:$W35,"&lt;-20"),COUNTIF(($D36:H36),"&lt;-20"))&gt;0,RANDBETWEEN(-20,20),RANDBETWEEN(-21,21)))</f>
        <v/>
      </c>
      <c r="J36" s="88" t="str">
        <f ca="1">IF(COUNT($D$32:$W35)+COUNT($D36:I36)&gt;=钢筋检表!$F$12,"",IF(SUM(COUNTIF($D$32:$W35,"&gt;20"),COUNTIF(($D36:I36),"&gt;20"),COUNTIF($D$32:$W35,"&lt;-20"),COUNTIF(($D36:I36),"&lt;-20"))&gt;0,RANDBETWEEN(-20,20),RANDBETWEEN(-21,21)))</f>
        <v/>
      </c>
      <c r="K36" s="88" t="str">
        <f ca="1">IF(COUNT($D$32:$W35)+COUNT($D36:J36)&gt;=钢筋检表!$F$12,"",IF(SUM(COUNTIF($D$32:$W35,"&gt;20"),COUNTIF(($D36:J36),"&gt;20"),COUNTIF($D$32:$W35,"&lt;-20"),COUNTIF(($D36:J36),"&lt;-20"))&gt;0,RANDBETWEEN(-20,20),RANDBETWEEN(-21,21)))</f>
        <v/>
      </c>
      <c r="L36" s="88" t="str">
        <f ca="1">IF(COUNT($D$32:$W35)+COUNT($D36:K36)&gt;=钢筋检表!$F$12,"",IF(SUM(COUNTIF($D$32:$W35,"&gt;20"),COUNTIF(($D36:K36),"&gt;20"),COUNTIF($D$32:$W35,"&lt;-20"),COUNTIF(($D36:K36),"&lt;-20"))&gt;0,RANDBETWEEN(-20,20),RANDBETWEEN(-21,21)))</f>
        <v/>
      </c>
      <c r="M36" s="88" t="str">
        <f ca="1">IF(COUNT($D$32:$W35)+COUNT($D36:L36)&gt;=钢筋检表!$F$12,"",IF(SUM(COUNTIF($D$32:$W35,"&gt;20"),COUNTIF(($D36:L36),"&gt;20"),COUNTIF($D$32:$W35,"&lt;-20"),COUNTIF(($D36:L36),"&lt;-20"))&gt;0,RANDBETWEEN(-20,20),RANDBETWEEN(-21,21)))</f>
        <v/>
      </c>
      <c r="N36" s="88" t="str">
        <f ca="1">IF(COUNT($D$32:$W35)+COUNT($D36:M36)&gt;=钢筋检表!$F$12,"",IF(SUM(COUNTIF($D$32:$W35,"&gt;20"),COUNTIF(($D36:M36),"&gt;20"),COUNTIF($D$32:$W35,"&lt;-20"),COUNTIF(($D36:M36),"&lt;-20"))&gt;0,RANDBETWEEN(-20,20),RANDBETWEEN(-21,21)))</f>
        <v/>
      </c>
      <c r="O36" s="88" t="str">
        <f ca="1">IF(COUNT($D$32:$W35)+COUNT($D36:N36)&gt;=钢筋检表!$F$12,"",IF(SUM(COUNTIF($D$32:$W35,"&gt;20"),COUNTIF(($D36:N36),"&gt;20"),COUNTIF($D$32:$W35,"&lt;-20"),COUNTIF(($D36:N36),"&lt;-20"))&gt;0,RANDBETWEEN(-20,20),RANDBETWEEN(-21,21)))</f>
        <v/>
      </c>
      <c r="P36" s="88" t="str">
        <f ca="1">IF(COUNT($D$32:$W35)+COUNT($D36:O36)&gt;=钢筋检表!$F$12,"",IF(SUM(COUNTIF($D$32:$W35,"&gt;20"),COUNTIF(($D36:O36),"&gt;20"),COUNTIF($D$32:$W35,"&lt;-20"),COUNTIF(($D36:O36),"&lt;-20"))&gt;0,RANDBETWEEN(-20,20),RANDBETWEEN(-21,21)))</f>
        <v/>
      </c>
      <c r="Q36" s="88" t="str">
        <f ca="1">IF(COUNT($D$32:$W35)+COUNT($D36:P36)&gt;=钢筋检表!$F$12,"",IF(SUM(COUNTIF($D$32:$W35,"&gt;20"),COUNTIF(($D36:P36),"&gt;20"),COUNTIF($D$32:$W35,"&lt;-20"),COUNTIF(($D36:P36),"&lt;-20"))&gt;0,RANDBETWEEN(-20,20),RANDBETWEEN(-21,21)))</f>
        <v/>
      </c>
      <c r="R36" s="88" t="str">
        <f ca="1">IF(COUNT($D$32:$W35)+COUNT($D36:Q36)&gt;=钢筋检表!$F$12,"",IF(SUM(COUNTIF($D$32:$W35,"&gt;20"),COUNTIF(($D36:Q36),"&gt;20"),COUNTIF($D$32:$W35,"&lt;-20"),COUNTIF(($D36:Q36),"&lt;-20"))&gt;0,RANDBETWEEN(-20,20),RANDBETWEEN(-21,21)))</f>
        <v/>
      </c>
      <c r="S36" s="88" t="str">
        <f ca="1">IF(COUNT($D$32:$W35)+COUNT($D36:R36)&gt;=钢筋检表!$F$12,"",IF(SUM(COUNTIF($D$32:$W35,"&gt;20"),COUNTIF(($D36:R36),"&gt;20"),COUNTIF($D$32:$W35,"&lt;-20"),COUNTIF(($D36:R36),"&lt;-20"))&gt;0,RANDBETWEEN(-20,20),RANDBETWEEN(-21,21)))</f>
        <v/>
      </c>
      <c r="T36" s="88" t="str">
        <f ca="1">IF(COUNT($D$32:$W35)+COUNT($D36:S36)&gt;=钢筋检表!$F$12,"",IF(SUM(COUNTIF($D$32:$W35,"&gt;20"),COUNTIF(($D36:S36),"&gt;20"),COUNTIF($D$32:$W35,"&lt;-20"),COUNTIF(($D36:S36),"&lt;-20"))&gt;0,RANDBETWEEN(-20,20),RANDBETWEEN(-21,21)))</f>
        <v/>
      </c>
      <c r="U36" s="88" t="str">
        <f ca="1">IF(COUNT($D$32:$W35)+COUNT($D36:T36)&gt;=钢筋检表!$F$12,"",IF(SUM(COUNTIF($D$32:$W35,"&gt;20"),COUNTIF(($D36:T36),"&gt;20"),COUNTIF($D$32:$W35,"&lt;-20"),COUNTIF(($D36:T36),"&lt;-20"))&gt;0,RANDBETWEEN(-20,20),RANDBETWEEN(-21,21)))</f>
        <v/>
      </c>
      <c r="V36" s="88" t="str">
        <f ca="1">IF(COUNT($D$32:$W35)+COUNT($D36:U36)&gt;=钢筋检表!$F$12,"",IF(SUM(COUNTIF($D$32:$W35,"&gt;20"),COUNTIF(($D36:U36),"&gt;20"),COUNTIF($D$32:$W35,"&lt;-20"),COUNTIF(($D36:U36),"&lt;-20"))&gt;0,RANDBETWEEN(-20,20),RANDBETWEEN(-21,21)))</f>
        <v/>
      </c>
      <c r="W36" s="106" t="str">
        <f ca="1">IF(COUNT($D$32:$W35)+COUNT($D36:V36)&gt;=钢筋检表!$F$12,"",IF(SUM(COUNTIF($D$32:$W35,"&gt;20"),COUNTIF(($D36:V36),"&gt;20"),COUNTIF($D$32:$W35,"&lt;-20"),COUNTIF(($D36:V36),"&lt;-20"))&gt;0,RANDBETWEEN(-20,20),RANDBETWEEN(-21,21)))</f>
        <v/>
      </c>
    </row>
    <row r="37" spans="1:23" ht="13.5" customHeight="1" x14ac:dyDescent="0.15">
      <c r="A37" s="439"/>
      <c r="B37" s="439"/>
      <c r="C37" s="439"/>
      <c r="D37" s="87" t="str">
        <f ca="1">IF(COUNT($D$32:W36)&gt;=钢筋检表!$F$12,"",IF(SUM(COUNTIF($D$32:W36,"&gt;20"),COUNTIF($D$32:W36,"&lt;-20"))&gt;0,RANDBETWEEN(-20,20),RANDBETWEEN(-21,21)))</f>
        <v/>
      </c>
      <c r="E37" s="88" t="str">
        <f ca="1">IF(COUNT($D$32:$W36)+COUNT($D37:D37)&gt;=钢筋检表!$F$12,"",IF(SUM(COUNTIF($D$32:$W36,"&gt;20"),COUNTIF(($D37:D37),"&gt;20"),COUNTIF($D$32:$W36,"&lt;-20"),COUNTIF(($D37:D37),"&lt;-20"))&gt;0,RANDBETWEEN(-20,20),RANDBETWEEN(-21,21)))</f>
        <v/>
      </c>
      <c r="F37" s="88" t="str">
        <f ca="1">IF(COUNT($D$32:$W36)+COUNT($D37:E37)&gt;=钢筋检表!$F$12,"",IF(SUM(COUNTIF($D$32:$W36,"&gt;20"),COUNTIF(($D37:E37),"&gt;20"),COUNTIF($D$32:$W36,"&lt;-20"),COUNTIF(($D37:E37),"&lt;-20"))&gt;0,RANDBETWEEN(-20,20),RANDBETWEEN(-21,21)))</f>
        <v/>
      </c>
      <c r="G37" s="88" t="str">
        <f ca="1">IF(COUNT($D$32:$W36)+COUNT($D37:F37)&gt;=钢筋检表!$F$12,"",IF(SUM(COUNTIF($D$32:$W36,"&gt;20"),COUNTIF(($D37:F37),"&gt;20"),COUNTIF($D$32:$W36,"&lt;-20"),COUNTIF(($D37:F37),"&lt;-20"))&gt;0,RANDBETWEEN(-20,20),RANDBETWEEN(-21,21)))</f>
        <v/>
      </c>
      <c r="H37" s="88" t="str">
        <f ca="1">IF(COUNT($D$32:$W36)+COUNT($D37:G37)&gt;=钢筋检表!$F$12,"",IF(SUM(COUNTIF($D$32:$W36,"&gt;20"),COUNTIF(($D37:G37),"&gt;20"),COUNTIF($D$32:$W36,"&lt;-20"),COUNTIF(($D37:G37),"&lt;-20"))&gt;0,RANDBETWEEN(-20,20),RANDBETWEEN(-21,21)))</f>
        <v/>
      </c>
      <c r="I37" s="88" t="str">
        <f ca="1">IF(COUNT($D$32:$W36)+COUNT($D37:H37)&gt;=钢筋检表!$F$12,"",IF(SUM(COUNTIF($D$32:$W36,"&gt;20"),COUNTIF(($D37:H37),"&gt;20"),COUNTIF($D$32:$W36,"&lt;-20"),COUNTIF(($D37:H37),"&lt;-20"))&gt;0,RANDBETWEEN(-20,20),RANDBETWEEN(-21,21)))</f>
        <v/>
      </c>
      <c r="J37" s="88" t="str">
        <f ca="1">IF(COUNT($D$32:$W36)+COUNT($D37:I37)&gt;=钢筋检表!$F$12,"",IF(SUM(COUNTIF($D$32:$W36,"&gt;20"),COUNTIF(($D37:I37),"&gt;20"),COUNTIF($D$32:$W36,"&lt;-20"),COUNTIF(($D37:I37),"&lt;-20"))&gt;0,RANDBETWEEN(-20,20),RANDBETWEEN(-21,21)))</f>
        <v/>
      </c>
      <c r="K37" s="88" t="str">
        <f ca="1">IF(COUNT($D$32:$W36)+COUNT($D37:J37)&gt;=钢筋检表!$F$12,"",IF(SUM(COUNTIF($D$32:$W36,"&gt;20"),COUNTIF(($D37:J37),"&gt;20"),COUNTIF($D$32:$W36,"&lt;-20"),COUNTIF(($D37:J37),"&lt;-20"))&gt;0,RANDBETWEEN(-20,20),RANDBETWEEN(-21,21)))</f>
        <v/>
      </c>
      <c r="L37" s="88" t="str">
        <f ca="1">IF(COUNT($D$32:$W36)+COUNT($D37:K37)&gt;=钢筋检表!$F$12,"",IF(SUM(COUNTIF($D$32:$W36,"&gt;20"),COUNTIF(($D37:K37),"&gt;20"),COUNTIF($D$32:$W36,"&lt;-20"),COUNTIF(($D37:K37),"&lt;-20"))&gt;0,RANDBETWEEN(-20,20),RANDBETWEEN(-21,21)))</f>
        <v/>
      </c>
      <c r="M37" s="88" t="str">
        <f ca="1">IF(COUNT($D$32:$W36)+COUNT($D37:L37)&gt;=钢筋检表!$F$12,"",IF(SUM(COUNTIF($D$32:$W36,"&gt;20"),COUNTIF(($D37:L37),"&gt;20"),COUNTIF($D$32:$W36,"&lt;-20"),COUNTIF(($D37:L37),"&lt;-20"))&gt;0,RANDBETWEEN(-20,20),RANDBETWEEN(-21,21)))</f>
        <v/>
      </c>
      <c r="N37" s="88" t="str">
        <f ca="1">IF(COUNT($D$32:$W36)+COUNT($D37:M37)&gt;=钢筋检表!$F$12,"",IF(SUM(COUNTIF($D$32:$W36,"&gt;20"),COUNTIF(($D37:M37),"&gt;20"),COUNTIF($D$32:$W36,"&lt;-20"),COUNTIF(($D37:M37),"&lt;-20"))&gt;0,RANDBETWEEN(-20,20),RANDBETWEEN(-21,21)))</f>
        <v/>
      </c>
      <c r="O37" s="88" t="str">
        <f ca="1">IF(COUNT($D$32:$W36)+COUNT($D37:N37)&gt;=钢筋检表!$F$12,"",IF(SUM(COUNTIF($D$32:$W36,"&gt;20"),COUNTIF(($D37:N37),"&gt;20"),COUNTIF($D$32:$W36,"&lt;-20"),COUNTIF(($D37:N37),"&lt;-20"))&gt;0,RANDBETWEEN(-20,20),RANDBETWEEN(-21,21)))</f>
        <v/>
      </c>
      <c r="P37" s="88" t="str">
        <f ca="1">IF(COUNT($D$32:$W36)+COUNT($D37:O37)&gt;=钢筋检表!$F$12,"",IF(SUM(COUNTIF($D$32:$W36,"&gt;20"),COUNTIF(($D37:O37),"&gt;20"),COUNTIF($D$32:$W36,"&lt;-20"),COUNTIF(($D37:O37),"&lt;-20"))&gt;0,RANDBETWEEN(-20,20),RANDBETWEEN(-21,21)))</f>
        <v/>
      </c>
      <c r="Q37" s="88" t="str">
        <f ca="1">IF(COUNT($D$32:$W36)+COUNT($D37:P37)&gt;=钢筋检表!$F$12,"",IF(SUM(COUNTIF($D$32:$W36,"&gt;20"),COUNTIF(($D37:P37),"&gt;20"),COUNTIF($D$32:$W36,"&lt;-20"),COUNTIF(($D37:P37),"&lt;-20"))&gt;0,RANDBETWEEN(-20,20),RANDBETWEEN(-21,21)))</f>
        <v/>
      </c>
      <c r="R37" s="88" t="str">
        <f ca="1">IF(COUNT($D$32:$W36)+COUNT($D37:Q37)&gt;=钢筋检表!$F$12,"",IF(SUM(COUNTIF($D$32:$W36,"&gt;20"),COUNTIF(($D37:Q37),"&gt;20"),COUNTIF($D$32:$W36,"&lt;-20"),COUNTIF(($D37:Q37),"&lt;-20"))&gt;0,RANDBETWEEN(-20,20),RANDBETWEEN(-21,21)))</f>
        <v/>
      </c>
      <c r="S37" s="88" t="str">
        <f ca="1">IF(COUNT($D$32:$W36)+COUNT($D37:R37)&gt;=钢筋检表!$F$12,"",IF(SUM(COUNTIF($D$32:$W36,"&gt;20"),COUNTIF(($D37:R37),"&gt;20"),COUNTIF($D$32:$W36,"&lt;-20"),COUNTIF(($D37:R37),"&lt;-20"))&gt;0,RANDBETWEEN(-20,20),RANDBETWEEN(-21,21)))</f>
        <v/>
      </c>
      <c r="T37" s="88" t="str">
        <f ca="1">IF(COUNT($D$32:$W36)+COUNT($D37:S37)&gt;=钢筋检表!$F$12,"",IF(SUM(COUNTIF($D$32:$W36,"&gt;20"),COUNTIF(($D37:S37),"&gt;20"),COUNTIF($D$32:$W36,"&lt;-20"),COUNTIF(($D37:S37),"&lt;-20"))&gt;0,RANDBETWEEN(-20,20),RANDBETWEEN(-21,21)))</f>
        <v/>
      </c>
      <c r="U37" s="88" t="str">
        <f ca="1">IF(COUNT($D$32:$W36)+COUNT($D37:T37)&gt;=钢筋检表!$F$12,"",IF(SUM(COUNTIF($D$32:$W36,"&gt;20"),COUNTIF(($D37:T37),"&gt;20"),COUNTIF($D$32:$W36,"&lt;-20"),COUNTIF(($D37:T37),"&lt;-20"))&gt;0,RANDBETWEEN(-20,20),RANDBETWEEN(-21,21)))</f>
        <v/>
      </c>
      <c r="V37" s="88" t="str">
        <f ca="1">IF(COUNT($D$32:$W36)+COUNT($D37:U37)&gt;=钢筋检表!$F$12,"",IF(SUM(COUNTIF($D$32:$W36,"&gt;20"),COUNTIF(($D37:U37),"&gt;20"),COUNTIF($D$32:$W36,"&lt;-20"),COUNTIF(($D37:U37),"&lt;-20"))&gt;0,RANDBETWEEN(-20,20),RANDBETWEEN(-21,21)))</f>
        <v/>
      </c>
      <c r="W37" s="106" t="str">
        <f ca="1">IF(COUNT($D$32:$W36)+COUNT($D37:V37)&gt;=钢筋检表!$F$12,"",IF(SUM(COUNTIF($D$32:$W36,"&gt;20"),COUNTIF(($D37:V37),"&gt;20"),COUNTIF($D$32:$W36,"&lt;-20"),COUNTIF(($D37:V37),"&lt;-20"))&gt;0,RANDBETWEEN(-20,20),RANDBETWEEN(-21,21)))</f>
        <v/>
      </c>
    </row>
    <row r="38" spans="1:23" ht="11.25" customHeight="1" x14ac:dyDescent="0.15">
      <c r="A38" s="441" t="s">
        <v>169</v>
      </c>
      <c r="B38" s="438" t="s">
        <v>160</v>
      </c>
      <c r="C38" s="438" t="s">
        <v>170</v>
      </c>
      <c r="D38" s="86"/>
      <c r="E38" s="86"/>
      <c r="F38" s="86"/>
      <c r="G38" s="86"/>
      <c r="H38" s="86"/>
      <c r="I38" s="86"/>
      <c r="J38" s="86"/>
      <c r="K38" s="86"/>
      <c r="L38" s="100"/>
      <c r="M38" s="100"/>
      <c r="N38" s="100" t="s">
        <v>165</v>
      </c>
      <c r="O38" s="86"/>
      <c r="P38" s="86"/>
      <c r="Q38" s="86"/>
      <c r="R38" s="86"/>
      <c r="S38" s="86"/>
      <c r="T38" s="86"/>
      <c r="U38" s="86"/>
      <c r="V38" s="86"/>
      <c r="W38" s="105"/>
    </row>
    <row r="39" spans="1:23" ht="11.25" customHeight="1" x14ac:dyDescent="0.15">
      <c r="A39" s="443"/>
      <c r="B39" s="444"/>
      <c r="C39" s="439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106"/>
    </row>
    <row r="40" spans="1:23" ht="11.25" customHeight="1" x14ac:dyDescent="0.15">
      <c r="A40" s="441" t="s">
        <v>171</v>
      </c>
      <c r="B40" s="438" t="s">
        <v>172</v>
      </c>
      <c r="C40" s="440"/>
      <c r="D40" s="91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108"/>
    </row>
    <row r="41" spans="1:23" ht="11.25" customHeight="1" x14ac:dyDescent="0.15">
      <c r="A41" s="442"/>
      <c r="B41" s="439"/>
      <c r="C41" s="440"/>
      <c r="D41" s="93"/>
      <c r="E41" s="94"/>
      <c r="F41" s="94"/>
      <c r="G41" s="94"/>
      <c r="H41" s="94"/>
      <c r="I41" s="94"/>
      <c r="J41" s="94"/>
      <c r="K41" s="94"/>
      <c r="L41" s="94"/>
      <c r="M41" s="94"/>
      <c r="N41" s="88" t="s">
        <v>165</v>
      </c>
      <c r="O41" s="94"/>
      <c r="P41" s="94"/>
      <c r="Q41" s="94"/>
      <c r="R41" s="94"/>
      <c r="S41" s="94"/>
      <c r="T41" s="94"/>
      <c r="U41" s="94"/>
      <c r="V41" s="94"/>
      <c r="W41" s="109"/>
    </row>
    <row r="42" spans="1:23" ht="11.25" customHeight="1" x14ac:dyDescent="0.15">
      <c r="A42" s="442"/>
      <c r="B42" s="439"/>
      <c r="C42" s="440"/>
      <c r="D42" s="95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110"/>
    </row>
    <row r="43" spans="1:23" ht="24" customHeight="1" x14ac:dyDescent="0.15">
      <c r="A43" s="78" t="s">
        <v>173</v>
      </c>
      <c r="B43" s="78" t="s">
        <v>174</v>
      </c>
      <c r="C43" s="78" t="s">
        <v>175</v>
      </c>
      <c r="D43" s="97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111"/>
    </row>
    <row r="44" spans="1:23" ht="29.25" customHeight="1" x14ac:dyDescent="0.15">
      <c r="A44" s="84" t="s">
        <v>176</v>
      </c>
      <c r="B44" s="78" t="s">
        <v>160</v>
      </c>
      <c r="C44" s="78" t="s">
        <v>131</v>
      </c>
      <c r="D44" s="97">
        <v>-2</v>
      </c>
      <c r="E44" s="98">
        <v>-9</v>
      </c>
      <c r="F44" s="98">
        <v>-1</v>
      </c>
      <c r="G44" s="98">
        <v>-1</v>
      </c>
      <c r="H44" s="98">
        <v>-6</v>
      </c>
      <c r="I44" s="98">
        <v>-7</v>
      </c>
      <c r="J44" s="98" t="str">
        <f ca="1">IF(灌注前记录!$M$19*2&gt;COUNT($D$44:I44),RANDBETWEEN(1,9)*-1^RANDBETWEEN(0,1),"")</f>
        <v/>
      </c>
      <c r="K44" s="98" t="str">
        <f ca="1">IF(灌注前记录!$M$19*2&gt;COUNT($D$44:J44),RANDBETWEEN(1,9)*-1^RANDBETWEEN(0,1),"")</f>
        <v/>
      </c>
      <c r="L44" s="98" t="str">
        <f ca="1">IF(灌注前记录!$M$19*2&gt;COUNT($D$44:K44),RANDBETWEEN(1,9)*-1^RANDBETWEEN(0,1),"")</f>
        <v/>
      </c>
      <c r="M44" s="98" t="str">
        <f ca="1">IF(灌注前记录!$M$19*2&gt;COUNT($D$44:L44),RANDBETWEEN(1,9)*-1^RANDBETWEEN(0,1),"")</f>
        <v/>
      </c>
      <c r="N44" s="98" t="str">
        <f ca="1">IF(灌注前记录!$M$19*2&gt;COUNT($D$44:M44),RANDBETWEEN(1,9)*-1^RANDBETWEEN(0,1),"")</f>
        <v/>
      </c>
      <c r="O44" s="98" t="str">
        <f ca="1">IF(灌注前记录!$M$19*2&gt;COUNT($D$44:N44),RANDBETWEEN(1,9)*-1^RANDBETWEEN(0,1),"")</f>
        <v/>
      </c>
      <c r="P44" s="98" t="str">
        <f ca="1">IF(灌注前记录!$M$19*2&gt;COUNT($D$44:O44),RANDBETWEEN(1,9)*-1^RANDBETWEEN(0,1),"")</f>
        <v/>
      </c>
      <c r="Q44" s="98" t="str">
        <f ca="1">IF(灌注前记录!$M$19*2&gt;COUNT($D$44:P44),RANDBETWEEN(1,9)*-1^RANDBETWEEN(0,1),"")</f>
        <v/>
      </c>
      <c r="R44" s="98" t="str">
        <f ca="1">IF(灌注前记录!$M$19*2&gt;COUNT($D$44:Q44),RANDBETWEEN(1,9)*-1^RANDBETWEEN(0,1),"")</f>
        <v/>
      </c>
      <c r="S44" s="98" t="str">
        <f ca="1">IF(灌注前记录!$M$19*2&gt;COUNT($D$44:R44),RANDBETWEEN(1,9)*-1^RANDBETWEEN(0,1),"")</f>
        <v/>
      </c>
      <c r="T44" s="98" t="str">
        <f ca="1">IF(灌注前记录!$M$19*2&gt;COUNT($D$44:S44),RANDBETWEEN(1,9)*-1^RANDBETWEEN(0,1),"")</f>
        <v/>
      </c>
      <c r="U44" s="98" t="str">
        <f ca="1">IF(灌注前记录!$M$19*2&gt;COUNT($D$44:T44),RANDBETWEEN(1,9)*-1^RANDBETWEEN(0,1),"")</f>
        <v/>
      </c>
      <c r="V44" s="98" t="str">
        <f ca="1">IF(灌注前记录!$M$19*2&gt;COUNT($D$44:U44),RANDBETWEEN(1,9)*-1^RANDBETWEEN(0,1),"")</f>
        <v/>
      </c>
      <c r="W44" s="111" t="str">
        <f ca="1">IF(灌注前记录!$M$19*2&gt;COUNT($D$44:V44),RANDBETWEEN(1,9)*-1^RANDBETWEEN(0,1),"")</f>
        <v/>
      </c>
    </row>
    <row r="45" spans="1:23" ht="9.75" customHeight="1" x14ac:dyDescent="0.15">
      <c r="A45" s="438" t="s">
        <v>177</v>
      </c>
      <c r="B45" s="438" t="s">
        <v>134</v>
      </c>
      <c r="C45" s="438" t="s">
        <v>178</v>
      </c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105"/>
    </row>
    <row r="46" spans="1:23" ht="9.75" customHeight="1" x14ac:dyDescent="0.15">
      <c r="A46" s="439"/>
      <c r="B46" s="439"/>
      <c r="C46" s="439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 t="s">
        <v>165</v>
      </c>
      <c r="O46" s="88"/>
      <c r="P46" s="88"/>
      <c r="Q46" s="88"/>
      <c r="R46" s="88"/>
      <c r="S46" s="88"/>
      <c r="T46" s="88"/>
      <c r="U46" s="88"/>
      <c r="V46" s="88"/>
      <c r="W46" s="106"/>
    </row>
    <row r="47" spans="1:23" ht="9.75" customHeight="1" x14ac:dyDescent="0.15">
      <c r="A47" s="439"/>
      <c r="B47" s="439"/>
      <c r="C47" s="439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106"/>
    </row>
    <row r="48" spans="1:23" ht="13.5" customHeight="1" x14ac:dyDescent="0.15">
      <c r="A48" s="438" t="s">
        <v>179</v>
      </c>
      <c r="B48" s="445" t="s">
        <v>180</v>
      </c>
      <c r="C48" s="441" t="s">
        <v>181</v>
      </c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105"/>
    </row>
    <row r="49" spans="1:23" ht="13.5" customHeight="1" x14ac:dyDescent="0.15">
      <c r="A49" s="439"/>
      <c r="B49" s="446"/>
      <c r="C49" s="442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 t="s">
        <v>165</v>
      </c>
      <c r="O49" s="88"/>
      <c r="P49" s="88"/>
      <c r="Q49" s="88"/>
      <c r="R49" s="88"/>
      <c r="S49" s="88"/>
      <c r="T49" s="88"/>
      <c r="U49" s="88"/>
      <c r="V49" s="88"/>
      <c r="W49" s="106"/>
    </row>
    <row r="50" spans="1:23" ht="13.5" customHeight="1" x14ac:dyDescent="0.15">
      <c r="A50" s="439"/>
      <c r="B50" s="446"/>
      <c r="C50" s="443"/>
      <c r="D50" s="89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107"/>
    </row>
    <row r="51" spans="1:23" ht="12" customHeight="1" x14ac:dyDescent="0.15">
      <c r="A51" s="439"/>
      <c r="B51" s="446"/>
      <c r="C51" s="438" t="s">
        <v>182</v>
      </c>
      <c r="D51" s="85">
        <f ca="1">RANDBETWEEN(-10,20)</f>
        <v>14</v>
      </c>
      <c r="E51" s="86" t="str">
        <f ca="1">IF(COUNT($D$51:D51)&gt;=参数表!$B$17,"",IF((COUNTIF($D$51:D51,"&gt;20")+COUNTIF($D$51:D51,"&lt;-10")&gt;0),RANDBETWEEN(-10,20),RANDBETWEEN(-11,21)))</f>
        <v/>
      </c>
      <c r="F51" s="86" t="str">
        <f ca="1">IF(COUNT($D$51:E51)&gt;=参数表!$B$17,"",IF((COUNTIF($D$51:E51,"&gt;20")+COUNTIF($D$51:E51,"&lt;-10")&gt;0),RANDBETWEEN(-10,20),RANDBETWEEN(-11,21)))</f>
        <v/>
      </c>
      <c r="G51" s="86" t="str">
        <f ca="1">IF(COUNT($D$51:F51)&gt;=参数表!$B$17,"",IF((COUNTIF($D$51:F51,"&gt;20")+COUNTIF($D$51:F51,"&lt;-10")&gt;0),RANDBETWEEN(-10,20),RANDBETWEEN(-11,21)))</f>
        <v/>
      </c>
      <c r="H51" s="86" t="str">
        <f ca="1">IF(COUNT($D$51:G51)&gt;=参数表!$B$17,"",IF((COUNTIF($D$51:G51,"&gt;20")+COUNTIF($D$51:G51,"&lt;-10")&gt;0),RANDBETWEEN(-10,20),RANDBETWEEN(-11,21)))</f>
        <v/>
      </c>
      <c r="I51" s="86" t="str">
        <f ca="1">IF(COUNT($D$51:H51)&gt;=参数表!$B$17,"",IF((COUNTIF($D$51:H51,"&gt;20")+COUNTIF($D$51:H51,"&lt;-10")&gt;0),RANDBETWEEN(-10,20),RANDBETWEEN(-11,21)))</f>
        <v/>
      </c>
      <c r="J51" s="86" t="str">
        <f ca="1">IF(COUNT($D$51:I51)&gt;=参数表!$B$17,"",IF((COUNTIF($D$51:I51,"&gt;20")+COUNTIF($D$51:I51,"&lt;-10")&gt;0),RANDBETWEEN(-10,20),RANDBETWEEN(-11,21)))</f>
        <v/>
      </c>
      <c r="K51" s="86" t="str">
        <f ca="1">IF(COUNT($D$51:J51)&gt;=参数表!$B$17,"",IF((COUNTIF($D$51:J51,"&gt;20")+COUNTIF($D$51:J51,"&lt;-10")&gt;0),RANDBETWEEN(-10,20),RANDBETWEEN(-11,21)))</f>
        <v/>
      </c>
      <c r="L51" s="86" t="str">
        <f ca="1">IF(COUNT($D$51:K51)&gt;=参数表!$B$17,"",IF((COUNTIF($D$51:K51,"&gt;20")+COUNTIF($D$51:K51,"&lt;-10")&gt;0),RANDBETWEEN(-10,20),RANDBETWEEN(-11,21)))</f>
        <v/>
      </c>
      <c r="M51" s="86" t="str">
        <f ca="1">IF(COUNT($D$51:L51)&gt;=参数表!$B$17,"",IF((COUNTIF($D$51:L51,"&gt;20")+COUNTIF($D$51:L51,"&lt;-10")&gt;0),RANDBETWEEN(-10,20),RANDBETWEEN(-11,21)))</f>
        <v/>
      </c>
      <c r="N51" s="86" t="str">
        <f ca="1">IF(COUNT($D$51:M51)&gt;=参数表!$B$17,"",IF((COUNTIF($D$51:M51,"&gt;20")+COUNTIF($D$51:M51,"&lt;-10")&gt;0),RANDBETWEEN(-10,20),RANDBETWEEN(-11,21)))</f>
        <v/>
      </c>
      <c r="O51" s="86" t="str">
        <f ca="1">IF(COUNT($D$51:N51)&gt;=参数表!$B$17,"",IF((COUNTIF($D$51:N51,"&gt;20")+COUNTIF($D$51:N51,"&lt;-10")&gt;0),RANDBETWEEN(-10,20),RANDBETWEEN(-11,21)))</f>
        <v/>
      </c>
      <c r="P51" s="86" t="str">
        <f ca="1">IF(COUNT($D$51:O51)&gt;=参数表!$B$17,"",IF((COUNTIF($D$51:O51,"&gt;20")+COUNTIF($D$51:O51,"&lt;-10")&gt;0),RANDBETWEEN(-10,20),RANDBETWEEN(-11,21)))</f>
        <v/>
      </c>
      <c r="Q51" s="86" t="str">
        <f ca="1">IF(COUNT($D$51:P51)&gt;=参数表!$B$17,"",IF((COUNTIF($D$51:P51,"&gt;20")+COUNTIF($D$51:P51,"&lt;-10")&gt;0),RANDBETWEEN(-10,20),RANDBETWEEN(-11,21)))</f>
        <v/>
      </c>
      <c r="R51" s="86" t="str">
        <f ca="1">IF(COUNT($D$51:Q51)&gt;=参数表!$B$17,"",IF((COUNTIF($D$51:Q51,"&gt;20")+COUNTIF($D$51:Q51,"&lt;-10")&gt;0),RANDBETWEEN(-10,20),RANDBETWEEN(-11,21)))</f>
        <v/>
      </c>
      <c r="S51" s="86" t="str">
        <f ca="1">IF(COUNT($D$51:R51)&gt;=参数表!$B$17,"",IF((COUNTIF($D$51:R51,"&gt;20")+COUNTIF($D$51:R51,"&lt;-10")&gt;0),RANDBETWEEN(-10,20),RANDBETWEEN(-11,21)))</f>
        <v/>
      </c>
      <c r="T51" s="86" t="str">
        <f ca="1">IF(COUNT($D$51:S51)&gt;=参数表!$B$17,"",IF((COUNTIF($D$51:S51,"&gt;20")+COUNTIF($D$51:S51,"&lt;-10")&gt;0),RANDBETWEEN(-10,20),RANDBETWEEN(-11,21)))</f>
        <v/>
      </c>
      <c r="U51" s="86" t="str">
        <f ca="1">IF(COUNT($D$51:T51)&gt;=参数表!$B$17,"",IF((COUNTIF($D$51:T51,"&gt;20")+COUNTIF($D$51:T51,"&lt;-10")&gt;0),RANDBETWEEN(-10,20),RANDBETWEEN(-11,21)))</f>
        <v/>
      </c>
      <c r="V51" s="86" t="str">
        <f ca="1">IF(COUNT($D$51:U51)&gt;=参数表!$B$17,"",IF((COUNTIF($D$51:U51,"&gt;20")+COUNTIF($D$51:U51,"&lt;-10")&gt;0),RANDBETWEEN(-10,20),RANDBETWEEN(-11,21)))</f>
        <v/>
      </c>
      <c r="W51" s="105" t="str">
        <f ca="1">IF(COUNT($D$51:V51)&gt;=参数表!$B$17,"",IF((COUNTIF($D$51:V51,"&gt;20")+COUNTIF($D$51:V51,"&lt;-10")&gt;0),RANDBETWEEN(-10,20),RANDBETWEEN(-11,21)))</f>
        <v/>
      </c>
    </row>
    <row r="52" spans="1:23" ht="12" customHeight="1" x14ac:dyDescent="0.15">
      <c r="A52" s="439"/>
      <c r="B52" s="447"/>
      <c r="C52" s="439"/>
      <c r="D52" s="87" t="str">
        <f ca="1">IF(COUNT($D$51:W51)&gt;=参数表!$B$17,"",IF((COUNTIF($D$51:W51,"&gt;20")+COUNTIF($D$51:W51,"&lt;-10")&gt;0),RANDBETWEEN(-10,20),RANDBETWEEN(-11,21)))</f>
        <v/>
      </c>
      <c r="E52" s="88" t="str">
        <f ca="1">IF(COUNT($D$51:$W51)+COUNT($D52:D52)&gt;=参数表!$B$17,"",IF((COUNTIF($D$51:$W51,"&gt;20")+COUNTIF($D$51:$W51,"&lt;-10")+COUNTIF($D52:D52,"&gt;20")+COUNTIF($D52:D52,"&lt;-10"))&gt;0,RANDBETWEEN(-10,20),RANDBETWEEN(-11,21)))</f>
        <v/>
      </c>
      <c r="F52" s="88" t="str">
        <f ca="1">IF(COUNT($D$51:$W51)+COUNT($D52:E52)&gt;=参数表!$B$17,"",IF((COUNTIF($D$51:$W51,"&gt;20")+COUNTIF($D$51:$W51,"&lt;-10")+COUNTIF($D52:E52,"&gt;20")+COUNTIF($D52:E52,"&lt;-10"))&gt;0,RANDBETWEEN(-10,20),RANDBETWEEN(-11,21)))</f>
        <v/>
      </c>
      <c r="G52" s="88" t="str">
        <f ca="1">IF(COUNT($D$51:$W51)+COUNT($D52:F52)&gt;=参数表!$B$17,"",IF((COUNTIF($D$51:$W51,"&gt;20")+COUNTIF($D$51:$W51,"&lt;-10")+COUNTIF($D52:F52,"&gt;20")+COUNTIF($D52:F52,"&lt;-10"))&gt;0,RANDBETWEEN(-10,20),RANDBETWEEN(-11,21)))</f>
        <v/>
      </c>
      <c r="H52" s="88" t="str">
        <f ca="1">IF(COUNT($D$51:$W51)+COUNT($D52:G52)&gt;=参数表!$B$17,"",IF((COUNTIF($D$51:$W51,"&gt;20")+COUNTIF($D$51:$W51,"&lt;-10")+COUNTIF($D52:G52,"&gt;20")+COUNTIF($D52:G52,"&lt;-10"))&gt;0,RANDBETWEEN(-10,20),RANDBETWEEN(-11,21)))</f>
        <v/>
      </c>
      <c r="I52" s="88" t="str">
        <f ca="1">IF(COUNT($D$51:$W51)+COUNT($D52:H52)&gt;=参数表!$B$17,"",IF((COUNTIF($D$51:$W51,"&gt;20")+COUNTIF($D$51:$W51,"&lt;-10")+COUNTIF($D52:H52,"&gt;20")+COUNTIF($D52:H52,"&lt;-10"))&gt;0,RANDBETWEEN(-10,20),RANDBETWEEN(-11,21)))</f>
        <v/>
      </c>
      <c r="J52" s="88" t="str">
        <f ca="1">IF(COUNT($D$51:$W51)+COUNT($D52:I52)&gt;=参数表!$B$17,"",IF((COUNTIF($D$51:$W51,"&gt;20")+COUNTIF($D$51:$W51,"&lt;-10")+COUNTIF($D52:I52,"&gt;20")+COUNTIF($D52:I52,"&lt;-10"))&gt;0,RANDBETWEEN(-10,20),RANDBETWEEN(-11,21)))</f>
        <v/>
      </c>
      <c r="K52" s="88" t="str">
        <f ca="1">IF(COUNT($D$51:$W51)+COUNT($D52:J52)&gt;=参数表!$B$17,"",IF((COUNTIF($D$51:$W51,"&gt;20")+COUNTIF($D$51:$W51,"&lt;-10")+COUNTIF($D52:J52,"&gt;20")+COUNTIF($D52:J52,"&lt;-10"))&gt;0,RANDBETWEEN(-10,20),RANDBETWEEN(-11,21)))</f>
        <v/>
      </c>
      <c r="L52" s="88" t="str">
        <f ca="1">IF(COUNT($D$51:$W51)+COUNT($D52:K52)&gt;=参数表!$B$17,"",IF((COUNTIF($D$51:$W51,"&gt;20")+COUNTIF($D$51:$W51,"&lt;-10")+COUNTIF($D52:K52,"&gt;20")+COUNTIF($D52:K52,"&lt;-10"))&gt;0,RANDBETWEEN(-10,20),RANDBETWEEN(-11,21)))</f>
        <v/>
      </c>
      <c r="M52" s="88" t="str">
        <f ca="1">IF(COUNT($D$51:$W51)+COUNT($D52:L52)&gt;=参数表!$B$17,"",IF((COUNTIF($D$51:$W51,"&gt;20")+COUNTIF($D$51:$W51,"&lt;-10")+COUNTIF($D52:L52,"&gt;20")+COUNTIF($D52:L52,"&lt;-10"))&gt;0,RANDBETWEEN(-10,20),RANDBETWEEN(-11,21)))</f>
        <v/>
      </c>
      <c r="N52" s="88" t="str">
        <f ca="1">IF(COUNT($D$51:$W51)+COUNT($D52:M52)&gt;=参数表!$B$17,"",IF((COUNTIF($D$51:$W51,"&gt;20")+COUNTIF($D$51:$W51,"&lt;-10")+COUNTIF($D52:M52,"&gt;20")+COUNTIF($D52:M52,"&lt;-10"))&gt;0,RANDBETWEEN(-10,20),RANDBETWEEN(-11,21)))</f>
        <v/>
      </c>
      <c r="O52" s="88" t="str">
        <f ca="1">IF(COUNT($D$51:$W51)+COUNT($D52:N52)&gt;=参数表!$B$17,"",IF((COUNTIF($D$51:$W51,"&gt;20")+COUNTIF($D$51:$W51,"&lt;-10")+COUNTIF($D52:N52,"&gt;20")+COUNTIF($D52:N52,"&lt;-10"))&gt;0,RANDBETWEEN(-10,20),RANDBETWEEN(-11,21)))</f>
        <v/>
      </c>
      <c r="P52" s="88" t="str">
        <f ca="1">IF(COUNT($D$51:$W51)+COUNT($D52:O52)&gt;=参数表!$B$17,"",IF((COUNTIF($D$51:$W51,"&gt;20")+COUNTIF($D$51:$W51,"&lt;-10")+COUNTIF($D52:O52,"&gt;20")+COUNTIF($D52:O52,"&lt;-10"))&gt;0,RANDBETWEEN(-10,20),RANDBETWEEN(-11,21)))</f>
        <v/>
      </c>
      <c r="Q52" s="88" t="str">
        <f ca="1">IF(COUNT($D$51:$W51)+COUNT($D52:P52)&gt;=参数表!$B$17,"",IF((COUNTIF($D$51:$W51,"&gt;20")+COUNTIF($D$51:$W51,"&lt;-10")+COUNTIF($D52:P52,"&gt;20")+COUNTIF($D52:P52,"&lt;-10"))&gt;0,RANDBETWEEN(-10,20),RANDBETWEEN(-11,21)))</f>
        <v/>
      </c>
      <c r="R52" s="88" t="str">
        <f ca="1">IF(COUNT($D$51:$W51)+COUNT($D52:Q52)&gt;=参数表!$B$17,"",IF((COUNTIF($D$51:$W51,"&gt;20")+COUNTIF($D$51:$W51,"&lt;-10")+COUNTIF($D52:Q52,"&gt;20")+COUNTIF($D52:Q52,"&lt;-10"))&gt;0,RANDBETWEEN(-10,20),RANDBETWEEN(-11,21)))</f>
        <v/>
      </c>
      <c r="S52" s="88" t="str">
        <f ca="1">IF(COUNT($D$51:$W51)+COUNT($D52:R52)&gt;=参数表!$B$17,"",IF((COUNTIF($D$51:$W51,"&gt;20")+COUNTIF($D$51:$W51,"&lt;-10")+COUNTIF($D52:R52,"&gt;20")+COUNTIF($D52:R52,"&lt;-10"))&gt;0,RANDBETWEEN(-10,20),RANDBETWEEN(-11,21)))</f>
        <v/>
      </c>
      <c r="T52" s="88" t="str">
        <f ca="1">IF(COUNT($D$51:$W51)+COUNT($D52:S52)&gt;=参数表!$B$17,"",IF((COUNTIF($D$51:$W51,"&gt;20")+COUNTIF($D$51:$W51,"&lt;-10")+COUNTIF($D52:S52,"&gt;20")+COUNTIF($D52:S52,"&lt;-10"))&gt;0,RANDBETWEEN(-10,20),RANDBETWEEN(-11,21)))</f>
        <v/>
      </c>
      <c r="U52" s="88" t="str">
        <f ca="1">IF(COUNT($D$51:$W51)+COUNT($D52:T52)&gt;=参数表!$B$17,"",IF((COUNTIF($D$51:$W51,"&gt;20")+COUNTIF($D$51:$W51,"&lt;-10")+COUNTIF($D52:T52,"&gt;20")+COUNTIF($D52:T52,"&lt;-10"))&gt;0,RANDBETWEEN(-10,20),RANDBETWEEN(-11,21)))</f>
        <v/>
      </c>
      <c r="V52" s="88" t="str">
        <f ca="1">IF(COUNT($D$51:$W51)+COUNT($D52:U52)&gt;=参数表!$B$17,"",IF((COUNTIF($D$51:$W51,"&gt;20")+COUNTIF($D$51:$W51,"&lt;-10")+COUNTIF($D52:U52,"&gt;20")+COUNTIF($D52:U52,"&lt;-10"))&gt;0,RANDBETWEEN(-10,20),RANDBETWEEN(-11,21)))</f>
        <v/>
      </c>
      <c r="W52" s="106" t="str">
        <f ca="1">IF(COUNT($D$51:$W51)+COUNT($D52:V52)&gt;=参数表!$B$17,"",IF((COUNTIF($D$51:$W51,"&gt;20")+COUNTIF($D$51:$W51,"&lt;-10")+COUNTIF($D52:V52,"&gt;20")+COUNTIF($D52:V52,"&lt;-10"))&gt;0,RANDBETWEEN(-10,20),RANDBETWEEN(-11,21)))</f>
        <v/>
      </c>
    </row>
    <row r="53" spans="1:23" ht="12" customHeight="1" x14ac:dyDescent="0.15">
      <c r="A53" s="439"/>
      <c r="B53" s="447"/>
      <c r="C53" s="439"/>
      <c r="D53" s="87" t="str">
        <f ca="1">IF(COUNT($D$51:W52)&gt;=参数表!$B$17,"",IF((COUNTIF($D$51:W52,"&gt;20")+COUNTIF($D$51:W52,"&lt;-10")&gt;0),RANDBETWEEN(-10,20),RANDBETWEEN(-11,21)))</f>
        <v/>
      </c>
      <c r="E53" s="88" t="str">
        <f ca="1">IF(COUNT($D$51:$W52)+COUNT($D53:D53)&gt;=参数表!$B$17,"",IF((COUNTIF($D$51:$W52,"&gt;20")+COUNTIF($D$51:$W52,"&lt;-10")+COUNTIF($D53:D53,"&gt;20")+COUNTIF($D53:D53,"&lt;-10"))&gt;0,RANDBETWEEN(-10,20),RANDBETWEEN(-11,21)))</f>
        <v/>
      </c>
      <c r="F53" s="88" t="str">
        <f ca="1">IF(COUNT($D$51:$W52)+COUNT($D53:E53)&gt;=参数表!$B$17,"",IF((COUNTIF($D$51:$W52,"&gt;20")+COUNTIF($D$51:$W52,"&lt;-10")+COUNTIF($D53:E53,"&gt;20")+COUNTIF($D53:E53,"&lt;-10"))&gt;0,RANDBETWEEN(-10,20),RANDBETWEEN(-11,21)))</f>
        <v/>
      </c>
      <c r="G53" s="88" t="str">
        <f ca="1">IF(COUNT($D$51:$W52)+COUNT($D53:F53)&gt;=参数表!$B$17,"",IF((COUNTIF($D$51:$W52,"&gt;20")+COUNTIF($D$51:$W52,"&lt;-10")+COUNTIF($D53:F53,"&gt;20")+COUNTIF($D53:F53,"&lt;-10"))&gt;0,RANDBETWEEN(-10,20),RANDBETWEEN(-11,21)))</f>
        <v/>
      </c>
      <c r="H53" s="88" t="str">
        <f ca="1">IF(COUNT($D$51:$W52)+COUNT($D53:G53)&gt;=参数表!$B$17,"",IF((COUNTIF($D$51:$W52,"&gt;20")+COUNTIF($D$51:$W52,"&lt;-10")+COUNTIF($D53:G53,"&gt;20")+COUNTIF($D53:G53,"&lt;-10"))&gt;0,RANDBETWEEN(-10,20),RANDBETWEEN(-11,21)))</f>
        <v/>
      </c>
      <c r="I53" s="88" t="str">
        <f ca="1">IF(COUNT($D$51:$W52)+COUNT($D53:H53)&gt;=参数表!$B$17,"",IF((COUNTIF($D$51:$W52,"&gt;20")+COUNTIF($D$51:$W52,"&lt;-10")+COUNTIF($D53:H53,"&gt;20")+COUNTIF($D53:H53,"&lt;-10"))&gt;0,RANDBETWEEN(-10,20),RANDBETWEEN(-11,21)))</f>
        <v/>
      </c>
      <c r="J53" s="88" t="str">
        <f ca="1">IF(COUNT($D$51:$W52)+COUNT($D53:I53)&gt;=参数表!$B$17,"",IF((COUNTIF($D$51:$W52,"&gt;20")+COUNTIF($D$51:$W52,"&lt;-10")+COUNTIF($D53:I53,"&gt;20")+COUNTIF($D53:I53,"&lt;-10"))&gt;0,RANDBETWEEN(-10,20),RANDBETWEEN(-11,21)))</f>
        <v/>
      </c>
      <c r="K53" s="88" t="str">
        <f ca="1">IF(COUNT($D$51:$W52)+COUNT($D53:J53)&gt;=参数表!$B$17,"",IF((COUNTIF($D$51:$W52,"&gt;20")+COUNTIF($D$51:$W52,"&lt;-10")+COUNTIF($D53:J53,"&gt;20")+COUNTIF($D53:J53,"&lt;-10"))&gt;0,RANDBETWEEN(-10,20),RANDBETWEEN(-11,21)))</f>
        <v/>
      </c>
      <c r="L53" s="88" t="str">
        <f ca="1">IF(COUNT($D$51:$W52)+COUNT($D53:K53)&gt;=参数表!$B$17,"",IF((COUNTIF($D$51:$W52,"&gt;20")+COUNTIF($D$51:$W52,"&lt;-10")+COUNTIF($D53:K53,"&gt;20")+COUNTIF($D53:K53,"&lt;-10"))&gt;0,RANDBETWEEN(-10,20),RANDBETWEEN(-11,21)))</f>
        <v/>
      </c>
      <c r="M53" s="88" t="str">
        <f ca="1">IF(COUNT($D$51:$W52)+COUNT($D53:L53)&gt;=参数表!$B$17,"",IF((COUNTIF($D$51:$W52,"&gt;20")+COUNTIF($D$51:$W52,"&lt;-10")+COUNTIF($D53:L53,"&gt;20")+COUNTIF($D53:L53,"&lt;-10"))&gt;0,RANDBETWEEN(-10,20),RANDBETWEEN(-11,21)))</f>
        <v/>
      </c>
      <c r="N53" s="88" t="str">
        <f ca="1">IF(COUNT($D$51:$W52)+COUNT($D53:M53)&gt;=参数表!$B$17,"",IF((COUNTIF($D$51:$W52,"&gt;20")+COUNTIF($D$51:$W52,"&lt;-10")+COUNTIF($D53:M53,"&gt;20")+COUNTIF($D53:M53,"&lt;-10"))&gt;0,RANDBETWEEN(-10,20),RANDBETWEEN(-11,21)))</f>
        <v/>
      </c>
      <c r="O53" s="88" t="str">
        <f ca="1">IF(COUNT($D$51:$W52)+COUNT($D53:N53)&gt;=参数表!$B$17,"",IF((COUNTIF($D$51:$W52,"&gt;20")+COUNTIF($D$51:$W52,"&lt;-10")+COUNTIF($D53:N53,"&gt;20")+COUNTIF($D53:N53,"&lt;-10"))&gt;0,RANDBETWEEN(-10,20),RANDBETWEEN(-11,21)))</f>
        <v/>
      </c>
      <c r="P53" s="88" t="str">
        <f ca="1">IF(COUNT($D$51:$W52)+COUNT($D53:O53)&gt;=参数表!$B$17,"",IF((COUNTIF($D$51:$W52,"&gt;20")+COUNTIF($D$51:$W52,"&lt;-10")+COUNTIF($D53:O53,"&gt;20")+COUNTIF($D53:O53,"&lt;-10"))&gt;0,RANDBETWEEN(-10,20),RANDBETWEEN(-11,21)))</f>
        <v/>
      </c>
      <c r="Q53" s="88" t="str">
        <f ca="1">IF(COUNT($D$51:$W52)+COUNT($D53:P53)&gt;=参数表!$B$17,"",IF((COUNTIF($D$51:$W52,"&gt;20")+COUNTIF($D$51:$W52,"&lt;-10")+COUNTIF($D53:P53,"&gt;20")+COUNTIF($D53:P53,"&lt;-10"))&gt;0,RANDBETWEEN(-10,20),RANDBETWEEN(-11,21)))</f>
        <v/>
      </c>
      <c r="R53" s="88" t="str">
        <f ca="1">IF(COUNT($D$51:$W52)+COUNT($D53:Q53)&gt;=参数表!$B$17,"",IF((COUNTIF($D$51:$W52,"&gt;20")+COUNTIF($D$51:$W52,"&lt;-10")+COUNTIF($D53:Q53,"&gt;20")+COUNTIF($D53:Q53,"&lt;-10"))&gt;0,RANDBETWEEN(-10,20),RANDBETWEEN(-11,21)))</f>
        <v/>
      </c>
      <c r="S53" s="88" t="str">
        <f ca="1">IF(COUNT($D$51:$W52)+COUNT($D53:R53)&gt;=参数表!$B$17,"",IF((COUNTIF($D$51:$W52,"&gt;20")+COUNTIF($D$51:$W52,"&lt;-10")+COUNTIF($D53:R53,"&gt;20")+COUNTIF($D53:R53,"&lt;-10"))&gt;0,RANDBETWEEN(-10,20),RANDBETWEEN(-11,21)))</f>
        <v/>
      </c>
      <c r="T53" s="88" t="str">
        <f ca="1">IF(COUNT($D$51:$W52)+COUNT($D53:S53)&gt;=参数表!$B$17,"",IF((COUNTIF($D$51:$W52,"&gt;20")+COUNTIF($D$51:$W52,"&lt;-10")+COUNTIF($D53:S53,"&gt;20")+COUNTIF($D53:S53,"&lt;-10"))&gt;0,RANDBETWEEN(-10,20),RANDBETWEEN(-11,21)))</f>
        <v/>
      </c>
      <c r="U53" s="88" t="str">
        <f ca="1">IF(COUNT($D$51:$W52)+COUNT($D53:T53)&gt;=参数表!$B$17,"",IF((COUNTIF($D$51:$W52,"&gt;20")+COUNTIF($D$51:$W52,"&lt;-10")+COUNTIF($D53:T53,"&gt;20")+COUNTIF($D53:T53,"&lt;-10"))&gt;0,RANDBETWEEN(-10,20),RANDBETWEEN(-11,21)))</f>
        <v/>
      </c>
      <c r="V53" s="88" t="str">
        <f ca="1">IF(COUNT($D$51:$W52)+COUNT($D53:U53)&gt;=参数表!$B$17,"",IF((COUNTIF($D$51:$W52,"&gt;20")+COUNTIF($D$51:$W52,"&lt;-10")+COUNTIF($D53:U53,"&gt;20")+COUNTIF($D53:U53,"&lt;-10"))&gt;0,RANDBETWEEN(-10,20),RANDBETWEEN(-11,21)))</f>
        <v/>
      </c>
      <c r="W53" s="106" t="str">
        <f ca="1">IF(COUNT($D$51:$W52)+COUNT($D53:V53)&gt;=参数表!$B$17,"",IF((COUNTIF($D$51:$W52,"&gt;20")+COUNTIF($D$51:$W52,"&lt;-10")+COUNTIF($D53:V53,"&gt;20")+COUNTIF($D53:V53,"&lt;-10"))&gt;0,RANDBETWEEN(-10,20),RANDBETWEEN(-11,21)))</f>
        <v/>
      </c>
    </row>
    <row r="54" spans="1:23" ht="12" customHeight="1" x14ac:dyDescent="0.15">
      <c r="A54" s="439"/>
      <c r="B54" s="447"/>
      <c r="C54" s="439"/>
      <c r="D54" s="87" t="str">
        <f ca="1">IF(COUNT($D$51:W53)&gt;=参数表!$B$17,"",IF((COUNTIF($D$51:W53,"&gt;20")+COUNTIF($D$51:W53,"&lt;-10")&gt;0),RANDBETWEEN(-10,20),RANDBETWEEN(-11,21)))</f>
        <v/>
      </c>
      <c r="E54" s="88" t="str">
        <f ca="1">IF(COUNT($D$51:$W53)+COUNT($D54:D54)&gt;=参数表!$B$17,"",IF((COUNTIF($D$51:$W53,"&gt;20")+COUNTIF($D$51:$W53,"&lt;-10")+COUNTIF($D54:D54,"&gt;20")+COUNTIF($D54:D54,"&lt;-10"))&gt;0,RANDBETWEEN(-10,20),RANDBETWEEN(-11,21)))</f>
        <v/>
      </c>
      <c r="F54" s="88" t="str">
        <f ca="1">IF(COUNT($D$51:$W53)+COUNT($D54:E54)&gt;=参数表!$B$17,"",IF((COUNTIF($D$51:$W53,"&gt;20")+COUNTIF($D$51:$W53,"&lt;-10")+COUNTIF($D54:E54,"&gt;20")+COUNTIF($D54:E54,"&lt;-10"))&gt;0,RANDBETWEEN(-10,20),RANDBETWEEN(-11,21)))</f>
        <v/>
      </c>
      <c r="G54" s="88" t="str">
        <f ca="1">IF(COUNT($D$51:$W53)+COUNT($D54:F54)&gt;=参数表!$B$17,"",IF((COUNTIF($D$51:$W53,"&gt;20")+COUNTIF($D$51:$W53,"&lt;-10")+COUNTIF($D54:F54,"&gt;20")+COUNTIF($D54:F54,"&lt;-10"))&gt;0,RANDBETWEEN(-10,20),RANDBETWEEN(-11,21)))</f>
        <v/>
      </c>
      <c r="H54" s="88" t="str">
        <f ca="1">IF(COUNT($D$51:$W53)+COUNT($D54:G54)&gt;=参数表!$B$17,"",IF((COUNTIF($D$51:$W53,"&gt;20")+COUNTIF($D$51:$W53,"&lt;-10")+COUNTIF($D54:G54,"&gt;20")+COUNTIF($D54:G54,"&lt;-10"))&gt;0,RANDBETWEEN(-10,20),RANDBETWEEN(-11,21)))</f>
        <v/>
      </c>
      <c r="I54" s="88" t="str">
        <f ca="1">IF(COUNT($D$51:$W53)+COUNT($D54:H54)&gt;=参数表!$B$17,"",IF((COUNTIF($D$51:$W53,"&gt;20")+COUNTIF($D$51:$W53,"&lt;-10")+COUNTIF($D54:H54,"&gt;20")+COUNTIF($D54:H54,"&lt;-10"))&gt;0,RANDBETWEEN(-10,20),RANDBETWEEN(-11,21)))</f>
        <v/>
      </c>
      <c r="J54" s="88" t="str">
        <f ca="1">IF(COUNT($D$51:$W53)+COUNT($D54:I54)&gt;=参数表!$B$17,"",IF((COUNTIF($D$51:$W53,"&gt;20")+COUNTIF($D$51:$W53,"&lt;-10")+COUNTIF($D54:I54,"&gt;20")+COUNTIF($D54:I54,"&lt;-10"))&gt;0,RANDBETWEEN(-10,20),RANDBETWEEN(-11,21)))</f>
        <v/>
      </c>
      <c r="K54" s="88" t="str">
        <f ca="1">IF(COUNT($D$51:$W53)+COUNT($D54:J54)&gt;=参数表!$B$17,"",IF((COUNTIF($D$51:$W53,"&gt;20")+COUNTIF($D$51:$W53,"&lt;-10")+COUNTIF($D54:J54,"&gt;20")+COUNTIF($D54:J54,"&lt;-10"))&gt;0,RANDBETWEEN(-10,20),RANDBETWEEN(-11,21)))</f>
        <v/>
      </c>
      <c r="L54" s="88" t="str">
        <f ca="1">IF(COUNT($D$51:$W53)+COUNT($D54:K54)&gt;=参数表!$B$17,"",IF((COUNTIF($D$51:$W53,"&gt;20")+COUNTIF($D$51:$W53,"&lt;-10")+COUNTIF($D54:K54,"&gt;20")+COUNTIF($D54:K54,"&lt;-10"))&gt;0,RANDBETWEEN(-10,20),RANDBETWEEN(-11,21)))</f>
        <v/>
      </c>
      <c r="M54" s="88" t="str">
        <f ca="1">IF(COUNT($D$51:$W53)+COUNT($D54:L54)&gt;=参数表!$B$17,"",IF((COUNTIF($D$51:$W53,"&gt;20")+COUNTIF($D$51:$W53,"&lt;-10")+COUNTIF($D54:L54,"&gt;20")+COUNTIF($D54:L54,"&lt;-10"))&gt;0,RANDBETWEEN(-10,20),RANDBETWEEN(-11,21)))</f>
        <v/>
      </c>
      <c r="N54" s="88" t="str">
        <f ca="1">IF(COUNT($D$51:$W53)+COUNT($D54:M54)&gt;=参数表!$B$17,"",IF((COUNTIF($D$51:$W53,"&gt;20")+COUNTIF($D$51:$W53,"&lt;-10")+COUNTIF($D54:M54,"&gt;20")+COUNTIF($D54:M54,"&lt;-10"))&gt;0,RANDBETWEEN(-10,20),RANDBETWEEN(-11,21)))</f>
        <v/>
      </c>
      <c r="O54" s="88" t="str">
        <f ca="1">IF(COUNT($D$51:$W53)+COUNT($D54:N54)&gt;=参数表!$B$17,"",IF((COUNTIF($D$51:$W53,"&gt;20")+COUNTIF($D$51:$W53,"&lt;-10")+COUNTIF($D54:N54,"&gt;20")+COUNTIF($D54:N54,"&lt;-10"))&gt;0,RANDBETWEEN(-10,20),RANDBETWEEN(-11,21)))</f>
        <v/>
      </c>
      <c r="P54" s="88" t="str">
        <f ca="1">IF(COUNT($D$51:$W53)+COUNT($D54:O54)&gt;=参数表!$B$17,"",IF((COUNTIF($D$51:$W53,"&gt;20")+COUNTIF($D$51:$W53,"&lt;-10")+COUNTIF($D54:O54,"&gt;20")+COUNTIF($D54:O54,"&lt;-10"))&gt;0,RANDBETWEEN(-10,20),RANDBETWEEN(-11,21)))</f>
        <v/>
      </c>
      <c r="Q54" s="88" t="str">
        <f ca="1">IF(COUNT($D$51:$W53)+COUNT($D54:P54)&gt;=参数表!$B$17,"",IF((COUNTIF($D$51:$W53,"&gt;20")+COUNTIF($D$51:$W53,"&lt;-10")+COUNTIF($D54:P54,"&gt;20")+COUNTIF($D54:P54,"&lt;-10"))&gt;0,RANDBETWEEN(-10,20),RANDBETWEEN(-11,21)))</f>
        <v/>
      </c>
      <c r="R54" s="88" t="str">
        <f ca="1">IF(COUNT($D$51:$W53)+COUNT($D54:Q54)&gt;=参数表!$B$17,"",IF((COUNTIF($D$51:$W53,"&gt;20")+COUNTIF($D$51:$W53,"&lt;-10")+COUNTIF($D54:Q54,"&gt;20")+COUNTIF($D54:Q54,"&lt;-10"))&gt;0,RANDBETWEEN(-10,20),RANDBETWEEN(-11,21)))</f>
        <v/>
      </c>
      <c r="S54" s="88" t="str">
        <f ca="1">IF(COUNT($D$51:$W53)+COUNT($D54:R54)&gt;=参数表!$B$17,"",IF((COUNTIF($D$51:$W53,"&gt;20")+COUNTIF($D$51:$W53,"&lt;-10")+COUNTIF($D54:R54,"&gt;20")+COUNTIF($D54:R54,"&lt;-10"))&gt;0,RANDBETWEEN(-10,20),RANDBETWEEN(-11,21)))</f>
        <v/>
      </c>
      <c r="T54" s="88" t="str">
        <f ca="1">IF(COUNT($D$51:$W53)+COUNT($D54:S54)&gt;=参数表!$B$17,"",IF((COUNTIF($D$51:$W53,"&gt;20")+COUNTIF($D$51:$W53,"&lt;-10")+COUNTIF($D54:S54,"&gt;20")+COUNTIF($D54:S54,"&lt;-10"))&gt;0,RANDBETWEEN(-10,20),RANDBETWEEN(-11,21)))</f>
        <v/>
      </c>
      <c r="U54" s="88" t="str">
        <f ca="1">IF(COUNT($D$51:$W53)+COUNT($D54:T54)&gt;=参数表!$B$17,"",IF((COUNTIF($D$51:$W53,"&gt;20")+COUNTIF($D$51:$W53,"&lt;-10")+COUNTIF($D54:T54,"&gt;20")+COUNTIF($D54:T54,"&lt;-10"))&gt;0,RANDBETWEEN(-10,20),RANDBETWEEN(-11,21)))</f>
        <v/>
      </c>
      <c r="V54" s="88" t="str">
        <f ca="1">IF(COUNT($D$51:$W53)+COUNT($D54:U54)&gt;=参数表!$B$17,"",IF((COUNTIF($D$51:$W53,"&gt;20")+COUNTIF($D$51:$W53,"&lt;-10")+COUNTIF($D54:U54,"&gt;20")+COUNTIF($D54:U54,"&lt;-10"))&gt;0,RANDBETWEEN(-10,20),RANDBETWEEN(-11,21)))</f>
        <v/>
      </c>
      <c r="W54" s="106" t="str">
        <f ca="1">IF(COUNT($D$51:$W53)+COUNT($D54:V54)&gt;=参数表!$B$17,"",IF((COUNTIF($D$51:$W53,"&gt;20")+COUNTIF($D$51:$W53,"&lt;-10")+COUNTIF($D54:V54,"&gt;20")+COUNTIF($D54:V54,"&lt;-10"))&gt;0,RANDBETWEEN(-10,20),RANDBETWEEN(-11,21)))</f>
        <v/>
      </c>
    </row>
    <row r="55" spans="1:23" ht="12" customHeight="1" x14ac:dyDescent="0.15">
      <c r="A55" s="444"/>
      <c r="B55" s="448"/>
      <c r="C55" s="444"/>
      <c r="D55" s="89" t="str">
        <f ca="1">IF(COUNT($D$51:W54)&gt;=参数表!$B$17,"",IF((COUNTIF($D$51:W54,"&gt;20")+COUNTIF($D$51:W54,"&lt;-10")&gt;0),RANDBETWEEN(-10,20),RANDBETWEEN(-11,21)))</f>
        <v/>
      </c>
      <c r="E55" s="90" t="str">
        <f ca="1">IF(COUNT($D$51:$W54)+COUNT($D55:D55)&gt;=参数表!$B$17,"",IF((COUNTIF($D$51:$W54,"&gt;20")+COUNTIF($D$51:$W54,"&lt;-10")+COUNTIF($D55:D55,"&gt;20")+COUNTIF($D55:D55,"&lt;-10"))&gt;0,RANDBETWEEN(-10,20),RANDBETWEEN(-11,21)))</f>
        <v/>
      </c>
      <c r="F55" s="90" t="str">
        <f ca="1">IF(COUNT($D$51:$W54)+COUNT($D55:E55)&gt;=参数表!$B$17,"",IF((COUNTIF($D$51:$W54,"&gt;20")+COUNTIF($D$51:$W54,"&lt;-10")+COUNTIF($D55:E55,"&gt;20")+COUNTIF($D55:E55,"&lt;-10"))&gt;0,RANDBETWEEN(-10,20),RANDBETWEEN(-11,21)))</f>
        <v/>
      </c>
      <c r="G55" s="90" t="str">
        <f ca="1">IF(COUNT($D$51:$W54)+COUNT($D55:F55)&gt;=参数表!$B$17,"",IF((COUNTIF($D$51:$W54,"&gt;20")+COUNTIF($D$51:$W54,"&lt;-10")+COUNTIF($D55:F55,"&gt;20")+COUNTIF($D55:F55,"&lt;-10"))&gt;0,RANDBETWEEN(-10,20),RANDBETWEEN(-11,21)))</f>
        <v/>
      </c>
      <c r="H55" s="90" t="str">
        <f ca="1">IF(COUNT($D$51:$W54)+COUNT($D55:G55)&gt;=参数表!$B$17,"",IF((COUNTIF($D$51:$W54,"&gt;20")+COUNTIF($D$51:$W54,"&lt;-10")+COUNTIF($D55:G55,"&gt;20")+COUNTIF($D55:G55,"&lt;-10"))&gt;0,RANDBETWEEN(-10,20),RANDBETWEEN(-11,21)))</f>
        <v/>
      </c>
      <c r="I55" s="90" t="str">
        <f ca="1">IF(COUNT($D$51:$W54)+COUNT($D55:H55)&gt;=参数表!$B$17,"",IF((COUNTIF($D$51:$W54,"&gt;20")+COUNTIF($D$51:$W54,"&lt;-10")+COUNTIF($D55:H55,"&gt;20")+COUNTIF($D55:H55,"&lt;-10"))&gt;0,RANDBETWEEN(-10,20),RANDBETWEEN(-11,21)))</f>
        <v/>
      </c>
      <c r="J55" s="90" t="str">
        <f ca="1">IF(COUNT($D$51:$W54)+COUNT($D55:I55)&gt;=参数表!$B$17,"",IF((COUNTIF($D$51:$W54,"&gt;20")+COUNTIF($D$51:$W54,"&lt;-10")+COUNTIF($D55:I55,"&gt;20")+COUNTIF($D55:I55,"&lt;-10"))&gt;0,RANDBETWEEN(-10,20),RANDBETWEEN(-11,21)))</f>
        <v/>
      </c>
      <c r="K55" s="90" t="str">
        <f ca="1">IF(COUNT($D$51:$W54)+COUNT($D55:J55)&gt;=参数表!$B$17,"",IF((COUNTIF($D$51:$W54,"&gt;20")+COUNTIF($D$51:$W54,"&lt;-10")+COUNTIF($D55:J55,"&gt;20")+COUNTIF($D55:J55,"&lt;-10"))&gt;0,RANDBETWEEN(-10,20),RANDBETWEEN(-11,21)))</f>
        <v/>
      </c>
      <c r="L55" s="90" t="str">
        <f ca="1">IF(COUNT($D$51:$W54)+COUNT($D55:K55)&gt;=参数表!$B$17,"",IF((COUNTIF($D$51:$W54,"&gt;20")+COUNTIF($D$51:$W54,"&lt;-10")+COUNTIF($D55:K55,"&gt;20")+COUNTIF($D55:K55,"&lt;-10"))&gt;0,RANDBETWEEN(-10,20),RANDBETWEEN(-11,21)))</f>
        <v/>
      </c>
      <c r="M55" s="90" t="str">
        <f ca="1">IF(COUNT($D$51:$W54)+COUNT($D55:L55)&gt;=参数表!$B$17,"",IF((COUNTIF($D$51:$W54,"&gt;20")+COUNTIF($D$51:$W54,"&lt;-10")+COUNTIF($D55:L55,"&gt;20")+COUNTIF($D55:L55,"&lt;-10"))&gt;0,RANDBETWEEN(-10,20),RANDBETWEEN(-11,21)))</f>
        <v/>
      </c>
      <c r="N55" s="90" t="str">
        <f ca="1">IF(COUNT($D$51:$W54)+COUNT($D55:M55)&gt;=参数表!$B$17,"",IF((COUNTIF($D$51:$W54,"&gt;20")+COUNTIF($D$51:$W54,"&lt;-10")+COUNTIF($D55:M55,"&gt;20")+COUNTIF($D55:M55,"&lt;-10"))&gt;0,RANDBETWEEN(-10,20),RANDBETWEEN(-11,21)))</f>
        <v/>
      </c>
      <c r="O55" s="90" t="str">
        <f ca="1">IF(COUNT($D$51:$W54)+COUNT($D55:N55)&gt;=参数表!$B$17,"",IF((COUNTIF($D$51:$W54,"&gt;20")+COUNTIF($D$51:$W54,"&lt;-10")+COUNTIF($D55:N55,"&gt;20")+COUNTIF($D55:N55,"&lt;-10"))&gt;0,RANDBETWEEN(-10,20),RANDBETWEEN(-11,21)))</f>
        <v/>
      </c>
      <c r="P55" s="90" t="str">
        <f ca="1">IF(COUNT($D$51:$W54)+COUNT($D55:O55)&gt;=参数表!$B$17,"",IF((COUNTIF($D$51:$W54,"&gt;20")+COUNTIF($D$51:$W54,"&lt;-10")+COUNTIF($D55:O55,"&gt;20")+COUNTIF($D55:O55,"&lt;-10"))&gt;0,RANDBETWEEN(-10,20),RANDBETWEEN(-11,21)))</f>
        <v/>
      </c>
      <c r="Q55" s="90" t="str">
        <f ca="1">IF(COUNT($D$51:$W54)+COUNT($D55:P55)&gt;=参数表!$B$17,"",IF((COUNTIF($D$51:$W54,"&gt;20")+COUNTIF($D$51:$W54,"&lt;-10")+COUNTIF($D55:P55,"&gt;20")+COUNTIF($D55:P55,"&lt;-10"))&gt;0,RANDBETWEEN(-10,20),RANDBETWEEN(-11,21)))</f>
        <v/>
      </c>
      <c r="R55" s="90" t="str">
        <f ca="1">IF(COUNT($D$51:$W54)+COUNT($D55:Q55)&gt;=参数表!$B$17,"",IF((COUNTIF($D$51:$W54,"&gt;20")+COUNTIF($D$51:$W54,"&lt;-10")+COUNTIF($D55:Q55,"&gt;20")+COUNTIF($D55:Q55,"&lt;-10"))&gt;0,RANDBETWEEN(-10,20),RANDBETWEEN(-11,21)))</f>
        <v/>
      </c>
      <c r="S55" s="90" t="str">
        <f ca="1">IF(COUNT($D$51:$W54)+COUNT($D55:R55)&gt;=参数表!$B$17,"",IF((COUNTIF($D$51:$W54,"&gt;20")+COUNTIF($D$51:$W54,"&lt;-10")+COUNTIF($D55:R55,"&gt;20")+COUNTIF($D55:R55,"&lt;-10"))&gt;0,RANDBETWEEN(-10,20),RANDBETWEEN(-11,21)))</f>
        <v/>
      </c>
      <c r="T55" s="90" t="str">
        <f ca="1">IF(COUNT($D$51:$W54)+COUNT($D55:S55)&gt;=参数表!$B$17,"",IF((COUNTIF($D$51:$W54,"&gt;20")+COUNTIF($D$51:$W54,"&lt;-10")+COUNTIF($D55:S55,"&gt;20")+COUNTIF($D55:S55,"&lt;-10"))&gt;0,RANDBETWEEN(-10,20),RANDBETWEEN(-11,21)))</f>
        <v/>
      </c>
      <c r="U55" s="90" t="str">
        <f ca="1">IF(COUNT($D$51:$W54)+COUNT($D55:T55)&gt;=参数表!$B$17,"",IF((COUNTIF($D$51:$W54,"&gt;20")+COUNTIF($D$51:$W54,"&lt;-10")+COUNTIF($D55:T55,"&gt;20")+COUNTIF($D55:T55,"&lt;-10"))&gt;0,RANDBETWEEN(-10,20),RANDBETWEEN(-11,21)))</f>
        <v/>
      </c>
      <c r="V55" s="90" t="str">
        <f ca="1">IF(COUNT($D$51:$W54)+COUNT($D55:U55)&gt;=参数表!$B$17,"",IF((COUNTIF($D$51:$W54,"&gt;20")+COUNTIF($D$51:$W54,"&lt;-10")+COUNTIF($D55:U55,"&gt;20")+COUNTIF($D55:U55,"&lt;-10"))&gt;0,RANDBETWEEN(-10,20),RANDBETWEEN(-11,21)))</f>
        <v/>
      </c>
      <c r="W55" s="107" t="str">
        <f ca="1">IF(COUNT($D$51:$W54)+COUNT($D55:V55)&gt;=参数表!$B$17,"",IF((COUNTIF($D$51:$W54,"&gt;20")+COUNTIF($D$51:$W54,"&lt;-10")+COUNTIF($D55:V55,"&gt;20")+COUNTIF($D55:V55,"&lt;-10"))&gt;0,RANDBETWEEN(-10,20),RANDBETWEEN(-11,21)))</f>
        <v/>
      </c>
    </row>
    <row r="56" spans="1:23" x14ac:dyDescent="0.15">
      <c r="A56" s="99" t="s">
        <v>183</v>
      </c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 t="s">
        <v>184</v>
      </c>
      <c r="Q56" s="99"/>
      <c r="R56" s="99"/>
      <c r="S56" s="99"/>
      <c r="T56" s="99"/>
      <c r="U56" s="99"/>
      <c r="V56" s="99"/>
      <c r="W56" s="99"/>
    </row>
  </sheetData>
  <mergeCells count="38">
    <mergeCell ref="A1:W1"/>
    <mergeCell ref="A2:W2"/>
    <mergeCell ref="O3:V3"/>
    <mergeCell ref="O4:V4"/>
    <mergeCell ref="V5:W5"/>
    <mergeCell ref="B6:I6"/>
    <mergeCell ref="J6:N6"/>
    <mergeCell ref="O6:W6"/>
    <mergeCell ref="B7:I7"/>
    <mergeCell ref="J7:N7"/>
    <mergeCell ref="O7:W7"/>
    <mergeCell ref="D8:W8"/>
    <mergeCell ref="A9:A18"/>
    <mergeCell ref="A19:A28"/>
    <mergeCell ref="A29:A31"/>
    <mergeCell ref="A32:A37"/>
    <mergeCell ref="C9:C18"/>
    <mergeCell ref="C19:C28"/>
    <mergeCell ref="C29:C31"/>
    <mergeCell ref="C32:C37"/>
    <mergeCell ref="B9:B13"/>
    <mergeCell ref="B14:B18"/>
    <mergeCell ref="B19:B28"/>
    <mergeCell ref="B29:B31"/>
    <mergeCell ref="B32:B37"/>
    <mergeCell ref="C38:C42"/>
    <mergeCell ref="C45:C47"/>
    <mergeCell ref="C48:C50"/>
    <mergeCell ref="C51:C55"/>
    <mergeCell ref="A38:A39"/>
    <mergeCell ref="A40:A42"/>
    <mergeCell ref="A45:A47"/>
    <mergeCell ref="A48:A55"/>
    <mergeCell ref="B38:B39"/>
    <mergeCell ref="B40:B42"/>
    <mergeCell ref="B45:B47"/>
    <mergeCell ref="B48:B51"/>
    <mergeCell ref="B52:B55"/>
  </mergeCells>
  <phoneticPr fontId="9" type="noConversion"/>
  <conditionalFormatting sqref="D9:W18">
    <cfRule type="cellIs" dxfId="5" priority="3" operator="notBetween">
      <formula>-10</formula>
      <formula>10</formula>
    </cfRule>
  </conditionalFormatting>
  <conditionalFormatting sqref="D32:W37">
    <cfRule type="cellIs" dxfId="4" priority="2" operator="notBetween">
      <formula>-20</formula>
      <formula>20</formula>
    </cfRule>
  </conditionalFormatting>
  <conditionalFormatting sqref="D51:W55">
    <cfRule type="cellIs" dxfId="3" priority="1" operator="notBetween">
      <formula>-20</formula>
      <formula>20</formula>
    </cfRule>
  </conditionalFormatting>
  <printOptions horizontalCentered="1"/>
  <pageMargins left="0.98425196850393704" right="0.511811023622047" top="0.78740157480314998" bottom="0.78740157480314998" header="0.74803149606299202" footer="0.31496062992126"/>
  <pageSetup paperSize="9" orientation="portrait" r:id="rId1"/>
  <headerFooter>
    <oddHeader>&amp;R&amp;G</oddHeader>
  </headerFooter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50"/>
  <dimension ref="A1:F26"/>
  <sheetViews>
    <sheetView showZeros="0" view="pageBreakPreview" zoomScaleNormal="100" workbookViewId="0">
      <selection activeCell="K17" sqref="K17"/>
    </sheetView>
  </sheetViews>
  <sheetFormatPr defaultColWidth="8.75" defaultRowHeight="14.25" x14ac:dyDescent="0.15"/>
  <cols>
    <col min="1" max="1" width="9" style="61" customWidth="1"/>
    <col min="2" max="2" width="22.625" style="61" customWidth="1"/>
    <col min="3" max="3" width="11.375" style="61" customWidth="1"/>
    <col min="4" max="4" width="42.125" style="61" customWidth="1"/>
    <col min="5" max="16384" width="8.75" style="61"/>
  </cols>
  <sheetData>
    <row r="1" spans="1:6" ht="21.75" customHeight="1" x14ac:dyDescent="0.15">
      <c r="A1" s="366" t="s">
        <v>455</v>
      </c>
      <c r="B1" s="366"/>
      <c r="C1" s="366"/>
      <c r="D1" s="366"/>
    </row>
    <row r="2" spans="1:6" ht="26.25" customHeight="1" x14ac:dyDescent="0.15">
      <c r="A2" s="367" t="s">
        <v>456</v>
      </c>
      <c r="B2" s="367"/>
      <c r="C2" s="367"/>
      <c r="D2" s="367"/>
    </row>
    <row r="3" spans="1:6" ht="21" customHeight="1" x14ac:dyDescent="0.15">
      <c r="A3" s="368" t="s">
        <v>457</v>
      </c>
      <c r="B3" s="368"/>
      <c r="C3" s="62"/>
      <c r="D3" s="63" t="s">
        <v>458</v>
      </c>
      <c r="E3" s="62"/>
      <c r="F3" s="62"/>
    </row>
    <row r="4" spans="1:6" ht="21" customHeight="1" x14ac:dyDescent="0.15">
      <c r="A4" s="368" t="s">
        <v>459</v>
      </c>
      <c r="B4" s="368"/>
      <c r="C4" s="62"/>
      <c r="D4" s="63" t="s">
        <v>460</v>
      </c>
      <c r="E4" s="62"/>
      <c r="F4" s="62"/>
    </row>
    <row r="5" spans="1:6" x14ac:dyDescent="0.15">
      <c r="A5" s="365" t="s">
        <v>461</v>
      </c>
      <c r="B5" s="365"/>
      <c r="C5" s="365"/>
      <c r="D5" s="365"/>
    </row>
    <row r="6" spans="1:6" ht="32.1" customHeight="1" x14ac:dyDescent="0.15">
      <c r="A6" s="746" t="s">
        <v>462</v>
      </c>
      <c r="B6" s="747"/>
      <c r="C6" s="755">
        <f>参数表!B5</f>
        <v>0</v>
      </c>
      <c r="D6" s="755"/>
    </row>
    <row r="7" spans="1:6" ht="32.1" customHeight="1" x14ac:dyDescent="0.15">
      <c r="A7" s="746" t="s">
        <v>463</v>
      </c>
      <c r="B7" s="747"/>
      <c r="C7" s="755" t="str">
        <f>参数表!B5&amp;"下部构造"</f>
        <v>下部构造</v>
      </c>
      <c r="D7" s="755"/>
    </row>
    <row r="8" spans="1:6" ht="32.1" customHeight="1" x14ac:dyDescent="0.15">
      <c r="A8" s="746" t="s">
        <v>464</v>
      </c>
      <c r="B8" s="747"/>
      <c r="C8" s="755">
        <f>参数表!B5</f>
        <v>0</v>
      </c>
      <c r="D8" s="755"/>
    </row>
    <row r="9" spans="1:6" ht="32.1" customHeight="1" x14ac:dyDescent="0.15">
      <c r="A9" s="746" t="s">
        <v>465</v>
      </c>
      <c r="B9" s="747"/>
      <c r="C9" s="755">
        <f>参数表!B6</f>
        <v>0</v>
      </c>
      <c r="D9" s="755"/>
    </row>
    <row r="10" spans="1:6" ht="32.1" customHeight="1" x14ac:dyDescent="0.15">
      <c r="A10" s="746" t="s">
        <v>466</v>
      </c>
      <c r="B10" s="747"/>
      <c r="C10" s="755" t="s">
        <v>467</v>
      </c>
      <c r="D10" s="755"/>
    </row>
    <row r="11" spans="1:6" ht="32.1" customHeight="1" x14ac:dyDescent="0.15">
      <c r="A11" s="746" t="s">
        <v>468</v>
      </c>
      <c r="B11" s="747"/>
      <c r="C11" s="749" t="s">
        <v>469</v>
      </c>
      <c r="D11" s="749"/>
    </row>
    <row r="12" spans="1:6" ht="32.1" customHeight="1" x14ac:dyDescent="0.15">
      <c r="A12" s="746" t="s">
        <v>470</v>
      </c>
      <c r="B12" s="747"/>
      <c r="C12" s="748" t="s">
        <v>471</v>
      </c>
      <c r="D12" s="749"/>
    </row>
    <row r="13" spans="1:6" ht="32.1" customHeight="1" x14ac:dyDescent="0.15">
      <c r="A13" s="746" t="s">
        <v>472</v>
      </c>
      <c r="B13" s="747"/>
      <c r="C13" s="750" t="s">
        <v>473</v>
      </c>
      <c r="D13" s="750"/>
    </row>
    <row r="14" spans="1:6" ht="27" customHeight="1" x14ac:dyDescent="0.15">
      <c r="A14" s="751" t="s">
        <v>474</v>
      </c>
      <c r="B14" s="752"/>
      <c r="C14" s="753" t="s">
        <v>475</v>
      </c>
      <c r="D14" s="754"/>
    </row>
    <row r="15" spans="1:6" ht="27" customHeight="1" x14ac:dyDescent="0.15">
      <c r="A15" s="745" t="s">
        <v>476</v>
      </c>
      <c r="B15" s="743"/>
      <c r="C15" s="738" t="s">
        <v>477</v>
      </c>
      <c r="D15" s="739"/>
    </row>
    <row r="16" spans="1:6" ht="27" customHeight="1" x14ac:dyDescent="0.15">
      <c r="A16" s="730" t="s">
        <v>478</v>
      </c>
      <c r="B16" s="731"/>
      <c r="C16" s="738" t="s">
        <v>479</v>
      </c>
      <c r="D16" s="739"/>
    </row>
    <row r="17" spans="1:4" ht="27" customHeight="1" x14ac:dyDescent="0.15">
      <c r="A17" s="64"/>
      <c r="B17" s="65"/>
      <c r="C17" s="738"/>
      <c r="D17" s="739"/>
    </row>
    <row r="18" spans="1:4" ht="27" customHeight="1" x14ac:dyDescent="0.15">
      <c r="A18" s="64"/>
      <c r="B18" s="65"/>
      <c r="C18" s="738"/>
      <c r="D18" s="739"/>
    </row>
    <row r="19" spans="1:4" ht="30" customHeight="1" x14ac:dyDescent="0.15">
      <c r="A19" s="734" t="s">
        <v>480</v>
      </c>
      <c r="B19" s="735"/>
      <c r="C19" s="740"/>
      <c r="D19" s="741"/>
    </row>
    <row r="20" spans="1:4" ht="30" customHeight="1" x14ac:dyDescent="0.15">
      <c r="A20" s="742" t="s">
        <v>407</v>
      </c>
      <c r="B20" s="743"/>
      <c r="C20" s="744" t="s">
        <v>481</v>
      </c>
      <c r="D20" s="743"/>
    </row>
    <row r="21" spans="1:4" ht="30" customHeight="1" x14ac:dyDescent="0.15">
      <c r="A21" s="730" t="s">
        <v>482</v>
      </c>
      <c r="B21" s="731"/>
      <c r="C21" s="732"/>
      <c r="D21" s="733"/>
    </row>
    <row r="22" spans="1:4" ht="30" customHeight="1" x14ac:dyDescent="0.15">
      <c r="A22" s="730" t="s">
        <v>483</v>
      </c>
      <c r="B22" s="731"/>
      <c r="C22" s="732"/>
      <c r="D22" s="733"/>
    </row>
    <row r="23" spans="1:4" ht="28.5" customHeight="1" x14ac:dyDescent="0.15">
      <c r="A23" s="64"/>
      <c r="B23" s="65"/>
      <c r="C23" s="66"/>
      <c r="D23" s="67"/>
    </row>
    <row r="24" spans="1:4" ht="20.25" customHeight="1" x14ac:dyDescent="0.15">
      <c r="A24" s="64"/>
      <c r="B24" s="65"/>
      <c r="C24" s="66"/>
      <c r="D24" s="67"/>
    </row>
    <row r="25" spans="1:4" ht="30" customHeight="1" x14ac:dyDescent="0.15">
      <c r="A25" s="734" t="s">
        <v>480</v>
      </c>
      <c r="B25" s="735"/>
      <c r="C25" s="736" t="s">
        <v>484</v>
      </c>
      <c r="D25" s="737"/>
    </row>
    <row r="26" spans="1:4" ht="24.95" customHeight="1" x14ac:dyDescent="0.15">
      <c r="A26" s="68" t="s">
        <v>485</v>
      </c>
      <c r="B26" s="68"/>
      <c r="C26" s="68"/>
    </row>
  </sheetData>
  <mergeCells count="39">
    <mergeCell ref="A1:D1"/>
    <mergeCell ref="A2:D2"/>
    <mergeCell ref="A3:B3"/>
    <mergeCell ref="A4:B4"/>
    <mergeCell ref="A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C17:D17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5:B25"/>
    <mergeCell ref="C25:D25"/>
  </mergeCells>
  <phoneticPr fontId="9" type="noConversion"/>
  <printOptions horizontalCentered="1"/>
  <pageMargins left="0.98425196850393704" right="0.59055118110236204" top="0.78740157480314998" bottom="0.78740157480314998" header="0.39370078740157499" footer="0.39370078740157499"/>
  <pageSetup paperSize="9" orientation="portrait" r:id="rId1"/>
  <ignoredErrors>
    <ignoredError sqref="C7" formula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40"/>
  <dimension ref="A1:AH64"/>
  <sheetViews>
    <sheetView view="pageBreakPreview" topLeftCell="A3" zoomScaleNormal="85" workbookViewId="0">
      <selection activeCell="X6" sqref="X6:Y6"/>
    </sheetView>
  </sheetViews>
  <sheetFormatPr defaultColWidth="9" defaultRowHeight="13.5" x14ac:dyDescent="0.15"/>
  <cols>
    <col min="1" max="1" width="11.625" style="1" customWidth="1"/>
    <col min="2" max="3" width="3.875" style="2" customWidth="1"/>
    <col min="4" max="4" width="7" style="2" customWidth="1"/>
    <col min="5" max="5" width="4.75" style="2" customWidth="1"/>
    <col min="6" max="6" width="4.875" style="2" customWidth="1"/>
    <col min="7" max="7" width="7.625" style="2" customWidth="1"/>
    <col min="8" max="8" width="7.375" style="2" customWidth="1"/>
    <col min="9" max="10" width="3.125" style="2" customWidth="1"/>
    <col min="11" max="11" width="11.25" style="3" customWidth="1"/>
    <col min="12" max="13" width="4.5" style="4" customWidth="1"/>
    <col min="14" max="15" width="3.875" style="5" customWidth="1"/>
    <col min="16" max="16" width="8.5" style="3" customWidth="1"/>
    <col min="17" max="18" width="5.25" style="2" customWidth="1"/>
    <col min="19" max="19" width="6.5" style="6" customWidth="1"/>
    <col min="20" max="20" width="6.5" style="2" customWidth="1"/>
    <col min="21" max="21" width="10.5" style="2" customWidth="1"/>
    <col min="22" max="22" width="3.625" style="7" customWidth="1"/>
    <col min="23" max="23" width="14.125" style="7" customWidth="1"/>
    <col min="24" max="24" width="12.875" style="7" customWidth="1"/>
    <col min="25" max="25" width="17" style="7" customWidth="1"/>
    <col min="26" max="26" width="12.875" style="7" customWidth="1"/>
    <col min="27" max="27" width="7.875" style="7" customWidth="1"/>
    <col min="28" max="28" width="4.875" style="7" customWidth="1"/>
    <col min="29" max="30" width="4.75" style="7" customWidth="1"/>
    <col min="31" max="31" width="9.125" style="7" customWidth="1"/>
    <col min="32" max="32" width="4.75" style="7" customWidth="1"/>
    <col min="33" max="33" width="9.125" style="7" customWidth="1"/>
    <col min="34" max="34" width="9" style="8"/>
    <col min="35" max="16384" width="9" style="2"/>
  </cols>
  <sheetData>
    <row r="1" spans="1:33" ht="19.899999999999999" customHeight="1" x14ac:dyDescent="0.15">
      <c r="A1" s="9" t="s">
        <v>486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33" ht="26.25" customHeight="1" x14ac:dyDescent="0.15">
      <c r="A2" s="369" t="s">
        <v>45</v>
      </c>
      <c r="B2" s="772"/>
      <c r="C2" s="427">
        <f>参数表!B5</f>
        <v>0</v>
      </c>
      <c r="D2" s="427"/>
      <c r="E2" s="427"/>
      <c r="F2" s="763" t="s">
        <v>115</v>
      </c>
      <c r="G2" s="763"/>
      <c r="H2" s="427" t="e">
        <f>参数表!B6&amp;参数表!C6&amp;参数表!#REF!&amp;参数表!D6&amp;参数表!#REF!&amp;参数表!F6</f>
        <v>#REF!</v>
      </c>
      <c r="I2" s="427"/>
      <c r="J2" s="427"/>
      <c r="K2" s="427"/>
      <c r="L2" s="427"/>
      <c r="M2" s="763" t="s">
        <v>61</v>
      </c>
      <c r="N2" s="763"/>
      <c r="O2" s="763"/>
      <c r="P2" s="763"/>
      <c r="Q2" s="427">
        <f>YEAR(参数表!B22)</f>
        <v>1900</v>
      </c>
      <c r="R2" s="427"/>
      <c r="S2" s="427">
        <f>MONTH(参数表!B22)</f>
        <v>1</v>
      </c>
      <c r="T2" s="427"/>
      <c r="U2" s="13">
        <f>DAY(参数表!B22)</f>
        <v>0</v>
      </c>
      <c r="W2" s="8" t="s">
        <v>487</v>
      </c>
    </row>
    <row r="3" spans="1:33" ht="27.75" customHeight="1" x14ac:dyDescent="0.15">
      <c r="A3" s="369" t="s">
        <v>226</v>
      </c>
      <c r="B3" s="369"/>
      <c r="C3" s="427">
        <f>参数表!C6</f>
        <v>0</v>
      </c>
      <c r="D3" s="427"/>
      <c r="E3" s="427"/>
      <c r="F3" s="763" t="s">
        <v>227</v>
      </c>
      <c r="G3" s="763"/>
      <c r="H3" s="427" t="e">
        <f>参数表!#REF!&amp;参数表!D6&amp;参数表!#REF!&amp;参数表!F6</f>
        <v>#REF!</v>
      </c>
      <c r="I3" s="427"/>
      <c r="J3" s="427"/>
      <c r="K3" s="427"/>
      <c r="L3" s="427"/>
      <c r="M3" s="763" t="s">
        <v>63</v>
      </c>
      <c r="N3" s="763"/>
      <c r="O3" s="763"/>
      <c r="P3" s="763"/>
      <c r="Q3" s="427">
        <f>YEAR(参数表!B23)</f>
        <v>1900</v>
      </c>
      <c r="R3" s="427"/>
      <c r="S3" s="427">
        <f>MONTH(参数表!B23)</f>
        <v>1</v>
      </c>
      <c r="T3" s="427"/>
      <c r="U3" s="13">
        <f>DAY(参数表!B23)</f>
        <v>0</v>
      </c>
      <c r="W3" s="22" t="s">
        <v>488</v>
      </c>
      <c r="X3" s="23">
        <f ca="1">IF(AND(X4&lt;Z4,Z5=0),1,0)</f>
        <v>0</v>
      </c>
      <c r="Y3" s="22"/>
      <c r="Z3" s="44"/>
      <c r="AA3" s="45"/>
      <c r="AB3" s="45"/>
      <c r="AC3" s="45"/>
    </row>
    <row r="4" spans="1:33" ht="19.899999999999999" customHeight="1" x14ac:dyDescent="0.15">
      <c r="A4" s="369" t="s">
        <v>228</v>
      </c>
      <c r="B4" s="772"/>
      <c r="C4" s="427">
        <f>参数表!B9</f>
        <v>0</v>
      </c>
      <c r="D4" s="427"/>
      <c r="E4" s="427"/>
      <c r="F4" s="763" t="s">
        <v>489</v>
      </c>
      <c r="G4" s="763"/>
      <c r="H4" s="427">
        <v>2</v>
      </c>
      <c r="I4" s="427"/>
      <c r="J4" s="763" t="s">
        <v>231</v>
      </c>
      <c r="K4" s="763"/>
      <c r="L4" s="763"/>
      <c r="M4" s="763"/>
      <c r="N4" s="763"/>
      <c r="O4" s="427">
        <v>1.7</v>
      </c>
      <c r="P4" s="427"/>
      <c r="Q4" s="427"/>
      <c r="R4" s="763" t="s">
        <v>232</v>
      </c>
      <c r="S4" s="763"/>
      <c r="T4" s="763"/>
      <c r="U4" s="24" t="str">
        <f>"梅花钻"&amp;C4*100-2</f>
        <v>梅花钻-2</v>
      </c>
      <c r="W4" s="22" t="s">
        <v>490</v>
      </c>
      <c r="X4" s="25">
        <f t="array" aca="1" ref="X4" ca="1">INDEX(N1:N200,MAX(ROW(N1:N200)*(N1:N200&lt;&gt;"")))</f>
        <v>2.0299999999999998</v>
      </c>
      <c r="Y4" s="22" t="s">
        <v>491</v>
      </c>
      <c r="Z4" s="46">
        <f ca="1">X5/(COUNT($H$9:$H$48))</f>
        <v>0</v>
      </c>
      <c r="AA4" s="47"/>
      <c r="AB4" s="47"/>
      <c r="AC4" s="47"/>
    </row>
    <row r="5" spans="1:33" ht="19.899999999999999" customHeight="1" x14ac:dyDescent="0.15">
      <c r="A5" s="369" t="s">
        <v>233</v>
      </c>
      <c r="B5" s="772"/>
      <c r="C5" s="427">
        <v>4000</v>
      </c>
      <c r="D5" s="427"/>
      <c r="E5" s="427"/>
      <c r="F5" s="763" t="s">
        <v>229</v>
      </c>
      <c r="G5" s="763"/>
      <c r="H5" s="427">
        <f>参数表!B10</f>
        <v>0</v>
      </c>
      <c r="I5" s="427"/>
      <c r="J5" s="763" t="s">
        <v>235</v>
      </c>
      <c r="K5" s="763"/>
      <c r="L5" s="763"/>
      <c r="M5" s="763"/>
      <c r="N5" s="763"/>
      <c r="O5" s="770">
        <f>参数表!B8</f>
        <v>0</v>
      </c>
      <c r="P5" s="770"/>
      <c r="Q5" s="770"/>
      <c r="R5" s="763" t="s">
        <v>236</v>
      </c>
      <c r="S5" s="763"/>
      <c r="T5" s="763"/>
      <c r="U5" s="19">
        <f>H5-O5</f>
        <v>0</v>
      </c>
      <c r="W5" s="22" t="s">
        <v>492</v>
      </c>
      <c r="X5" s="26">
        <f>参数表!B10-参数表!B11</f>
        <v>0</v>
      </c>
      <c r="Y5" s="22" t="s">
        <v>493</v>
      </c>
      <c r="Z5" s="23">
        <f ca="1">COUNTIF($N$9:$O$184,"&lt;=0")</f>
        <v>0</v>
      </c>
      <c r="AA5" s="48"/>
      <c r="AB5" s="48"/>
      <c r="AC5" s="48"/>
    </row>
    <row r="6" spans="1:33" ht="19.899999999999999" customHeight="1" x14ac:dyDescent="0.15">
      <c r="A6" s="369" t="s">
        <v>237</v>
      </c>
      <c r="B6" s="772"/>
      <c r="C6" s="369"/>
      <c r="D6" s="369"/>
      <c r="E6" s="369"/>
      <c r="F6" s="369"/>
      <c r="G6" s="369" t="s">
        <v>238</v>
      </c>
      <c r="H6" s="369" t="s">
        <v>494</v>
      </c>
      <c r="I6" s="369" t="s">
        <v>495</v>
      </c>
      <c r="J6" s="369"/>
      <c r="K6" s="776" t="s">
        <v>239</v>
      </c>
      <c r="L6" s="760" t="s">
        <v>240</v>
      </c>
      <c r="M6" s="760"/>
      <c r="N6" s="369" t="s">
        <v>241</v>
      </c>
      <c r="O6" s="369"/>
      <c r="P6" s="369"/>
      <c r="Q6" s="369" t="s">
        <v>496</v>
      </c>
      <c r="R6" s="369"/>
      <c r="S6" s="369" t="s">
        <v>243</v>
      </c>
      <c r="T6" s="369"/>
      <c r="U6" s="369" t="s">
        <v>244</v>
      </c>
      <c r="W6" s="22" t="s">
        <v>497</v>
      </c>
      <c r="X6" s="26">
        <v>-20</v>
      </c>
      <c r="Y6" s="26">
        <v>20</v>
      </c>
      <c r="Z6" s="22"/>
    </row>
    <row r="7" spans="1:33" ht="19.899999999999999" customHeight="1" x14ac:dyDescent="0.15">
      <c r="A7" s="775" t="s">
        <v>498</v>
      </c>
      <c r="B7" s="772" t="s">
        <v>246</v>
      </c>
      <c r="C7" s="369"/>
      <c r="D7" s="12" t="s">
        <v>247</v>
      </c>
      <c r="E7" s="369" t="s">
        <v>499</v>
      </c>
      <c r="F7" s="369"/>
      <c r="G7" s="369"/>
      <c r="H7" s="369"/>
      <c r="I7" s="369"/>
      <c r="J7" s="369"/>
      <c r="K7" s="776"/>
      <c r="L7" s="760"/>
      <c r="M7" s="760"/>
      <c r="N7" s="369"/>
      <c r="O7" s="369"/>
      <c r="P7" s="369"/>
      <c r="Q7" s="369"/>
      <c r="R7" s="369"/>
      <c r="S7" s="369"/>
      <c r="T7" s="369"/>
      <c r="U7" s="369"/>
      <c r="W7" s="27"/>
      <c r="X7" s="22"/>
      <c r="Y7" s="22"/>
      <c r="Z7" s="22"/>
    </row>
    <row r="8" spans="1:33" ht="19.899999999999999" customHeight="1" x14ac:dyDescent="0.15">
      <c r="A8" s="775"/>
      <c r="B8" s="772" t="s">
        <v>251</v>
      </c>
      <c r="C8" s="369"/>
      <c r="D8" s="12" t="s">
        <v>252</v>
      </c>
      <c r="E8" s="369"/>
      <c r="F8" s="369"/>
      <c r="G8" s="369"/>
      <c r="H8" s="369"/>
      <c r="I8" s="369"/>
      <c r="J8" s="369"/>
      <c r="K8" s="776"/>
      <c r="L8" s="760"/>
      <c r="M8" s="760"/>
      <c r="N8" s="764" t="s">
        <v>500</v>
      </c>
      <c r="O8" s="764"/>
      <c r="P8" s="20" t="s">
        <v>501</v>
      </c>
      <c r="Q8" s="369"/>
      <c r="R8" s="369"/>
      <c r="S8" s="28" t="s">
        <v>253</v>
      </c>
      <c r="T8" s="12" t="s">
        <v>254</v>
      </c>
      <c r="U8" s="369"/>
      <c r="V8" s="29"/>
    </row>
    <row r="9" spans="1:33" ht="19.899999999999999" customHeight="1" x14ac:dyDescent="0.15">
      <c r="A9" s="15">
        <f>参数表!B22</f>
        <v>0</v>
      </c>
      <c r="B9" s="773" t="str">
        <f ca="1">参数表!E22</f>
        <v>08:24</v>
      </c>
      <c r="C9" s="774"/>
      <c r="D9" s="16">
        <f ca="1">IF(OR(D8=参数表!$E$23,D8=""),"",IF(AND(A9=参数表!$B$23,HOUR(IF(参数表!$E$23&lt;冲孔!B9,参数表!$E$23+1-冲孔!B9,参数表!$E$23-冲孔!B9))&lt;=8),参数表!$E$23,IF(HOUR(B9)&gt;=8,IF(HOUR(B9)&gt;=16,"0:00","16:00"),"8:00")))</f>
        <v>0.67291666666666672</v>
      </c>
      <c r="E9" s="769" t="str">
        <f ca="1">TEXT(HOUR(IF(HOUR(D9)=0,"24:00",D9)-B9)+MINUTE(IF(HOUR(D9)=0,"24:00",D9)-B9)/60,"0.0")</f>
        <v>7.8</v>
      </c>
      <c r="F9" s="769"/>
      <c r="G9" s="13" t="s">
        <v>502</v>
      </c>
      <c r="H9" s="13">
        <v>1</v>
      </c>
      <c r="I9" s="427">
        <v>9</v>
      </c>
      <c r="J9" s="427"/>
      <c r="K9" s="21">
        <f ca="1">2+RANDBETWEEN(-20,20)/100</f>
        <v>2.0299999999999998</v>
      </c>
      <c r="L9" s="770">
        <f ca="1">$H$5-P9</f>
        <v>-2.0299999999999998</v>
      </c>
      <c r="M9" s="770"/>
      <c r="N9" s="771">
        <f ca="1">K9</f>
        <v>2.0299999999999998</v>
      </c>
      <c r="O9" s="771"/>
      <c r="P9" s="21">
        <f ca="1">K9</f>
        <v>2.0299999999999998</v>
      </c>
      <c r="Q9" s="770">
        <f ca="1">H5-RANDBETWEEN(300,350)/1000</f>
        <v>-0.31</v>
      </c>
      <c r="R9" s="770"/>
      <c r="S9" s="30">
        <f ca="1">RANDBETWEEN(110,114)/100</f>
        <v>1.1100000000000001</v>
      </c>
      <c r="T9" s="30">
        <f ca="1">RANDBETWEEN(19,22)</f>
        <v>21</v>
      </c>
      <c r="U9" s="13" t="str">
        <f>参数表!B34</f>
        <v>黏土</v>
      </c>
      <c r="V9" s="31">
        <v>1</v>
      </c>
      <c r="W9" s="32" t="s">
        <v>45</v>
      </c>
      <c r="X9" s="766">
        <f>$C$2</f>
        <v>0</v>
      </c>
      <c r="Y9" s="766"/>
      <c r="Z9" s="766"/>
      <c r="AA9" s="49">
        <f>$Q$2</f>
        <v>1900</v>
      </c>
      <c r="AB9" s="49">
        <f>$S$2</f>
        <v>1</v>
      </c>
      <c r="AC9" s="49">
        <f>$U$2</f>
        <v>0</v>
      </c>
      <c r="AD9" s="756">
        <v>1</v>
      </c>
      <c r="AE9" s="50"/>
      <c r="AG9" s="60"/>
    </row>
    <row r="10" spans="1:33" ht="19.899999999999999" customHeight="1" x14ac:dyDescent="0.15">
      <c r="A10" s="15" t="str">
        <f ca="1">IF(OR(D9="",D9=参数表!$E$23),"",IF(HOUR(B10)=0,A9+1,A9))</f>
        <v/>
      </c>
      <c r="B10" s="768" t="str">
        <f ca="1">IF(OR(D9="",D9=参数表!$E$23),"",D9)</f>
        <v/>
      </c>
      <c r="C10" s="768"/>
      <c r="D10" s="16" t="str">
        <f ca="1">IF(OR(D9=参数表!$E$23,D9=""),"",IF(AND(A10=参数表!$B$23,HOUR(IF(参数表!$E$23&lt;冲孔!B10,参数表!$E$23+1-冲孔!B10,参数表!$E$23-冲孔!B10))&lt;=8),参数表!$E$23,IF(HOUR(B10)&gt;=8,IF(HOUR(B10)&gt;=16,"0:00","16:00"),"8:00")))</f>
        <v/>
      </c>
      <c r="E10" s="769" t="str">
        <f ca="1">IF(D10="","",TEXT(HOUR(IF(HOUR(D10)=0,"24:00",D10)-B10)+MINUTE(IF(HOUR(D10)=0,"24:00",D10)-B10)/60,"0.0"))</f>
        <v/>
      </c>
      <c r="F10" s="769"/>
      <c r="G10" s="13" t="str">
        <f ca="1">IF(D10="","",IF(K10=$X$5,"成孔","冲孔"))</f>
        <v/>
      </c>
      <c r="H10" s="13" t="str">
        <f ca="1">IF(D10="","",IF(D10=参数表!$E$23,1,2))</f>
        <v/>
      </c>
      <c r="I10" s="427" t="str">
        <f ca="1">IF(D10="","",IF(D10=参数表!$E$23,9,7))</f>
        <v/>
      </c>
      <c r="J10" s="427"/>
      <c r="K10" s="21" t="str">
        <f ca="1">IF(D10="","",IF(D10=参数表!$E$23,冲孔!$X$5,K9+($X$5-$K$9)/(COUNT($H$9:$H$48)-1.8)+RANDBETWEEN($X$6,$Y$6)/100))</f>
        <v/>
      </c>
      <c r="L10" s="770" t="str">
        <f ca="1">IF(D10="","",$H$5-K10)</f>
        <v/>
      </c>
      <c r="M10" s="770"/>
      <c r="N10" s="771" t="str">
        <f ca="1">IF(K10="","",K10-K9)</f>
        <v/>
      </c>
      <c r="O10" s="771"/>
      <c r="P10" s="21" t="str">
        <f t="shared" ref="P10:P22" ca="1" si="0">K10</f>
        <v/>
      </c>
      <c r="Q10" s="770" t="str">
        <f ca="1">IF(D10="","",Q9)</f>
        <v/>
      </c>
      <c r="R10" s="770"/>
      <c r="S10" s="30" t="str">
        <f ca="1">IF(D10="","",RANDBETWEEN(110,114)/100)</f>
        <v/>
      </c>
      <c r="T10" s="30" t="str">
        <f ca="1">IF(D10="","",RANDBETWEEN(19,22))</f>
        <v/>
      </c>
      <c r="U10" s="13" t="str">
        <f ca="1">IF(D10="","",IF(COUNTA($U$9:U9)/COUNT($H$9:$H$125)&lt;0.08,参数表!$B$34,IF(COUNTA($U$9:U9)/COUNT($H$9:$H$125)&lt;0.4,参数表!$B$35,IF(COUNTA($U$9:U9)/COUNT($H$9:$H$125)&lt;0.8,参数表!$B$36,参数表!$B$37))))</f>
        <v/>
      </c>
      <c r="V10" s="7">
        <f>V9+1</f>
        <v>2</v>
      </c>
      <c r="W10" s="33" t="s">
        <v>503</v>
      </c>
      <c r="X10" s="767" t="e">
        <f>$H$2</f>
        <v>#REF!</v>
      </c>
      <c r="Y10" s="767"/>
      <c r="Z10" s="767"/>
      <c r="AA10" s="51">
        <f>$Q$3</f>
        <v>1900</v>
      </c>
      <c r="AB10" s="51">
        <f>$S$3</f>
        <v>1</v>
      </c>
      <c r="AC10" s="51">
        <f>$U$3</f>
        <v>0</v>
      </c>
      <c r="AD10" s="757"/>
    </row>
    <row r="11" spans="1:33" ht="19.899999999999999" customHeight="1" x14ac:dyDescent="0.15">
      <c r="A11" s="15" t="str">
        <f ca="1">IF(OR(D10="",D10=参数表!$E$23),"",IF(HOUR(B11)=0,A10+1,A10))</f>
        <v/>
      </c>
      <c r="B11" s="768" t="str">
        <f ca="1">IF(OR(D10="",D10=参数表!$E$23),"",D10)</f>
        <v/>
      </c>
      <c r="C11" s="768"/>
      <c r="D11" s="16" t="str">
        <f ca="1">IF(OR(D10=参数表!$E$23,D10=""),"",IF(AND(A11=参数表!$B$23,HOUR(IF(参数表!$E$23&lt;冲孔!B11,参数表!$E$23+1-冲孔!B11,参数表!$E$23-冲孔!B11))&lt;=8),参数表!$E$23,IF(HOUR(B11)&gt;=8,IF(HOUR(B11)&gt;=16,"0:00","16:00"),"8:00")))</f>
        <v/>
      </c>
      <c r="E11" s="769" t="str">
        <f t="shared" ref="E11:E64" ca="1" si="1">IF(D11="","",TEXT(HOUR(IF(HOUR(D11)=0,"24:00",D11)-B11)+MINUTE(IF(HOUR(D11)=0,"24:00",D11)-B11)/60,"0.0"))</f>
        <v/>
      </c>
      <c r="F11" s="769"/>
      <c r="G11" s="13" t="str">
        <f t="shared" ref="G11:G64" ca="1" si="2">IF(D11="","",IF(K11=$X$5,"成孔","冲孔"))</f>
        <v/>
      </c>
      <c r="H11" s="13" t="str">
        <f ca="1">IF(D11="","",IF(D11=参数表!$E$23,1,2))</f>
        <v/>
      </c>
      <c r="I11" s="427" t="str">
        <f ca="1">IF(D11="","",IF(D11=参数表!$E$23,9,7))</f>
        <v/>
      </c>
      <c r="J11" s="427"/>
      <c r="K11" s="21" t="str">
        <f ca="1">IF(D11="","",IF(D11=参数表!$E$23,冲孔!$X$5,K10+($X$5-$K$9)/(COUNT($H$9:$H$48)-1.8)+RANDBETWEEN($X$6,$Y$6)/100))</f>
        <v/>
      </c>
      <c r="L11" s="770" t="str">
        <f t="shared" ref="L11:L22" ca="1" si="3">IF(D11="","",$H$5-K11)</f>
        <v/>
      </c>
      <c r="M11" s="770"/>
      <c r="N11" s="771" t="str">
        <f t="shared" ref="N11:N22" ca="1" si="4">IF(K11="","",K11-K10)</f>
        <v/>
      </c>
      <c r="O11" s="771"/>
      <c r="P11" s="21" t="str">
        <f t="shared" ca="1" si="0"/>
        <v/>
      </c>
      <c r="Q11" s="770" t="str">
        <f t="shared" ref="Q11:Q64" ca="1" si="5">IF(D11="","",Q10)</f>
        <v/>
      </c>
      <c r="R11" s="770"/>
      <c r="S11" s="30" t="str">
        <f t="shared" ref="S11:S64" ca="1" si="6">IF(D11="","",RANDBETWEEN(110,114)/100)</f>
        <v/>
      </c>
      <c r="T11" s="30" t="str">
        <f t="shared" ref="T11:T64" ca="1" si="7">IF(D11="","",RANDBETWEEN(19,22))</f>
        <v/>
      </c>
      <c r="U11" s="13" t="str">
        <f ca="1">IF(D11="","",IF(COUNTA($U$9:U10)/COUNT($H$9:$H$125)&lt;0.08,参数表!$B$34,IF(COUNTA($U$9:U10)/COUNT($H$9:$H$125)&lt;0.4,参数表!$B$35,IF(COUNTA($U$9:U10)/COUNT($H$9:$H$125)&lt;0.8,参数表!$B$36,参数表!$B$37))))</f>
        <v/>
      </c>
      <c r="V11" s="7">
        <f t="shared" ref="V11:V16" si="8">V10+1</f>
        <v>3</v>
      </c>
      <c r="W11" s="33" t="s">
        <v>504</v>
      </c>
      <c r="X11" s="34">
        <f>$C$3</f>
        <v>0</v>
      </c>
      <c r="Y11" s="22" t="s">
        <v>505</v>
      </c>
      <c r="Z11" s="34">
        <f>$O$4</f>
        <v>1.7</v>
      </c>
      <c r="AA11" s="52"/>
      <c r="AB11" s="52"/>
      <c r="AC11" s="52"/>
      <c r="AD11" s="757"/>
    </row>
    <row r="12" spans="1:33" ht="19.899999999999999" customHeight="1" x14ac:dyDescent="0.15">
      <c r="A12" s="15" t="str">
        <f ca="1">IF(OR(D11="",D11=参数表!$E$23),"",IF(HOUR(B12)=0,A11+1,A11))</f>
        <v/>
      </c>
      <c r="B12" s="768" t="str">
        <f ca="1">IF(OR(D11="",D11=参数表!$E$23),"",D11)</f>
        <v/>
      </c>
      <c r="C12" s="768"/>
      <c r="D12" s="16" t="str">
        <f ca="1">IF(OR(D11=参数表!$E$23,D11=""),"",IF(AND(A12=参数表!$B$23,HOUR(IF(参数表!$E$23&lt;冲孔!B12,参数表!$E$23+1-冲孔!B12,参数表!$E$23-冲孔!B12))&lt;=8),参数表!$E$23,IF(HOUR(B12)&gt;=8,IF(HOUR(B12)&gt;=16,"0:00","16:00"),"8:00")))</f>
        <v/>
      </c>
      <c r="E12" s="769" t="str">
        <f t="shared" ca="1" si="1"/>
        <v/>
      </c>
      <c r="F12" s="769"/>
      <c r="G12" s="13" t="str">
        <f t="shared" ca="1" si="2"/>
        <v/>
      </c>
      <c r="H12" s="13" t="str">
        <f ca="1">IF(D12="","",IF(D12=参数表!$E$23,1,2))</f>
        <v/>
      </c>
      <c r="I12" s="427" t="str">
        <f ca="1">IF(D12="","",IF(D12=参数表!$E$23,9,7))</f>
        <v/>
      </c>
      <c r="J12" s="427"/>
      <c r="K12" s="21" t="str">
        <f ca="1">IF(D12="","",IF(D12=参数表!$E$23,冲孔!$X$5,K11+($X$5-$K$9)/(COUNT($H$9:$H$48)-1.8)+RANDBETWEEN($X$6,$Y$6)/100))</f>
        <v/>
      </c>
      <c r="L12" s="770" t="str">
        <f t="shared" ca="1" si="3"/>
        <v/>
      </c>
      <c r="M12" s="770"/>
      <c r="N12" s="771" t="str">
        <f t="shared" ca="1" si="4"/>
        <v/>
      </c>
      <c r="O12" s="771"/>
      <c r="P12" s="21" t="str">
        <f t="shared" ca="1" si="0"/>
        <v/>
      </c>
      <c r="Q12" s="770" t="str">
        <f t="shared" ca="1" si="5"/>
        <v/>
      </c>
      <c r="R12" s="770"/>
      <c r="S12" s="30" t="str">
        <f t="shared" ca="1" si="6"/>
        <v/>
      </c>
      <c r="T12" s="30" t="str">
        <f t="shared" ca="1" si="7"/>
        <v/>
      </c>
      <c r="U12" s="13" t="str">
        <f ca="1">IF(D12="","",IF(COUNTA($U$9:U11)/COUNT($H$9:$H$125)&lt;0.08,参数表!$B$34,IF(COUNTA($U$9:U11)/COUNT($H$9:$H$125)&lt;0.4,参数表!$B$35,IF(COUNTA($U$9:U11)/COUNT($H$9:$H$125)&lt;0.8,参数表!$B$36,参数表!$B$37))))</f>
        <v/>
      </c>
      <c r="V12" s="7">
        <f t="shared" si="8"/>
        <v>4</v>
      </c>
      <c r="W12" s="33" t="s">
        <v>506</v>
      </c>
      <c r="X12" s="34">
        <f>$C$4</f>
        <v>0</v>
      </c>
      <c r="Y12" s="22" t="s">
        <v>507</v>
      </c>
      <c r="Z12" s="53">
        <f>$O$5</f>
        <v>0</v>
      </c>
      <c r="AA12" s="54"/>
      <c r="AB12" s="54"/>
      <c r="AC12" s="54"/>
      <c r="AD12" s="757"/>
    </row>
    <row r="13" spans="1:33" ht="19.899999999999999" customHeight="1" x14ac:dyDescent="0.15">
      <c r="A13" s="15" t="str">
        <f ca="1">IF(OR(D12="",D12=参数表!$E$23),"",IF(HOUR(B13)=0,A12+1,A12))</f>
        <v/>
      </c>
      <c r="B13" s="768" t="str">
        <f ca="1">IF(OR(D12="",D12=参数表!$E$23),"",D12)</f>
        <v/>
      </c>
      <c r="C13" s="768"/>
      <c r="D13" s="16" t="str">
        <f ca="1">IF(OR(D12=参数表!$E$23,D12=""),"",IF(AND(A13=参数表!$B$23,HOUR(IF(参数表!$E$23&lt;冲孔!B13,参数表!$E$23+1-冲孔!B13,参数表!$E$23-冲孔!B13))&lt;=8),参数表!$E$23,IF(HOUR(B13)&gt;=8,IF(HOUR(B13)&gt;=16,"0:00","16:00"),"8:00")))</f>
        <v/>
      </c>
      <c r="E13" s="769" t="str">
        <f t="shared" ca="1" si="1"/>
        <v/>
      </c>
      <c r="F13" s="769"/>
      <c r="G13" s="13" t="str">
        <f t="shared" ca="1" si="2"/>
        <v/>
      </c>
      <c r="H13" s="13" t="str">
        <f ca="1">IF(D13="","",IF(D13=参数表!$E$23,1,2))</f>
        <v/>
      </c>
      <c r="I13" s="427" t="str">
        <f ca="1">IF(D13="","",IF(D13=参数表!$E$23,9,7))</f>
        <v/>
      </c>
      <c r="J13" s="427"/>
      <c r="K13" s="21" t="str">
        <f ca="1">IF(D13="","",IF(D13=参数表!$E$23,冲孔!$X$5,K12+($X$5-$K$9)/(COUNT($H$9:$H$48)-1.8)+RANDBETWEEN($X$6,$Y$6)/100))</f>
        <v/>
      </c>
      <c r="L13" s="770" t="str">
        <f t="shared" ca="1" si="3"/>
        <v/>
      </c>
      <c r="M13" s="770"/>
      <c r="N13" s="771" t="str">
        <f t="shared" ca="1" si="4"/>
        <v/>
      </c>
      <c r="O13" s="771"/>
      <c r="P13" s="21" t="str">
        <f t="shared" ca="1" si="0"/>
        <v/>
      </c>
      <c r="Q13" s="770" t="str">
        <f t="shared" ca="1" si="5"/>
        <v/>
      </c>
      <c r="R13" s="770"/>
      <c r="S13" s="30" t="str">
        <f t="shared" ca="1" si="6"/>
        <v/>
      </c>
      <c r="T13" s="30" t="str">
        <f t="shared" ca="1" si="7"/>
        <v/>
      </c>
      <c r="U13" s="13" t="str">
        <f ca="1">IF(D13="","",IF(COUNTA($U$9:U12)/COUNT($H$9:$H$125)&lt;0.08,参数表!$B$34,IF(COUNTA($U$9:U12)/COUNT($H$9:$H$125)&lt;0.4,参数表!$B$35,IF(COUNTA($U$9:U12)/COUNT($H$9:$H$125)&lt;0.8,参数表!$B$36,参数表!$B$37))))</f>
        <v/>
      </c>
      <c r="V13" s="7">
        <f t="shared" si="8"/>
        <v>5</v>
      </c>
      <c r="W13" s="33" t="s">
        <v>508</v>
      </c>
      <c r="X13" s="34">
        <f>$C$5</f>
        <v>4000</v>
      </c>
      <c r="Y13" s="22" t="s">
        <v>509</v>
      </c>
      <c r="Z13" s="34" t="str">
        <f>$U$4</f>
        <v>梅花钻-2</v>
      </c>
      <c r="AA13" s="52"/>
      <c r="AB13" s="52"/>
      <c r="AC13" s="52"/>
      <c r="AD13" s="757"/>
    </row>
    <row r="14" spans="1:33" ht="19.899999999999999" customHeight="1" x14ac:dyDescent="0.15">
      <c r="A14" s="15" t="str">
        <f ca="1">IF(OR(D13="",D13=参数表!$E$23),"",IF(HOUR(B14)=0,A13+1,A13))</f>
        <v/>
      </c>
      <c r="B14" s="768" t="str">
        <f ca="1">IF(OR(D13="",D13=参数表!$E$23),"",D13)</f>
        <v/>
      </c>
      <c r="C14" s="768"/>
      <c r="D14" s="16" t="str">
        <f ca="1">IF(OR(D13=参数表!$E$23,D13=""),"",IF(AND(A14=参数表!$B$23,HOUR(IF(参数表!$E$23&lt;冲孔!B14,参数表!$E$23+1-冲孔!B14,参数表!$E$23-冲孔!B14))&lt;=8),参数表!$E$23,IF(HOUR(B14)&gt;=8,IF(HOUR(B14)&gt;=16,"0:00","16:00"),"8:00")))</f>
        <v/>
      </c>
      <c r="E14" s="769" t="str">
        <f t="shared" ca="1" si="1"/>
        <v/>
      </c>
      <c r="F14" s="769"/>
      <c r="G14" s="13" t="str">
        <f t="shared" ca="1" si="2"/>
        <v/>
      </c>
      <c r="H14" s="13" t="str">
        <f ca="1">IF(D14="","",IF(D14=参数表!$E$23,1,2))</f>
        <v/>
      </c>
      <c r="I14" s="427" t="str">
        <f ca="1">IF(D14="","",IF(D14=参数表!$E$23,9,7))</f>
        <v/>
      </c>
      <c r="J14" s="427"/>
      <c r="K14" s="21" t="str">
        <f ca="1">IF(D14="","",IF(D14=参数表!$E$23,冲孔!$X$5,K13+($X$5-$K$9)/(COUNT($H$9:$H$48)-1.8)+RANDBETWEEN($X$6,$Y$6)/100))</f>
        <v/>
      </c>
      <c r="L14" s="770" t="str">
        <f t="shared" ca="1" si="3"/>
        <v/>
      </c>
      <c r="M14" s="770"/>
      <c r="N14" s="771" t="str">
        <f t="shared" ca="1" si="4"/>
        <v/>
      </c>
      <c r="O14" s="771"/>
      <c r="P14" s="21" t="str">
        <f t="shared" ca="1" si="0"/>
        <v/>
      </c>
      <c r="Q14" s="770" t="str">
        <f t="shared" ca="1" si="5"/>
        <v/>
      </c>
      <c r="R14" s="770"/>
      <c r="S14" s="30" t="str">
        <f t="shared" ca="1" si="6"/>
        <v/>
      </c>
      <c r="T14" s="30" t="str">
        <f t="shared" ca="1" si="7"/>
        <v/>
      </c>
      <c r="U14" s="13" t="str">
        <f ca="1">IF(D14="","",IF(COUNTA($U$9:U13)/COUNT($H$9:$H$125)&lt;0.08,参数表!$B$34,IF(COUNTA($U$9:U13)/COUNT($H$9:$H$125)&lt;0.4,参数表!$B$35,IF(COUNTA($U$9:U13)/COUNT($H$9:$H$125)&lt;0.8,参数表!$B$36,参数表!$B$37))))</f>
        <v/>
      </c>
      <c r="V14" s="7">
        <f t="shared" si="8"/>
        <v>6</v>
      </c>
      <c r="W14" s="33" t="s">
        <v>227</v>
      </c>
      <c r="X14" s="34" t="e">
        <f>$H$3</f>
        <v>#REF!</v>
      </c>
      <c r="Y14" s="22" t="s">
        <v>510</v>
      </c>
      <c r="Z14" s="53">
        <f>$U$5</f>
        <v>0</v>
      </c>
      <c r="AA14" s="54"/>
      <c r="AB14" s="54"/>
      <c r="AC14" s="54"/>
      <c r="AD14" s="757"/>
    </row>
    <row r="15" spans="1:33" ht="19.899999999999999" customHeight="1" x14ac:dyDescent="0.15">
      <c r="A15" s="15" t="str">
        <f ca="1">IF(OR(D14="",D14=参数表!$E$23),"",IF(HOUR(B15)=0,A14+1,A14))</f>
        <v/>
      </c>
      <c r="B15" s="768" t="str">
        <f ca="1">IF(OR(D14="",D14=参数表!$E$23),"",D14)</f>
        <v/>
      </c>
      <c r="C15" s="768"/>
      <c r="D15" s="16" t="str">
        <f ca="1">IF(OR(D14=参数表!$E$23,D14=""),"",IF(AND(A15=参数表!$B$23,HOUR(IF(参数表!$E$23&lt;冲孔!B15,参数表!$E$23+1-冲孔!B15,参数表!$E$23-冲孔!B15))&lt;=8),参数表!$E$23,IF(HOUR(B15)&gt;=8,IF(HOUR(B15)&gt;=16,"0:00","16:00"),"8:00")))</f>
        <v/>
      </c>
      <c r="E15" s="769" t="str">
        <f t="shared" ca="1" si="1"/>
        <v/>
      </c>
      <c r="F15" s="769"/>
      <c r="G15" s="13" t="str">
        <f t="shared" ca="1" si="2"/>
        <v/>
      </c>
      <c r="H15" s="13" t="str">
        <f ca="1">IF(D15="","",IF(D15=参数表!$E$23,1,2))</f>
        <v/>
      </c>
      <c r="I15" s="427" t="str">
        <f ca="1">IF(D15="","",IF(D15=参数表!$E$23,9,7))</f>
        <v/>
      </c>
      <c r="J15" s="427"/>
      <c r="K15" s="21" t="str">
        <f ca="1">IF(D15="","",IF(D15=参数表!$E$23,冲孔!$X$5,K14+($X$5-$K$9)/(COUNT($H$9:$H$48)-1.8)+RANDBETWEEN($X$6,$Y$6)/100))</f>
        <v/>
      </c>
      <c r="L15" s="770" t="str">
        <f t="shared" ca="1" si="3"/>
        <v/>
      </c>
      <c r="M15" s="770"/>
      <c r="N15" s="771" t="str">
        <f t="shared" ca="1" si="4"/>
        <v/>
      </c>
      <c r="O15" s="771"/>
      <c r="P15" s="21" t="str">
        <f t="shared" ca="1" si="0"/>
        <v/>
      </c>
      <c r="Q15" s="770" t="str">
        <f t="shared" ca="1" si="5"/>
        <v/>
      </c>
      <c r="R15" s="770"/>
      <c r="S15" s="30" t="str">
        <f t="shared" ca="1" si="6"/>
        <v/>
      </c>
      <c r="T15" s="30" t="str">
        <f t="shared" ca="1" si="7"/>
        <v/>
      </c>
      <c r="U15" s="13" t="str">
        <f ca="1">IF(D15="","",IF(COUNTA($U$9:U14)/COUNT($H$9:$H$125)&lt;0.08,参数表!$B$34,IF(COUNTA($U$9:U14)/COUNT($H$9:$H$125)&lt;0.4,参数表!$B$35,IF(COUNTA($U$9:U14)/COUNT($H$9:$H$125)&lt;0.8,参数表!$B$36,参数表!$B$37))))</f>
        <v/>
      </c>
      <c r="V15" s="7">
        <f t="shared" si="8"/>
        <v>7</v>
      </c>
      <c r="W15" s="33" t="s">
        <v>511</v>
      </c>
      <c r="X15" s="34">
        <f>$H$4</f>
        <v>2</v>
      </c>
      <c r="Y15" s="22"/>
      <c r="Z15" s="34"/>
      <c r="AA15" s="52"/>
      <c r="AB15" s="52"/>
      <c r="AC15" s="52"/>
      <c r="AD15" s="757"/>
    </row>
    <row r="16" spans="1:33" ht="19.899999999999999" customHeight="1" x14ac:dyDescent="0.15">
      <c r="A16" s="15" t="str">
        <f ca="1">IF(OR(D15="",D15=参数表!$E$23),"",IF(HOUR(B16)=0,A15+1,A15))</f>
        <v/>
      </c>
      <c r="B16" s="768" t="str">
        <f ca="1">IF(OR(D15="",D15=参数表!$E$23),"",D15)</f>
        <v/>
      </c>
      <c r="C16" s="768"/>
      <c r="D16" s="16" t="str">
        <f ca="1">IF(OR(D15=参数表!$E$23,D15=""),"",IF(AND(A16=参数表!$B$23,HOUR(IF(参数表!$E$23&lt;冲孔!B16,参数表!$E$23+1-冲孔!B16,参数表!$E$23-冲孔!B16))&lt;=8),参数表!$E$23,IF(HOUR(B16)&gt;=8,IF(HOUR(B16)&gt;=16,"0:00","16:00"),"8:00")))</f>
        <v/>
      </c>
      <c r="E16" s="769" t="str">
        <f t="shared" ca="1" si="1"/>
        <v/>
      </c>
      <c r="F16" s="769"/>
      <c r="G16" s="13" t="str">
        <f t="shared" ca="1" si="2"/>
        <v/>
      </c>
      <c r="H16" s="13" t="str">
        <f ca="1">IF(D16="","",IF(D16=参数表!$E$23,1,2))</f>
        <v/>
      </c>
      <c r="I16" s="427" t="str">
        <f ca="1">IF(D16="","",IF(D16=参数表!$E$23,9,7))</f>
        <v/>
      </c>
      <c r="J16" s="427"/>
      <c r="K16" s="21" t="str">
        <f ca="1">IF(D16="","",IF(D16=参数表!$E$23,冲孔!$X$5,K15+($X$5-$K$9)/(COUNT($H$9:$H$48)-1.8)+RANDBETWEEN($X$6,$Y$6)/100))</f>
        <v/>
      </c>
      <c r="L16" s="770" t="str">
        <f t="shared" ca="1" si="3"/>
        <v/>
      </c>
      <c r="M16" s="770"/>
      <c r="N16" s="771" t="str">
        <f t="shared" ca="1" si="4"/>
        <v/>
      </c>
      <c r="O16" s="771"/>
      <c r="P16" s="21" t="str">
        <f t="shared" ca="1" si="0"/>
        <v/>
      </c>
      <c r="Q16" s="770" t="str">
        <f t="shared" ca="1" si="5"/>
        <v/>
      </c>
      <c r="R16" s="770"/>
      <c r="S16" s="30" t="str">
        <f t="shared" ca="1" si="6"/>
        <v/>
      </c>
      <c r="T16" s="30" t="str">
        <f t="shared" ca="1" si="7"/>
        <v/>
      </c>
      <c r="U16" s="13" t="str">
        <f ca="1">IF(D16="","",IF(COUNTA($U$9:U15)/COUNT($H$9:$H$125)&lt;0.08,参数表!$B$34,IF(COUNTA($U$9:U15)/COUNT($H$9:$H$125)&lt;0.4,参数表!$B$35,IF(COUNTA($U$9:U15)/COUNT($H$9:$H$125)&lt;0.8,参数表!$B$36,参数表!$B$37))))</f>
        <v/>
      </c>
      <c r="V16" s="7">
        <f t="shared" si="8"/>
        <v>8</v>
      </c>
      <c r="W16" s="35" t="s">
        <v>512</v>
      </c>
      <c r="X16" s="36">
        <f>$H$5</f>
        <v>0</v>
      </c>
      <c r="Y16" s="40"/>
      <c r="Z16" s="55"/>
      <c r="AA16" s="56"/>
      <c r="AB16" s="56"/>
      <c r="AC16" s="56"/>
      <c r="AD16" s="758"/>
    </row>
    <row r="17" spans="1:30" ht="19.899999999999999" customHeight="1" x14ac:dyDescent="0.15">
      <c r="A17" s="15" t="str">
        <f ca="1">IF(OR(D16="",D16=参数表!$E$23),"",IF(HOUR(B17)=0,A16+1,A16))</f>
        <v/>
      </c>
      <c r="B17" s="768" t="str">
        <f ca="1">IF(OR(D16="",D16=参数表!$E$23),"",D16)</f>
        <v/>
      </c>
      <c r="C17" s="768"/>
      <c r="D17" s="16" t="str">
        <f ca="1">IF(OR(D16=参数表!$E$23,D16=""),"",IF(AND(A17=参数表!$B$23,HOUR(IF(参数表!$E$23&lt;冲孔!B17,参数表!$E$23+1-冲孔!B17,参数表!$E$23-冲孔!B17))&lt;=8),参数表!$E$23,IF(HOUR(B17)&gt;=8,IF(HOUR(B17)&gt;=16,"0:00","16:00"),"8:00")))</f>
        <v/>
      </c>
      <c r="E17" s="769" t="str">
        <f t="shared" ca="1" si="1"/>
        <v/>
      </c>
      <c r="F17" s="769"/>
      <c r="G17" s="13" t="str">
        <f t="shared" ca="1" si="2"/>
        <v/>
      </c>
      <c r="H17" s="13" t="str">
        <f ca="1">IF(D17="","",IF(D17=参数表!$E$23,1,2))</f>
        <v/>
      </c>
      <c r="I17" s="427" t="str">
        <f ca="1">IF(D17="","",IF(D17=参数表!$E$23,9,7))</f>
        <v/>
      </c>
      <c r="J17" s="427"/>
      <c r="K17" s="21" t="str">
        <f ca="1">IF(D17="","",IF(D17=参数表!$E$23,冲孔!$X$5,K16+($X$5-$K$9)/(COUNT($H$9:$H$48)-1.8)+RANDBETWEEN($X$6,$Y$6)/100))</f>
        <v/>
      </c>
      <c r="L17" s="770" t="str">
        <f t="shared" ca="1" si="3"/>
        <v/>
      </c>
      <c r="M17" s="770"/>
      <c r="N17" s="771" t="str">
        <f t="shared" ca="1" si="4"/>
        <v/>
      </c>
      <c r="O17" s="771"/>
      <c r="P17" s="21" t="str">
        <f t="shared" ca="1" si="0"/>
        <v/>
      </c>
      <c r="Q17" s="770" t="str">
        <f t="shared" ca="1" si="5"/>
        <v/>
      </c>
      <c r="R17" s="770"/>
      <c r="S17" s="30" t="str">
        <f t="shared" ca="1" si="6"/>
        <v/>
      </c>
      <c r="T17" s="30" t="str">
        <f t="shared" ca="1" si="7"/>
        <v/>
      </c>
      <c r="U17" s="37" t="str">
        <f ca="1">IF(D17="","",IF(COUNTA($U$9:U16)/COUNT($H$9:$H$125)&lt;0.08,参数表!$B$34,IF(COUNTA($U$9:U16)/COUNT($H$9:$H$125)&lt;0.4,参数表!$B$35,IF(COUNTA($U$9:U16)/COUNT($H$9:$H$125)&lt;0.8,参数表!$B$36,参数表!$B$37))))</f>
        <v/>
      </c>
      <c r="V17" s="32">
        <v>1</v>
      </c>
      <c r="W17" s="38" t="s">
        <v>45</v>
      </c>
      <c r="X17" s="766" t="str">
        <f ca="1">IF(U17="","",$C$2)</f>
        <v/>
      </c>
      <c r="Y17" s="766"/>
      <c r="Z17" s="766"/>
      <c r="AA17" s="49" t="str">
        <f ca="1">IF(U17="","",$Q$2)</f>
        <v/>
      </c>
      <c r="AB17" s="49" t="str">
        <f ca="1">IF(U17="","",$S$2)</f>
        <v/>
      </c>
      <c r="AC17" s="49" t="str">
        <f ca="1">IF(U17="","",$U$2)</f>
        <v/>
      </c>
      <c r="AD17" s="756">
        <f>AD9+1</f>
        <v>2</v>
      </c>
    </row>
    <row r="18" spans="1:30" ht="19.899999999999999" customHeight="1" x14ac:dyDescent="0.15">
      <c r="A18" s="15" t="str">
        <f ca="1">IF(OR(D17="",D17=参数表!$E$23),"",IF(HOUR(B18)=0,A17+1,A17))</f>
        <v/>
      </c>
      <c r="B18" s="768" t="str">
        <f ca="1">IF(OR(D17="",D17=参数表!$E$23),"",D17)</f>
        <v/>
      </c>
      <c r="C18" s="768"/>
      <c r="D18" s="16" t="str">
        <f ca="1">IF(OR(D17=参数表!$E$23,D17=""),"",IF(AND(A18=参数表!$B$23,HOUR(IF(参数表!$E$23&lt;冲孔!B18,参数表!$E$23+1-冲孔!B18,参数表!$E$23-冲孔!B18))&lt;=8),参数表!$E$23,IF(HOUR(B18)&gt;=8,IF(HOUR(B18)&gt;=16,"0:00","16:00"),"8:00")))</f>
        <v/>
      </c>
      <c r="E18" s="769" t="str">
        <f t="shared" ca="1" si="1"/>
        <v/>
      </c>
      <c r="F18" s="769"/>
      <c r="G18" s="13" t="str">
        <f t="shared" ca="1" si="2"/>
        <v/>
      </c>
      <c r="H18" s="13" t="str">
        <f ca="1">IF(D18="","",IF(D18=参数表!$E$23,1,2))</f>
        <v/>
      </c>
      <c r="I18" s="427" t="str">
        <f ca="1">IF(D18="","",IF(D18=参数表!$E$23,9,7))</f>
        <v/>
      </c>
      <c r="J18" s="427"/>
      <c r="K18" s="21" t="str">
        <f ca="1">IF(D18="","",IF(D18=参数表!$E$23,冲孔!$X$5,K17+($X$5-$K$9)/(COUNT($H$9:$H$48)-1.8)+RANDBETWEEN($X$6,$Y$6)/100))</f>
        <v/>
      </c>
      <c r="L18" s="770" t="str">
        <f t="shared" ca="1" si="3"/>
        <v/>
      </c>
      <c r="M18" s="770"/>
      <c r="N18" s="771" t="str">
        <f t="shared" ca="1" si="4"/>
        <v/>
      </c>
      <c r="O18" s="771"/>
      <c r="P18" s="21" t="str">
        <f t="shared" ca="1" si="0"/>
        <v/>
      </c>
      <c r="Q18" s="770" t="str">
        <f t="shared" ca="1" si="5"/>
        <v/>
      </c>
      <c r="R18" s="770"/>
      <c r="S18" s="30" t="str">
        <f t="shared" ca="1" si="6"/>
        <v/>
      </c>
      <c r="T18" s="30" t="str">
        <f t="shared" ca="1" si="7"/>
        <v/>
      </c>
      <c r="U18" s="37" t="str">
        <f ca="1">IF(D18="","",IF(COUNTA($U$9:U17)/COUNT($H$9:$H$125)&lt;0.08,参数表!$B$34,IF(COUNTA($U$9:U17)/COUNT($H$9:$H$125)&lt;0.4,参数表!$B$35,IF(COUNTA($U$9:U17)/COUNT($H$9:$H$125)&lt;0.8,参数表!$B$36,参数表!$B$37))))</f>
        <v/>
      </c>
      <c r="V18" s="33">
        <f>V17+1</f>
        <v>2</v>
      </c>
      <c r="W18" s="22" t="s">
        <v>503</v>
      </c>
      <c r="X18" s="767" t="str">
        <f ca="1">IF(U17="","",$H$2)</f>
        <v/>
      </c>
      <c r="Y18" s="767"/>
      <c r="Z18" s="767"/>
      <c r="AA18" s="51" t="str">
        <f ca="1">IF(U17="","",$Q$3)</f>
        <v/>
      </c>
      <c r="AB18" s="51" t="str">
        <f ca="1">IF(U17="","",$S$3)</f>
        <v/>
      </c>
      <c r="AC18" s="51" t="str">
        <f ca="1">IF(U17="","",$U$3)</f>
        <v/>
      </c>
      <c r="AD18" s="757"/>
    </row>
    <row r="19" spans="1:30" ht="19.899999999999999" customHeight="1" x14ac:dyDescent="0.15">
      <c r="A19" s="15" t="str">
        <f ca="1">IF(OR(D18="",D18=参数表!$E$23),"",IF(HOUR(B19)=0,A18+1,A18))</f>
        <v/>
      </c>
      <c r="B19" s="768" t="str">
        <f ca="1">IF(OR(D18="",D18=参数表!$E$23),"",D18)</f>
        <v/>
      </c>
      <c r="C19" s="768"/>
      <c r="D19" s="16" t="str">
        <f ca="1">IF(OR(D18=参数表!$E$23,D18=""),"",IF(AND(A19=参数表!$B$23,HOUR(IF(参数表!$E$23&lt;冲孔!B19,参数表!$E$23+1-冲孔!B19,参数表!$E$23-冲孔!B19))&lt;=8),参数表!$E$23,IF(HOUR(B19)&gt;=8,IF(HOUR(B19)&gt;=16,"0:00","16:00"),"8:00")))</f>
        <v/>
      </c>
      <c r="E19" s="769" t="str">
        <f t="shared" ca="1" si="1"/>
        <v/>
      </c>
      <c r="F19" s="769"/>
      <c r="G19" s="13" t="str">
        <f t="shared" ca="1" si="2"/>
        <v/>
      </c>
      <c r="H19" s="13" t="str">
        <f ca="1">IF(D19="","",IF(D19=参数表!$E$23,1,2))</f>
        <v/>
      </c>
      <c r="I19" s="427" t="str">
        <f ca="1">IF(D19="","",IF(D19=参数表!$E$23,9,7))</f>
        <v/>
      </c>
      <c r="J19" s="427"/>
      <c r="K19" s="21" t="str">
        <f ca="1">IF(D19="","",IF(D19=参数表!$E$23,冲孔!$X$5,K18+($X$5-$K$9)/(COUNT($H$9:$H$48)-1.8)+RANDBETWEEN($X$6,$Y$6)/100))</f>
        <v/>
      </c>
      <c r="L19" s="770" t="str">
        <f t="shared" ca="1" si="3"/>
        <v/>
      </c>
      <c r="M19" s="770"/>
      <c r="N19" s="771" t="str">
        <f t="shared" ca="1" si="4"/>
        <v/>
      </c>
      <c r="O19" s="771"/>
      <c r="P19" s="21" t="str">
        <f t="shared" ca="1" si="0"/>
        <v/>
      </c>
      <c r="Q19" s="770" t="str">
        <f t="shared" ca="1" si="5"/>
        <v/>
      </c>
      <c r="R19" s="770"/>
      <c r="S19" s="30" t="str">
        <f t="shared" ca="1" si="6"/>
        <v/>
      </c>
      <c r="T19" s="30" t="str">
        <f t="shared" ca="1" si="7"/>
        <v/>
      </c>
      <c r="U19" s="37" t="str">
        <f ca="1">IF(D19="","",IF(COUNTA($U$9:U18)/COUNT($H$9:$H$125)&lt;0.08,参数表!$B$34,IF(COUNTA($U$9:U18)/COUNT($H$9:$H$125)&lt;0.4,参数表!$B$35,IF(COUNTA($U$9:U18)/COUNT($H$9:$H$125)&lt;0.8,参数表!$B$36,参数表!$B$37))))</f>
        <v/>
      </c>
      <c r="V19" s="33">
        <f t="shared" ref="V19:V24" si="9">V18+1</f>
        <v>3</v>
      </c>
      <c r="W19" s="22" t="s">
        <v>504</v>
      </c>
      <c r="X19" s="34" t="str">
        <f ca="1">IF(U17="","",$C$3)</f>
        <v/>
      </c>
      <c r="Y19" s="22" t="s">
        <v>505</v>
      </c>
      <c r="Z19" s="34" t="str">
        <f ca="1">IF(U17="","",$O$4)</f>
        <v/>
      </c>
      <c r="AA19" s="52"/>
      <c r="AB19" s="52"/>
      <c r="AC19" s="52"/>
      <c r="AD19" s="757"/>
    </row>
    <row r="20" spans="1:30" ht="19.899999999999999" customHeight="1" x14ac:dyDescent="0.15">
      <c r="A20" s="15" t="str">
        <f ca="1">IF(OR(D19="",D19=参数表!$E$23),"",IF(HOUR(B20)=0,A19+1,A19))</f>
        <v/>
      </c>
      <c r="B20" s="768" t="str">
        <f ca="1">IF(OR(D19="",D19=参数表!$E$23),"",D19)</f>
        <v/>
      </c>
      <c r="C20" s="768"/>
      <c r="D20" s="16" t="str">
        <f ca="1">IF(OR(D19=参数表!$E$23,D19=""),"",IF(AND(A20=参数表!$B$23,HOUR(IF(参数表!$E$23&lt;冲孔!B20,参数表!$E$23+1-冲孔!B20,参数表!$E$23-冲孔!B20))&lt;=8),参数表!$E$23,IF(HOUR(B20)&gt;=8,IF(HOUR(B20)&gt;=16,"0:00","16:00"),"8:00")))</f>
        <v/>
      </c>
      <c r="E20" s="769" t="str">
        <f t="shared" ca="1" si="1"/>
        <v/>
      </c>
      <c r="F20" s="769"/>
      <c r="G20" s="13" t="str">
        <f t="shared" ca="1" si="2"/>
        <v/>
      </c>
      <c r="H20" s="13" t="str">
        <f ca="1">IF(D20="","",IF(D20=参数表!$E$23,1,2))</f>
        <v/>
      </c>
      <c r="I20" s="427" t="str">
        <f ca="1">IF(D20="","",IF(D20=参数表!$E$23,9,7))</f>
        <v/>
      </c>
      <c r="J20" s="427"/>
      <c r="K20" s="21" t="str">
        <f ca="1">IF(D20="","",IF(D20=参数表!$E$23,冲孔!$X$5,K19+($X$5-$K$9)/(COUNT($H$9:$H$48)-1.8)+RANDBETWEEN($X$6,$Y$6)/100))</f>
        <v/>
      </c>
      <c r="L20" s="770" t="str">
        <f t="shared" ca="1" si="3"/>
        <v/>
      </c>
      <c r="M20" s="770"/>
      <c r="N20" s="771" t="str">
        <f t="shared" ca="1" si="4"/>
        <v/>
      </c>
      <c r="O20" s="771"/>
      <c r="P20" s="21" t="str">
        <f t="shared" ca="1" si="0"/>
        <v/>
      </c>
      <c r="Q20" s="770" t="str">
        <f t="shared" ca="1" si="5"/>
        <v/>
      </c>
      <c r="R20" s="770"/>
      <c r="S20" s="30" t="str">
        <f t="shared" ca="1" si="6"/>
        <v/>
      </c>
      <c r="T20" s="30" t="str">
        <f t="shared" ca="1" si="7"/>
        <v/>
      </c>
      <c r="U20" s="37" t="str">
        <f ca="1">IF(D20="","",IF(COUNTA($U$9:U19)/COUNT($H$9:$H$125)&lt;0.08,参数表!$B$34,IF(COUNTA($U$9:U19)/COUNT($H$9:$H$125)&lt;0.4,参数表!$B$35,IF(COUNTA($U$9:U19)/COUNT($H$9:$H$125)&lt;0.8,参数表!$B$36,参数表!$B$37))))</f>
        <v/>
      </c>
      <c r="V20" s="33">
        <f t="shared" si="9"/>
        <v>4</v>
      </c>
      <c r="W20" s="22" t="s">
        <v>506</v>
      </c>
      <c r="X20" s="34" t="str">
        <f ca="1">IF(U17="","",$C$4)</f>
        <v/>
      </c>
      <c r="Y20" s="22" t="s">
        <v>507</v>
      </c>
      <c r="Z20" s="53" t="str">
        <f ca="1">IF(U17="","",$O$5)</f>
        <v/>
      </c>
      <c r="AA20" s="54"/>
      <c r="AB20" s="54"/>
      <c r="AC20" s="54"/>
      <c r="AD20" s="757"/>
    </row>
    <row r="21" spans="1:30" ht="19.899999999999999" customHeight="1" x14ac:dyDescent="0.15">
      <c r="A21" s="15" t="str">
        <f ca="1">IF(OR(D20="",D20=参数表!$E$23),"",IF(HOUR(B21)=0,A20+1,A20))</f>
        <v/>
      </c>
      <c r="B21" s="768" t="str">
        <f ca="1">IF(OR(D20="",D20=参数表!$E$23),"",D20)</f>
        <v/>
      </c>
      <c r="C21" s="768"/>
      <c r="D21" s="16" t="str">
        <f ca="1">IF(OR(D20=参数表!$E$23,D20=""),"",IF(AND(A21=参数表!$B$23,HOUR(IF(参数表!$E$23&lt;冲孔!B21,参数表!$E$23+1-冲孔!B21,参数表!$E$23-冲孔!B21))&lt;=8),参数表!$E$23,IF(HOUR(B21)&gt;=8,IF(HOUR(B21)&gt;=16,"0:00","16:00"),"8:00")))</f>
        <v/>
      </c>
      <c r="E21" s="769" t="str">
        <f t="shared" ca="1" si="1"/>
        <v/>
      </c>
      <c r="F21" s="769"/>
      <c r="G21" s="13" t="str">
        <f t="shared" ca="1" si="2"/>
        <v/>
      </c>
      <c r="H21" s="13" t="str">
        <f ca="1">IF(D21="","",IF(D21=参数表!$E$23,1,2))</f>
        <v/>
      </c>
      <c r="I21" s="427" t="str">
        <f ca="1">IF(D21="","",IF(D21=参数表!$E$23,9,7))</f>
        <v/>
      </c>
      <c r="J21" s="427"/>
      <c r="K21" s="21" t="str">
        <f ca="1">IF(D21="","",IF(D21=参数表!$E$23,冲孔!$X$5,K20+($X$5-$K$9)/(COUNT($H$9:$H$48)-1.8)+RANDBETWEEN($X$6,$Y$6)/100))</f>
        <v/>
      </c>
      <c r="L21" s="770" t="str">
        <f t="shared" ca="1" si="3"/>
        <v/>
      </c>
      <c r="M21" s="770"/>
      <c r="N21" s="771" t="str">
        <f t="shared" ca="1" si="4"/>
        <v/>
      </c>
      <c r="O21" s="771"/>
      <c r="P21" s="21" t="str">
        <f t="shared" ca="1" si="0"/>
        <v/>
      </c>
      <c r="Q21" s="770" t="str">
        <f t="shared" ca="1" si="5"/>
        <v/>
      </c>
      <c r="R21" s="770"/>
      <c r="S21" s="30" t="str">
        <f t="shared" ca="1" si="6"/>
        <v/>
      </c>
      <c r="T21" s="30" t="str">
        <f t="shared" ca="1" si="7"/>
        <v/>
      </c>
      <c r="U21" s="37" t="str">
        <f ca="1">IF(D21="","",IF(COUNTA($U$9:U20)/COUNT($H$9:$H$125)&lt;0.08,参数表!$B$34,IF(COUNTA($U$9:U20)/COUNT($H$9:$H$125)&lt;0.4,参数表!$B$35,IF(COUNTA($U$9:U20)/COUNT($H$9:$H$125)&lt;0.8,参数表!$B$36,参数表!$B$37))))</f>
        <v/>
      </c>
      <c r="V21" s="33">
        <f t="shared" si="9"/>
        <v>5</v>
      </c>
      <c r="W21" s="22" t="s">
        <v>508</v>
      </c>
      <c r="X21" s="34" t="str">
        <f ca="1">IF(U17="","",$C$5)</f>
        <v/>
      </c>
      <c r="Y21" s="22" t="s">
        <v>509</v>
      </c>
      <c r="Z21" s="34" t="str">
        <f ca="1">IF(U17="","",$U$4)</f>
        <v/>
      </c>
      <c r="AA21" s="52"/>
      <c r="AB21" s="52"/>
      <c r="AC21" s="52"/>
      <c r="AD21" s="757"/>
    </row>
    <row r="22" spans="1:30" ht="19.899999999999999" customHeight="1" x14ac:dyDescent="0.15">
      <c r="A22" s="15" t="str">
        <f ca="1">IF(OR(D21="",D21=参数表!$E$23),"",IF(HOUR(B22)=0,A21+1,A21))</f>
        <v/>
      </c>
      <c r="B22" s="768" t="str">
        <f ca="1">IF(OR(D21="",D21=参数表!$E$23),"",D21)</f>
        <v/>
      </c>
      <c r="C22" s="768"/>
      <c r="D22" s="16" t="str">
        <f ca="1">IF(OR(D21=参数表!$E$23,D21=""),"",IF(AND(A22=参数表!$B$23,HOUR(IF(参数表!$E$23&lt;冲孔!B22,参数表!$E$23+1-冲孔!B22,参数表!$E$23-冲孔!B22))&lt;=8),参数表!$E$23,IF(HOUR(B22)&gt;=8,IF(HOUR(B22)&gt;=16,"0:00","16:00"),"8:00")))</f>
        <v/>
      </c>
      <c r="E22" s="769" t="str">
        <f t="shared" ca="1" si="1"/>
        <v/>
      </c>
      <c r="F22" s="769"/>
      <c r="G22" s="13" t="str">
        <f t="shared" ca="1" si="2"/>
        <v/>
      </c>
      <c r="H22" s="13" t="str">
        <f ca="1">IF(D22="","",IF(D22=参数表!$E$23,1,2))</f>
        <v/>
      </c>
      <c r="I22" s="427" t="str">
        <f ca="1">IF(D22="","",IF(D22=参数表!$E$23,9,7))</f>
        <v/>
      </c>
      <c r="J22" s="427"/>
      <c r="K22" s="21" t="str">
        <f ca="1">IF(D22="","",IF(D22=参数表!$E$23,冲孔!$X$5,K21+($X$5-$K$9)/(COUNT($H$9:$H$48)-1.8)+RANDBETWEEN($X$6,$Y$6)/100))</f>
        <v/>
      </c>
      <c r="L22" s="770" t="str">
        <f t="shared" ca="1" si="3"/>
        <v/>
      </c>
      <c r="M22" s="770"/>
      <c r="N22" s="771" t="str">
        <f t="shared" ca="1" si="4"/>
        <v/>
      </c>
      <c r="O22" s="771"/>
      <c r="P22" s="21" t="str">
        <f t="shared" ca="1" si="0"/>
        <v/>
      </c>
      <c r="Q22" s="770" t="str">
        <f t="shared" ca="1" si="5"/>
        <v/>
      </c>
      <c r="R22" s="770"/>
      <c r="S22" s="30" t="str">
        <f t="shared" ca="1" si="6"/>
        <v/>
      </c>
      <c r="T22" s="30" t="str">
        <f t="shared" ca="1" si="7"/>
        <v/>
      </c>
      <c r="U22" s="37" t="str">
        <f ca="1">IF(D22="","",IF(COUNTA($U$9:U21)/COUNT($H$9:$H$125)&lt;0.08,参数表!$B$34,IF(COUNTA($U$9:U21)/COUNT($H$9:$H$125)&lt;0.4,参数表!$B$35,IF(COUNTA($U$9:U21)/COUNT($H$9:$H$125)&lt;0.8,参数表!$B$36,参数表!$B$37))))</f>
        <v/>
      </c>
      <c r="V22" s="33">
        <f t="shared" si="9"/>
        <v>6</v>
      </c>
      <c r="W22" s="22" t="s">
        <v>227</v>
      </c>
      <c r="X22" s="34" t="str">
        <f ca="1">IF(U17="","",$H$3)</f>
        <v/>
      </c>
      <c r="Y22" s="22" t="s">
        <v>510</v>
      </c>
      <c r="Z22" s="53" t="str">
        <f ca="1">IF(U17="","",$U$5)</f>
        <v/>
      </c>
      <c r="AA22" s="54"/>
      <c r="AB22" s="54"/>
      <c r="AC22" s="54"/>
      <c r="AD22" s="757"/>
    </row>
    <row r="23" spans="1:30" ht="19.899999999999999" customHeight="1" x14ac:dyDescent="0.15">
      <c r="A23" s="15" t="str">
        <f ca="1">IF(OR(D22="",D22=参数表!$E$23),"",IF(HOUR(B23)=0,A22+1,A22))</f>
        <v/>
      </c>
      <c r="B23" s="768" t="str">
        <f ca="1">IF(OR(D22="",D22=参数表!$E$23),"",D22)</f>
        <v/>
      </c>
      <c r="C23" s="768"/>
      <c r="D23" s="16" t="str">
        <f ca="1">IF(OR(D22=参数表!$E$23,D22=""),"",IF(AND(A23=参数表!$B$23,HOUR(IF(参数表!$E$23&lt;冲孔!B23,参数表!$E$23+1-冲孔!B23,参数表!$E$23-冲孔!B23))&lt;=8),参数表!$E$23,IF(HOUR(B23)&gt;=8,IF(HOUR(B23)&gt;=16,"0:00","16:00"),"8:00")))</f>
        <v/>
      </c>
      <c r="E23" s="769" t="str">
        <f t="shared" ca="1" si="1"/>
        <v/>
      </c>
      <c r="F23" s="769"/>
      <c r="G23" s="13" t="str">
        <f t="shared" ca="1" si="2"/>
        <v/>
      </c>
      <c r="H23" s="13" t="str">
        <f ca="1">IF(D23="","",IF(D23=参数表!$E$23,1,2))</f>
        <v/>
      </c>
      <c r="I23" s="427" t="str">
        <f ca="1">IF(D23="","",IF(D23=参数表!$E$23,9,7))</f>
        <v/>
      </c>
      <c r="J23" s="427"/>
      <c r="K23" s="21" t="str">
        <f ca="1">IF(D23="","",IF(D23=参数表!$E$23,冲孔!$X$5,K22+($X$5-$K$9)/(COUNT($H$9:$H$48)-1.8)+RANDBETWEEN($X$6,$Y$6)/100))</f>
        <v/>
      </c>
      <c r="L23" s="770" t="str">
        <f t="shared" ref="L23:L28" ca="1" si="10">IF(D23="","",$H$5-K23)</f>
        <v/>
      </c>
      <c r="M23" s="770"/>
      <c r="N23" s="771" t="str">
        <f t="shared" ref="N23:N28" ca="1" si="11">IF(K23="","",K23-K22)</f>
        <v/>
      </c>
      <c r="O23" s="771"/>
      <c r="P23" s="21" t="str">
        <f t="shared" ref="P23:P28" ca="1" si="12">K23</f>
        <v/>
      </c>
      <c r="Q23" s="770" t="str">
        <f t="shared" ca="1" si="5"/>
        <v/>
      </c>
      <c r="R23" s="770"/>
      <c r="S23" s="30" t="str">
        <f t="shared" ca="1" si="6"/>
        <v/>
      </c>
      <c r="T23" s="30" t="str">
        <f t="shared" ca="1" si="7"/>
        <v/>
      </c>
      <c r="U23" s="37" t="str">
        <f ca="1">IF(D23="","",IF(COUNTA($U$9:U22)/COUNT($H$9:$H$125)&lt;0.08,参数表!$B$34,IF(COUNTA($U$9:U22)/COUNT($H$9:$H$125)&lt;0.4,参数表!$B$35,IF(COUNTA($U$9:U22)/COUNT($H$9:$H$125)&lt;0.8,参数表!$B$36,参数表!$B$37))))</f>
        <v/>
      </c>
      <c r="V23" s="33">
        <f t="shared" si="9"/>
        <v>7</v>
      </c>
      <c r="W23" s="22" t="s">
        <v>511</v>
      </c>
      <c r="X23" s="34" t="str">
        <f ca="1">IF(U17="","",$H$4)</f>
        <v/>
      </c>
      <c r="Y23" s="22"/>
      <c r="Z23" s="34"/>
      <c r="AA23" s="52"/>
      <c r="AB23" s="52"/>
      <c r="AC23" s="52"/>
      <c r="AD23" s="757"/>
    </row>
    <row r="24" spans="1:30" ht="19.899999999999999" customHeight="1" x14ac:dyDescent="0.15">
      <c r="A24" s="15" t="str">
        <f ca="1">IF(OR(D23="",D23=参数表!$E$23),"",IF(HOUR(B24)=0,A23+1,A23))</f>
        <v/>
      </c>
      <c r="B24" s="768" t="str">
        <f ca="1">IF(OR(D23="",D23=参数表!$E$23),"",D23)</f>
        <v/>
      </c>
      <c r="C24" s="768"/>
      <c r="D24" s="16" t="str">
        <f ca="1">IF(OR(D23=参数表!$E$23,D23=""),"",IF(AND(A24=参数表!$B$23,HOUR(IF(参数表!$E$23&lt;冲孔!B24,参数表!$E$23+1-冲孔!B24,参数表!$E$23-冲孔!B24))&lt;=8),参数表!$E$23,IF(HOUR(B24)&gt;=8,IF(HOUR(B24)&gt;=16,"0:00","16:00"),"8:00")))</f>
        <v/>
      </c>
      <c r="E24" s="769" t="str">
        <f t="shared" ca="1" si="1"/>
        <v/>
      </c>
      <c r="F24" s="769"/>
      <c r="G24" s="13" t="str">
        <f t="shared" ca="1" si="2"/>
        <v/>
      </c>
      <c r="H24" s="13" t="str">
        <f ca="1">IF(D24="","",IF(D24=参数表!$E$23,1,2))</f>
        <v/>
      </c>
      <c r="I24" s="427" t="str">
        <f ca="1">IF(D24="","",IF(D24=参数表!$E$23,9,7))</f>
        <v/>
      </c>
      <c r="J24" s="427"/>
      <c r="K24" s="21" t="str">
        <f ca="1">IF(D24="","",IF(D24=参数表!$E$23,冲孔!$X$5,K23+($X$5-$K$9)/(COUNT($H$9:$H$48)-1.8)+RANDBETWEEN($X$6,$Y$6)/100))</f>
        <v/>
      </c>
      <c r="L24" s="770" t="str">
        <f t="shared" ca="1" si="10"/>
        <v/>
      </c>
      <c r="M24" s="770"/>
      <c r="N24" s="771" t="str">
        <f t="shared" ca="1" si="11"/>
        <v/>
      </c>
      <c r="O24" s="771"/>
      <c r="P24" s="21" t="str">
        <f t="shared" ca="1" si="12"/>
        <v/>
      </c>
      <c r="Q24" s="770" t="str">
        <f t="shared" ca="1" si="5"/>
        <v/>
      </c>
      <c r="R24" s="770"/>
      <c r="S24" s="30" t="str">
        <f t="shared" ca="1" si="6"/>
        <v/>
      </c>
      <c r="T24" s="30" t="str">
        <f t="shared" ca="1" si="7"/>
        <v/>
      </c>
      <c r="U24" s="37" t="str">
        <f ca="1">IF(D24="","",IF(COUNTA($U$9:U23)/COUNT($H$9:$H$125)&lt;0.08,参数表!$B$34,IF(COUNTA($U$9:U23)/COUNT($H$9:$H$125)&lt;0.4,参数表!$B$35,IF(COUNTA($U$9:U23)/COUNT($H$9:$H$125)&lt;0.8,参数表!$B$36,参数表!$B$37))))</f>
        <v/>
      </c>
      <c r="V24" s="39">
        <f t="shared" si="9"/>
        <v>8</v>
      </c>
      <c r="W24" s="40" t="s">
        <v>512</v>
      </c>
      <c r="X24" s="36" t="str">
        <f ca="1">IF(U17="","",$H$5)</f>
        <v/>
      </c>
      <c r="Y24" s="40"/>
      <c r="Z24" s="55"/>
      <c r="AA24" s="56"/>
      <c r="AB24" s="56"/>
      <c r="AC24" s="56"/>
      <c r="AD24" s="758"/>
    </row>
    <row r="25" spans="1:30" ht="19.899999999999999" customHeight="1" x14ac:dyDescent="0.15">
      <c r="A25" s="15" t="str">
        <f ca="1">IF(OR(D24="",D24=参数表!$E$23),"",IF(HOUR(B25)=0,A24+1,A24))</f>
        <v/>
      </c>
      <c r="B25" s="768" t="str">
        <f ca="1">IF(OR(D24="",D24=参数表!$E$23),"",D24)</f>
        <v/>
      </c>
      <c r="C25" s="768"/>
      <c r="D25" s="16" t="str">
        <f ca="1">IF(OR(D24=参数表!$E$23,D24=""),"",IF(AND(A25=参数表!$B$23,HOUR(IF(参数表!$E$23&lt;冲孔!B25,参数表!$E$23+1-冲孔!B25,参数表!$E$23-冲孔!B25))&lt;=8),参数表!$E$23,IF(HOUR(B25)&gt;=8,IF(HOUR(B25)&gt;=16,"0:00","16:00"),"8:00")))</f>
        <v/>
      </c>
      <c r="E25" s="769" t="str">
        <f t="shared" ca="1" si="1"/>
        <v/>
      </c>
      <c r="F25" s="769"/>
      <c r="G25" s="13" t="str">
        <f t="shared" ca="1" si="2"/>
        <v/>
      </c>
      <c r="H25" s="13" t="str">
        <f ca="1">IF(D25="","",IF(D25=参数表!$E$23,1,2))</f>
        <v/>
      </c>
      <c r="I25" s="427" t="str">
        <f ca="1">IF(D25="","",IF(D25=参数表!$E$23,9,7))</f>
        <v/>
      </c>
      <c r="J25" s="427"/>
      <c r="K25" s="21" t="str">
        <f ca="1">IF(D25="","",IF(D25=参数表!$E$23,冲孔!$X$5,K24+($X$5-$K$9)/(COUNT($H$9:$H$48)-1.8)+RANDBETWEEN($X$6,$Y$6)/100))</f>
        <v/>
      </c>
      <c r="L25" s="770" t="str">
        <f t="shared" ca="1" si="10"/>
        <v/>
      </c>
      <c r="M25" s="770"/>
      <c r="N25" s="771" t="str">
        <f t="shared" ca="1" si="11"/>
        <v/>
      </c>
      <c r="O25" s="771"/>
      <c r="P25" s="21" t="str">
        <f t="shared" ca="1" si="12"/>
        <v/>
      </c>
      <c r="Q25" s="770" t="str">
        <f t="shared" ca="1" si="5"/>
        <v/>
      </c>
      <c r="R25" s="770"/>
      <c r="S25" s="30" t="str">
        <f t="shared" ca="1" si="6"/>
        <v/>
      </c>
      <c r="T25" s="30" t="str">
        <f t="shared" ca="1" si="7"/>
        <v/>
      </c>
      <c r="U25" s="13" t="str">
        <f ca="1">IF(D25="","",IF(COUNTA($U$9:U24)/COUNT($H$9:$H$125)&lt;0.08,参数表!$B$34,IF(COUNTA($U$9:U24)/COUNT($H$9:$H$125)&lt;0.4,参数表!$B$35,IF(COUNTA($U$9:U24)/COUNT($H$9:$H$125)&lt;0.8,参数表!$B$36,参数表!$B$37))))</f>
        <v/>
      </c>
      <c r="V25" s="7">
        <v>1</v>
      </c>
      <c r="W25" s="32" t="s">
        <v>45</v>
      </c>
      <c r="X25" s="766" t="str">
        <f ca="1">IF(U25="","",$C$2)</f>
        <v/>
      </c>
      <c r="Y25" s="766"/>
      <c r="Z25" s="766"/>
      <c r="AA25" s="49" t="str">
        <f ca="1">IF(U25="","",$Q$2)</f>
        <v/>
      </c>
      <c r="AB25" s="49" t="str">
        <f ca="1">IF(U25="","",$S$2)</f>
        <v/>
      </c>
      <c r="AC25" s="49" t="str">
        <f ca="1">IF(U25="","",$U$2)</f>
        <v/>
      </c>
      <c r="AD25" s="756">
        <f>AD17+1</f>
        <v>3</v>
      </c>
    </row>
    <row r="26" spans="1:30" ht="19.899999999999999" customHeight="1" x14ac:dyDescent="0.15">
      <c r="A26" s="15" t="str">
        <f ca="1">IF(OR(D25="",D25=参数表!$E$23),"",IF(HOUR(B26)=0,A25+1,A25))</f>
        <v/>
      </c>
      <c r="B26" s="768" t="str">
        <f ca="1">IF(OR(D25="",D25=参数表!$E$23),"",D25)</f>
        <v/>
      </c>
      <c r="C26" s="768"/>
      <c r="D26" s="16" t="str">
        <f ca="1">IF(OR(D25=参数表!$E$23,D25=""),"",IF(AND(A26=参数表!$B$23,HOUR(IF(参数表!$E$23&lt;冲孔!B26,参数表!$E$23+1-冲孔!B26,参数表!$E$23-冲孔!B26))&lt;=8),参数表!$E$23,IF(HOUR(B26)&gt;=8,IF(HOUR(B26)&gt;=16,"0:00","16:00"),"8:00")))</f>
        <v/>
      </c>
      <c r="E26" s="769" t="str">
        <f t="shared" ca="1" si="1"/>
        <v/>
      </c>
      <c r="F26" s="769"/>
      <c r="G26" s="13" t="str">
        <f t="shared" ca="1" si="2"/>
        <v/>
      </c>
      <c r="H26" s="13" t="str">
        <f ca="1">IF(D26="","",IF(D26=参数表!$E$23,1,2))</f>
        <v/>
      </c>
      <c r="I26" s="427" t="str">
        <f ca="1">IF(D26="","",IF(D26=参数表!$E$23,9,7))</f>
        <v/>
      </c>
      <c r="J26" s="427"/>
      <c r="K26" s="21" t="str">
        <f ca="1">IF(D26="","",IF(D26=参数表!$E$23,冲孔!$X$5,K25+($X$5-$K$9)/(COUNT($H$9:$H$48)-1.8)+RANDBETWEEN($X$6,$Y$6)/100))</f>
        <v/>
      </c>
      <c r="L26" s="770" t="str">
        <f t="shared" ca="1" si="10"/>
        <v/>
      </c>
      <c r="M26" s="770"/>
      <c r="N26" s="771" t="str">
        <f t="shared" ca="1" si="11"/>
        <v/>
      </c>
      <c r="O26" s="771"/>
      <c r="P26" s="21" t="str">
        <f t="shared" ca="1" si="12"/>
        <v/>
      </c>
      <c r="Q26" s="770" t="str">
        <f t="shared" ca="1" si="5"/>
        <v/>
      </c>
      <c r="R26" s="770"/>
      <c r="S26" s="30" t="str">
        <f t="shared" ca="1" si="6"/>
        <v/>
      </c>
      <c r="T26" s="30" t="str">
        <f t="shared" ca="1" si="7"/>
        <v/>
      </c>
      <c r="U26" s="13" t="str">
        <f ca="1">IF(D26="","",IF(COUNTA($U$9:U25)/COUNT($H$9:$H$125)&lt;0.08,参数表!$B$34,IF(COUNTA($U$9:U25)/COUNT($H$9:$H$125)&lt;0.4,参数表!$B$35,IF(COUNTA($U$9:U25)/COUNT($H$9:$H$125)&lt;0.8,参数表!$B$36,参数表!$B$37))))</f>
        <v/>
      </c>
      <c r="V26" s="7">
        <f>V25+1</f>
        <v>2</v>
      </c>
      <c r="W26" s="33" t="s">
        <v>503</v>
      </c>
      <c r="X26" s="767" t="str">
        <f ca="1">IF(U25="","",$H$2)</f>
        <v/>
      </c>
      <c r="Y26" s="767"/>
      <c r="Z26" s="767"/>
      <c r="AA26" s="51" t="str">
        <f ca="1">IF(U25="","",$Q$3)</f>
        <v/>
      </c>
      <c r="AB26" s="51" t="str">
        <f ca="1">IF(U25="","",$S$3)</f>
        <v/>
      </c>
      <c r="AC26" s="51" t="str">
        <f ca="1">IF(U25="","",$U$3)</f>
        <v/>
      </c>
      <c r="AD26" s="757"/>
    </row>
    <row r="27" spans="1:30" ht="19.899999999999999" customHeight="1" x14ac:dyDescent="0.15">
      <c r="A27" s="15" t="str">
        <f ca="1">IF(OR(D26="",D26=参数表!$E$23),"",IF(HOUR(B27)=0,A26+1,A26))</f>
        <v/>
      </c>
      <c r="B27" s="768" t="str">
        <f ca="1">IF(OR(D26="",D26=参数表!$E$23),"",D26)</f>
        <v/>
      </c>
      <c r="C27" s="768"/>
      <c r="D27" s="16" t="str">
        <f ca="1">IF(OR(D26=参数表!$E$23,D26=""),"",IF(AND(A27=参数表!$B$23,HOUR(IF(参数表!$E$23&lt;冲孔!B27,参数表!$E$23+1-冲孔!B27,参数表!$E$23-冲孔!B27))&lt;=8),参数表!$E$23,IF(HOUR(B27)&gt;=8,IF(HOUR(B27)&gt;=16,"0:00","16:00"),"8:00")))</f>
        <v/>
      </c>
      <c r="E27" s="769" t="str">
        <f t="shared" ca="1" si="1"/>
        <v/>
      </c>
      <c r="F27" s="769"/>
      <c r="G27" s="13" t="str">
        <f t="shared" ca="1" si="2"/>
        <v/>
      </c>
      <c r="H27" s="13" t="str">
        <f ca="1">IF(D27="","",IF(D27=参数表!$E$23,1,2))</f>
        <v/>
      </c>
      <c r="I27" s="427" t="str">
        <f ca="1">IF(D27="","",IF(D27=参数表!$E$23,9,7))</f>
        <v/>
      </c>
      <c r="J27" s="427"/>
      <c r="K27" s="21" t="str">
        <f ca="1">IF(D27="","",IF(D27=参数表!$E$23,冲孔!$X$5,K26+($X$5-$K$9)/(COUNT($H$9:$H$48)-1.8)+RANDBETWEEN($X$6,$Y$6)/100))</f>
        <v/>
      </c>
      <c r="L27" s="770" t="str">
        <f t="shared" ca="1" si="10"/>
        <v/>
      </c>
      <c r="M27" s="770"/>
      <c r="N27" s="771" t="str">
        <f t="shared" ca="1" si="11"/>
        <v/>
      </c>
      <c r="O27" s="771"/>
      <c r="P27" s="21" t="str">
        <f t="shared" ca="1" si="12"/>
        <v/>
      </c>
      <c r="Q27" s="770" t="str">
        <f t="shared" ca="1" si="5"/>
        <v/>
      </c>
      <c r="R27" s="770"/>
      <c r="S27" s="30" t="str">
        <f t="shared" ca="1" si="6"/>
        <v/>
      </c>
      <c r="T27" s="30" t="str">
        <f t="shared" ca="1" si="7"/>
        <v/>
      </c>
      <c r="U27" s="13" t="str">
        <f ca="1">IF(D27="","",IF(COUNTA($U$9:U26)/COUNT($H$9:$H$125)&lt;0.08,参数表!$B$34,IF(COUNTA($U$9:U26)/COUNT($H$9:$H$125)&lt;0.4,参数表!$B$35,IF(COUNTA($U$9:U26)/COUNT($H$9:$H$125)&lt;0.8,参数表!$B$36,参数表!$B$37))))</f>
        <v/>
      </c>
      <c r="V27" s="7">
        <f t="shared" ref="V27:V32" si="13">V26+1</f>
        <v>3</v>
      </c>
      <c r="W27" s="33" t="s">
        <v>504</v>
      </c>
      <c r="X27" s="34" t="str">
        <f ca="1">IF(U25="","",$C$3)</f>
        <v/>
      </c>
      <c r="Y27" s="22" t="s">
        <v>505</v>
      </c>
      <c r="Z27" s="34" t="str">
        <f ca="1">IF(U25="","",$O$4)</f>
        <v/>
      </c>
      <c r="AA27" s="52"/>
      <c r="AB27" s="52"/>
      <c r="AC27" s="52"/>
      <c r="AD27" s="757"/>
    </row>
    <row r="28" spans="1:30" ht="19.899999999999999" customHeight="1" x14ac:dyDescent="0.15">
      <c r="A28" s="17" t="str">
        <f ca="1">IF(OR(D27="",D27=参数表!$E$23),"",IF(HOUR(B28)=0,A27+1,A27))</f>
        <v/>
      </c>
      <c r="B28" s="761" t="str">
        <f ca="1">IF(OR(D27="",D27=参数表!$E$23),"",D27)</f>
        <v/>
      </c>
      <c r="C28" s="761"/>
      <c r="D28" s="18" t="str">
        <f ca="1">IF(OR(D27=参数表!$E$23,D27=""),"",IF(AND(A28=参数表!$B$23,HOUR(IF(参数表!$E$23&lt;冲孔!B28,参数表!$E$23+1-冲孔!B28,参数表!$E$23-冲孔!B28))&lt;=8),参数表!$E$23,IF(HOUR(B28)&gt;=8,IF(HOUR(B28)&gt;=16,"0:00","16:00"),"8:00")))</f>
        <v/>
      </c>
      <c r="E28" s="762" t="str">
        <f t="shared" ca="1" si="1"/>
        <v/>
      </c>
      <c r="F28" s="762"/>
      <c r="G28" s="14" t="str">
        <f t="shared" ca="1" si="2"/>
        <v/>
      </c>
      <c r="H28" s="14" t="str">
        <f ca="1">IF(D28="","",IF(D28=参数表!$E$23,1,2))</f>
        <v/>
      </c>
      <c r="I28" s="763" t="str">
        <f ca="1">IF(D28="","",IF(D28=参数表!$E$23,9,7))</f>
        <v/>
      </c>
      <c r="J28" s="763"/>
      <c r="K28" s="20" t="str">
        <f ca="1">IF(D28="","",IF(D28=参数表!$E$23,冲孔!$X$5,K27+($X$5-$K$9)/(COUNT($H$9:$H$48)-1.8)+RANDBETWEEN($X$6,$Y$6)/100))</f>
        <v/>
      </c>
      <c r="L28" s="760" t="str">
        <f t="shared" ca="1" si="10"/>
        <v/>
      </c>
      <c r="M28" s="760"/>
      <c r="N28" s="764" t="str">
        <f t="shared" ca="1" si="11"/>
        <v/>
      </c>
      <c r="O28" s="764"/>
      <c r="P28" s="20" t="str">
        <f t="shared" ca="1" si="12"/>
        <v/>
      </c>
      <c r="Q28" s="765" t="str">
        <f t="shared" ca="1" si="5"/>
        <v/>
      </c>
      <c r="R28" s="765"/>
      <c r="S28" s="41" t="str">
        <f t="shared" ca="1" si="6"/>
        <v/>
      </c>
      <c r="T28" s="41" t="str">
        <f t="shared" ca="1" si="7"/>
        <v/>
      </c>
      <c r="U28" s="14" t="str">
        <f ca="1">IF(D28="","",IF(COUNTA($U$9:U27)/COUNT($H$9:$H$125)&lt;0.08,参数表!$B$34,IF(COUNTA($U$9:U27)/COUNT($H$9:$H$125)&lt;0.4,参数表!$B$35,IF(COUNTA($U$9:U27)/COUNT($H$9:$H$125)&lt;0.8,参数表!$B$36,参数表!$B$37))))</f>
        <v/>
      </c>
      <c r="V28" s="7">
        <f t="shared" si="13"/>
        <v>4</v>
      </c>
      <c r="W28" s="33" t="s">
        <v>506</v>
      </c>
      <c r="X28" s="34" t="str">
        <f ca="1">IF(U25="","",$C$4)</f>
        <v/>
      </c>
      <c r="Y28" s="22" t="s">
        <v>507</v>
      </c>
      <c r="Z28" s="53" t="str">
        <f ca="1">IF(U25="","",$O$5)</f>
        <v/>
      </c>
      <c r="AA28" s="54"/>
      <c r="AB28" s="54"/>
      <c r="AC28" s="54"/>
      <c r="AD28" s="757"/>
    </row>
    <row r="29" spans="1:30" ht="19.899999999999999" customHeight="1" x14ac:dyDescent="0.15">
      <c r="A29" s="17" t="str">
        <f ca="1">IF(OR(D28="",D28=参数表!$E$23),"",IF(HOUR(B29)=0,A28+1,A28))</f>
        <v/>
      </c>
      <c r="B29" s="761" t="str">
        <f ca="1">IF(OR(D28="",D28=参数表!$E$23),"",D28)</f>
        <v/>
      </c>
      <c r="C29" s="761"/>
      <c r="D29" s="18" t="str">
        <f ca="1">IF(OR(D28=参数表!$E$23,D28=""),"",IF(AND(A29=参数表!$B$23,HOUR(IF(参数表!$E$23&lt;冲孔!B29,参数表!$E$23+1-冲孔!B29,参数表!$E$23-冲孔!B29))&lt;=8),参数表!$E$23,IF(HOUR(B29)&gt;=8,IF(HOUR(B29)&gt;=16,"0:00","16:00"),"8:00")))</f>
        <v/>
      </c>
      <c r="E29" s="762" t="str">
        <f t="shared" ca="1" si="1"/>
        <v/>
      </c>
      <c r="F29" s="762"/>
      <c r="G29" s="14" t="str">
        <f t="shared" ca="1" si="2"/>
        <v/>
      </c>
      <c r="H29" s="14" t="str">
        <f ca="1">IF(D29="","",IF(D29=参数表!$E$23,1,2))</f>
        <v/>
      </c>
      <c r="I29" s="763" t="str">
        <f ca="1">IF(D29="","",IF(D29=参数表!$E$23,9,7))</f>
        <v/>
      </c>
      <c r="J29" s="763"/>
      <c r="K29" s="20" t="str">
        <f ca="1">IF(D29="","",IF(D29=参数表!$E$23,冲孔!$X$5,K28+($X$5-$K$9)/(COUNT($H$9:$H$48)-1.8)+RANDBETWEEN($X$6,$Y$6)/100))</f>
        <v/>
      </c>
      <c r="L29" s="760" t="str">
        <f t="shared" ref="L29:L48" ca="1" si="14">IF(D29="","",$H$5-K29)</f>
        <v/>
      </c>
      <c r="M29" s="760"/>
      <c r="N29" s="764" t="str">
        <f t="shared" ref="N29:N48" ca="1" si="15">IF(K29="","",K29-K28)</f>
        <v/>
      </c>
      <c r="O29" s="764"/>
      <c r="P29" s="20" t="str">
        <f t="shared" ref="P29:P48" ca="1" si="16">K29</f>
        <v/>
      </c>
      <c r="Q29" s="765" t="str">
        <f t="shared" ca="1" si="5"/>
        <v/>
      </c>
      <c r="R29" s="765"/>
      <c r="S29" s="41" t="str">
        <f t="shared" ca="1" si="6"/>
        <v/>
      </c>
      <c r="T29" s="41" t="str">
        <f t="shared" ca="1" si="7"/>
        <v/>
      </c>
      <c r="U29" s="14" t="str">
        <f ca="1">IF(D29="","",IF(COUNTA($U$9:U28)/COUNT($H$9:$H$125)&lt;0.08,参数表!$B$34,IF(COUNTA($U$9:U28)/COUNT($H$9:$H$125)&lt;0.4,参数表!$B$35,IF(COUNTA($U$9:U28)/COUNT($H$9:$H$125)&lt;0.8,参数表!$B$36,参数表!$B$37))))</f>
        <v/>
      </c>
      <c r="V29" s="7">
        <f t="shared" si="13"/>
        <v>5</v>
      </c>
      <c r="W29" s="33" t="s">
        <v>508</v>
      </c>
      <c r="X29" s="34" t="str">
        <f ca="1">IF(U25="","",$C$5)</f>
        <v/>
      </c>
      <c r="Y29" s="22" t="s">
        <v>509</v>
      </c>
      <c r="Z29" s="34" t="str">
        <f ca="1">IF(U25="","",$U$4)</f>
        <v/>
      </c>
      <c r="AA29" s="52"/>
      <c r="AB29" s="52"/>
      <c r="AC29" s="52"/>
      <c r="AD29" s="757"/>
    </row>
    <row r="30" spans="1:30" ht="19.899999999999999" customHeight="1" x14ac:dyDescent="0.15">
      <c r="A30" s="17" t="str">
        <f ca="1">IF(OR(D29="",D29=参数表!$E$23),"",IF(HOUR(B30)=0,A29+1,A29))</f>
        <v/>
      </c>
      <c r="B30" s="761" t="str">
        <f ca="1">IF(OR(D29="",D29=参数表!$E$23),"",D29)</f>
        <v/>
      </c>
      <c r="C30" s="761"/>
      <c r="D30" s="18" t="str">
        <f ca="1">IF(OR(D29=参数表!$E$23,D29=""),"",IF(AND(A30=参数表!$B$23,HOUR(IF(参数表!$E$23&lt;冲孔!B30,参数表!$E$23+1-冲孔!B30,参数表!$E$23-冲孔!B30))&lt;=8),参数表!$E$23,IF(HOUR(B30)&gt;=8,IF(HOUR(B30)&gt;=16,"0:00","16:00"),"8:00")))</f>
        <v/>
      </c>
      <c r="E30" s="762" t="str">
        <f t="shared" ca="1" si="1"/>
        <v/>
      </c>
      <c r="F30" s="762"/>
      <c r="G30" s="14" t="str">
        <f t="shared" ca="1" si="2"/>
        <v/>
      </c>
      <c r="H30" s="14" t="str">
        <f ca="1">IF(D30="","",IF(D30=参数表!$E$23,1,2))</f>
        <v/>
      </c>
      <c r="I30" s="763" t="str">
        <f ca="1">IF(D30="","",IF(D30=参数表!$E$23,9,7))</f>
        <v/>
      </c>
      <c r="J30" s="763"/>
      <c r="K30" s="20" t="str">
        <f ca="1">IF(D30="","",IF(D30=参数表!$E$23,冲孔!$X$5,K29+($X$5-$K$9)/(COUNT($H$9:$H$48)-1.8)+RANDBETWEEN($X$6,$Y$6)/100))</f>
        <v/>
      </c>
      <c r="L30" s="760" t="str">
        <f t="shared" ca="1" si="14"/>
        <v/>
      </c>
      <c r="M30" s="760"/>
      <c r="N30" s="764" t="str">
        <f t="shared" ca="1" si="15"/>
        <v/>
      </c>
      <c r="O30" s="764"/>
      <c r="P30" s="20" t="str">
        <f t="shared" ca="1" si="16"/>
        <v/>
      </c>
      <c r="Q30" s="765" t="str">
        <f t="shared" ca="1" si="5"/>
        <v/>
      </c>
      <c r="R30" s="765"/>
      <c r="S30" s="41" t="str">
        <f t="shared" ca="1" si="6"/>
        <v/>
      </c>
      <c r="T30" s="41" t="str">
        <f t="shared" ca="1" si="7"/>
        <v/>
      </c>
      <c r="U30" s="14" t="str">
        <f ca="1">IF(D30="","",IF(COUNTA($U$9:U29)/COUNT($H$9:$H$125)&lt;0.08,参数表!$B$34,IF(COUNTA($U$9:U29)/COUNT($H$9:$H$125)&lt;0.4,参数表!$B$35,IF(COUNTA($U$9:U29)/COUNT($H$9:$H$125)&lt;0.8,参数表!$B$36,参数表!$B$37))))</f>
        <v/>
      </c>
      <c r="V30" s="7">
        <f t="shared" si="13"/>
        <v>6</v>
      </c>
      <c r="W30" s="33" t="s">
        <v>227</v>
      </c>
      <c r="X30" s="34" t="str">
        <f ca="1">IF(U25="","",$H$3)</f>
        <v/>
      </c>
      <c r="Y30" s="22" t="s">
        <v>510</v>
      </c>
      <c r="Z30" s="53" t="str">
        <f ca="1">IF(U25="","",$U$5)</f>
        <v/>
      </c>
      <c r="AA30" s="54"/>
      <c r="AB30" s="54"/>
      <c r="AC30" s="54"/>
      <c r="AD30" s="757"/>
    </row>
    <row r="31" spans="1:30" ht="19.899999999999999" customHeight="1" x14ac:dyDescent="0.15">
      <c r="A31" s="17" t="str">
        <f ca="1">IF(OR(D30="",D30=参数表!$E$23),"",IF(HOUR(B31)=0,A30+1,A30))</f>
        <v/>
      </c>
      <c r="B31" s="761" t="str">
        <f ca="1">IF(OR(D30="",D30=参数表!$E$23),"",D30)</f>
        <v/>
      </c>
      <c r="C31" s="761"/>
      <c r="D31" s="18" t="str">
        <f ca="1">IF(OR(D30=参数表!$E$23,D30=""),"",IF(AND(A31=参数表!$B$23,HOUR(IF(参数表!$E$23&lt;冲孔!B31,参数表!$E$23+1-冲孔!B31,参数表!$E$23-冲孔!B31))&lt;=8),参数表!$E$23,IF(HOUR(B31)&gt;=8,IF(HOUR(B31)&gt;=16,"0:00","16:00"),"8:00")))</f>
        <v/>
      </c>
      <c r="E31" s="762" t="str">
        <f t="shared" ca="1" si="1"/>
        <v/>
      </c>
      <c r="F31" s="762"/>
      <c r="G31" s="14" t="str">
        <f t="shared" ca="1" si="2"/>
        <v/>
      </c>
      <c r="H31" s="14" t="str">
        <f ca="1">IF(D31="","",IF(D31=参数表!$E$23,1,2))</f>
        <v/>
      </c>
      <c r="I31" s="763" t="str">
        <f ca="1">IF(D31="","",IF(D31=参数表!$E$23,9,7))</f>
        <v/>
      </c>
      <c r="J31" s="763"/>
      <c r="K31" s="20" t="str">
        <f ca="1">IF(D31="","",IF(D31=参数表!$E$23,冲孔!$X$5,K30+($X$5-$K$9)/(COUNT($H$9:$H$48)-1.8)+RANDBETWEEN($X$6,$Y$6)/100))</f>
        <v/>
      </c>
      <c r="L31" s="760" t="str">
        <f t="shared" ca="1" si="14"/>
        <v/>
      </c>
      <c r="M31" s="760"/>
      <c r="N31" s="764" t="str">
        <f t="shared" ca="1" si="15"/>
        <v/>
      </c>
      <c r="O31" s="764"/>
      <c r="P31" s="20" t="str">
        <f t="shared" ca="1" si="16"/>
        <v/>
      </c>
      <c r="Q31" s="765" t="str">
        <f t="shared" ca="1" si="5"/>
        <v/>
      </c>
      <c r="R31" s="765"/>
      <c r="S31" s="41" t="str">
        <f t="shared" ca="1" si="6"/>
        <v/>
      </c>
      <c r="T31" s="41" t="str">
        <f t="shared" ca="1" si="7"/>
        <v/>
      </c>
      <c r="U31" s="14" t="str">
        <f ca="1">IF(D31="","",IF(COUNTA($U$9:U30)/COUNT($H$9:$H$125)&lt;0.08,参数表!$B$34,IF(COUNTA($U$9:U30)/COUNT($H$9:$H$125)&lt;0.4,参数表!$B$35,IF(COUNTA($U$9:U30)/COUNT($H$9:$H$125)&lt;0.8,参数表!$B$36,参数表!$B$37))))</f>
        <v/>
      </c>
      <c r="V31" s="7">
        <f t="shared" si="13"/>
        <v>7</v>
      </c>
      <c r="W31" s="33" t="s">
        <v>511</v>
      </c>
      <c r="X31" s="34" t="str">
        <f ca="1">IF(U25="","",$H$4)</f>
        <v/>
      </c>
      <c r="Y31" s="22"/>
      <c r="Z31" s="34"/>
      <c r="AA31" s="52"/>
      <c r="AB31" s="52"/>
      <c r="AC31" s="52"/>
      <c r="AD31" s="757"/>
    </row>
    <row r="32" spans="1:30" ht="19.899999999999999" customHeight="1" x14ac:dyDescent="0.15">
      <c r="A32" s="17" t="str">
        <f ca="1">IF(OR(D31="",D31=参数表!$E$23),"",IF(HOUR(B32)=0,A31+1,A31))</f>
        <v/>
      </c>
      <c r="B32" s="761" t="str">
        <f ca="1">IF(OR(D31="",D31=参数表!$E$23),"",D31)</f>
        <v/>
      </c>
      <c r="C32" s="761"/>
      <c r="D32" s="18" t="str">
        <f ca="1">IF(OR(D31=参数表!$E$23,D31=""),"",IF(AND(A32=参数表!$B$23,HOUR(IF(参数表!$E$23&lt;冲孔!B32,参数表!$E$23+1-冲孔!B32,参数表!$E$23-冲孔!B32))&lt;=8),参数表!$E$23,IF(HOUR(B32)&gt;=8,IF(HOUR(B32)&gt;=16,"0:00","16:00"),"8:00")))</f>
        <v/>
      </c>
      <c r="E32" s="762" t="str">
        <f t="shared" ca="1" si="1"/>
        <v/>
      </c>
      <c r="F32" s="762"/>
      <c r="G32" s="14" t="str">
        <f t="shared" ca="1" si="2"/>
        <v/>
      </c>
      <c r="H32" s="14" t="str">
        <f ca="1">IF(D32="","",IF(D32=参数表!$E$23,1,2))</f>
        <v/>
      </c>
      <c r="I32" s="763" t="str">
        <f ca="1">IF(D32="","",IF(D32=参数表!$E$23,9,7))</f>
        <v/>
      </c>
      <c r="J32" s="763"/>
      <c r="K32" s="20" t="str">
        <f ca="1">IF(D32="","",IF(D32=参数表!$E$23,冲孔!$X$5,K31+($X$5-$K$9)/(COUNT($H$9:$H$48)-1.8)+RANDBETWEEN($X$6,$Y$6)/100))</f>
        <v/>
      </c>
      <c r="L32" s="760" t="str">
        <f t="shared" ca="1" si="14"/>
        <v/>
      </c>
      <c r="M32" s="760"/>
      <c r="N32" s="764" t="str">
        <f t="shared" ca="1" si="15"/>
        <v/>
      </c>
      <c r="O32" s="764"/>
      <c r="P32" s="20" t="str">
        <f t="shared" ca="1" si="16"/>
        <v/>
      </c>
      <c r="Q32" s="765" t="str">
        <f t="shared" ca="1" si="5"/>
        <v/>
      </c>
      <c r="R32" s="765"/>
      <c r="S32" s="41" t="str">
        <f t="shared" ca="1" si="6"/>
        <v/>
      </c>
      <c r="T32" s="41" t="str">
        <f t="shared" ca="1" si="7"/>
        <v/>
      </c>
      <c r="U32" s="14" t="str">
        <f ca="1">IF(D32="","",IF(COUNTA($U$9:U31)/COUNT($H$9:$H$125)&lt;0.08,参数表!$B$34,IF(COUNTA($U$9:U31)/COUNT($H$9:$H$125)&lt;0.4,参数表!$B$35,IF(COUNTA($U$9:U31)/COUNT($H$9:$H$125)&lt;0.8,参数表!$B$36,参数表!$B$37))))</f>
        <v/>
      </c>
      <c r="V32" s="42">
        <f t="shared" si="13"/>
        <v>8</v>
      </c>
      <c r="W32" s="35" t="s">
        <v>512</v>
      </c>
      <c r="X32" s="36" t="str">
        <f ca="1">IF(U25="","",$H$5)</f>
        <v/>
      </c>
      <c r="Y32" s="40"/>
      <c r="Z32" s="55"/>
      <c r="AA32" s="56"/>
      <c r="AB32" s="56"/>
      <c r="AC32" s="56"/>
      <c r="AD32" s="758"/>
    </row>
    <row r="33" spans="1:30" ht="19.899999999999999" customHeight="1" x14ac:dyDescent="0.15">
      <c r="A33" s="17" t="str">
        <f ca="1">IF(OR(D32="",D32=参数表!$E$23),"",IF(HOUR(B33)=0,A32+1,A32))</f>
        <v/>
      </c>
      <c r="B33" s="761" t="str">
        <f ca="1">IF(OR(D32="",D32=参数表!$E$23),"",D32)</f>
        <v/>
      </c>
      <c r="C33" s="761"/>
      <c r="D33" s="18" t="str">
        <f ca="1">IF(OR(D32=参数表!$E$23,D32=""),"",IF(AND(A33=参数表!$B$23,HOUR(IF(参数表!$E$23&lt;冲孔!B33,参数表!$E$23+1-冲孔!B33,参数表!$E$23-冲孔!B33))&lt;=8),参数表!$E$23,IF(HOUR(B33)&gt;=8,IF(HOUR(B33)&gt;=16,"0:00","16:00"),"8:00")))</f>
        <v/>
      </c>
      <c r="E33" s="762" t="str">
        <f t="shared" ca="1" si="1"/>
        <v/>
      </c>
      <c r="F33" s="762"/>
      <c r="G33" s="14" t="str">
        <f t="shared" ca="1" si="2"/>
        <v/>
      </c>
      <c r="H33" s="14" t="str">
        <f ca="1">IF(D33="","",IF(D33=参数表!$E$23,1,2))</f>
        <v/>
      </c>
      <c r="I33" s="763" t="str">
        <f ca="1">IF(D33="","",IF(D33=参数表!$E$23,9,7))</f>
        <v/>
      </c>
      <c r="J33" s="763"/>
      <c r="K33" s="20" t="str">
        <f ca="1">IF(D33="","",IF(D33=参数表!$E$23,冲孔!$X$5,K32+($X$5-$K$9)/(COUNT($H$9:$H$48)-1.8)+RANDBETWEEN($X$6,$Y$6)/100))</f>
        <v/>
      </c>
      <c r="L33" s="760" t="str">
        <f t="shared" ca="1" si="14"/>
        <v/>
      </c>
      <c r="M33" s="760"/>
      <c r="N33" s="764" t="str">
        <f t="shared" ca="1" si="15"/>
        <v/>
      </c>
      <c r="O33" s="764"/>
      <c r="P33" s="20" t="str">
        <f t="shared" ca="1" si="16"/>
        <v/>
      </c>
      <c r="Q33" s="765" t="str">
        <f t="shared" ca="1" si="5"/>
        <v/>
      </c>
      <c r="R33" s="765"/>
      <c r="S33" s="41" t="str">
        <f t="shared" ca="1" si="6"/>
        <v/>
      </c>
      <c r="T33" s="41" t="str">
        <f t="shared" ca="1" si="7"/>
        <v/>
      </c>
      <c r="U33" s="14" t="str">
        <f ca="1">IF(D33="","",IF(COUNTA($U$9:U32)/COUNT($H$9:$H$125)&lt;0.08,参数表!$B$34,IF(COUNTA($U$9:U32)/COUNT($H$9:$H$125)&lt;0.4,参数表!$B$35,IF(COUNTA($U$9:U32)/COUNT($H$9:$H$125)&lt;0.8,参数表!$B$36,参数表!$B$37))))</f>
        <v/>
      </c>
      <c r="V33" s="31">
        <v>1</v>
      </c>
      <c r="W33" s="32" t="s">
        <v>45</v>
      </c>
      <c r="X33" s="766" t="str">
        <f ca="1">IF(U33="","",$C$2)</f>
        <v/>
      </c>
      <c r="Y33" s="766"/>
      <c r="Z33" s="766"/>
      <c r="AA33" s="49" t="str">
        <f ca="1">IF(U33="","",$Q$2)</f>
        <v/>
      </c>
      <c r="AB33" s="49" t="str">
        <f ca="1">IF(U33="","",$S$2)</f>
        <v/>
      </c>
      <c r="AC33" s="49" t="str">
        <f ca="1">IF(U33="","",$U$2)</f>
        <v/>
      </c>
      <c r="AD33" s="756">
        <f>AD25+1</f>
        <v>4</v>
      </c>
    </row>
    <row r="34" spans="1:30" ht="19.899999999999999" customHeight="1" x14ac:dyDescent="0.15">
      <c r="A34" s="17" t="str">
        <f ca="1">IF(OR(D33="",D33=参数表!$E$23),"",IF(HOUR(B34)=0,A33+1,A33))</f>
        <v/>
      </c>
      <c r="B34" s="761" t="str">
        <f ca="1">IF(OR(D33="",D33=参数表!$E$23),"",D33)</f>
        <v/>
      </c>
      <c r="C34" s="761"/>
      <c r="D34" s="18" t="str">
        <f ca="1">IF(OR(D33=参数表!$E$23,D33=""),"",IF(AND(A34=参数表!$B$23,HOUR(IF(参数表!$E$23&lt;冲孔!B34,参数表!$E$23+1-冲孔!B34,参数表!$E$23-冲孔!B34))&lt;=8),参数表!$E$23,IF(HOUR(B34)&gt;=8,IF(HOUR(B34)&gt;=16,"0:00","16:00"),"8:00")))</f>
        <v/>
      </c>
      <c r="E34" s="762" t="str">
        <f t="shared" ca="1" si="1"/>
        <v/>
      </c>
      <c r="F34" s="762"/>
      <c r="G34" s="14" t="str">
        <f t="shared" ca="1" si="2"/>
        <v/>
      </c>
      <c r="H34" s="14" t="str">
        <f ca="1">IF(D34="","",IF(D34=参数表!$E$23,1,2))</f>
        <v/>
      </c>
      <c r="I34" s="763" t="str">
        <f ca="1">IF(D34="","",IF(D34=参数表!$E$23,9,7))</f>
        <v/>
      </c>
      <c r="J34" s="763"/>
      <c r="K34" s="20" t="str">
        <f ca="1">IF(D34="","",IF(D34=参数表!$E$23,冲孔!$X$5,K33+($X$5-$K$9)/(COUNT($H$9:$H$48)-1.8)+RANDBETWEEN($X$6,$Y$6)/100))</f>
        <v/>
      </c>
      <c r="L34" s="760" t="str">
        <f t="shared" ca="1" si="14"/>
        <v/>
      </c>
      <c r="M34" s="760"/>
      <c r="N34" s="764" t="str">
        <f t="shared" ca="1" si="15"/>
        <v/>
      </c>
      <c r="O34" s="764"/>
      <c r="P34" s="20" t="str">
        <f t="shared" ca="1" si="16"/>
        <v/>
      </c>
      <c r="Q34" s="765" t="str">
        <f t="shared" ca="1" si="5"/>
        <v/>
      </c>
      <c r="R34" s="765"/>
      <c r="S34" s="41" t="str">
        <f t="shared" ca="1" si="6"/>
        <v/>
      </c>
      <c r="T34" s="41" t="str">
        <f t="shared" ca="1" si="7"/>
        <v/>
      </c>
      <c r="U34" s="14" t="str">
        <f ca="1">IF(D34="","",IF(COUNTA($U$9:U33)/COUNT($H$9:$H$125)&lt;0.08,参数表!$B$34,IF(COUNTA($U$9:U33)/COUNT($H$9:$H$125)&lt;0.4,参数表!$B$35,IF(COUNTA($U$9:U33)/COUNT($H$9:$H$125)&lt;0.8,参数表!$B$36,参数表!$B$37))))</f>
        <v/>
      </c>
      <c r="V34" s="7">
        <f>V33+1</f>
        <v>2</v>
      </c>
      <c r="W34" s="33" t="s">
        <v>503</v>
      </c>
      <c r="X34" s="767" t="str">
        <f ca="1">IF(U33="","",$H$2)</f>
        <v/>
      </c>
      <c r="Y34" s="767"/>
      <c r="Z34" s="767"/>
      <c r="AA34" s="51" t="str">
        <f ca="1">IF(U33="","",$Q$3)</f>
        <v/>
      </c>
      <c r="AB34" s="51" t="str">
        <f ca="1">IF(U33="","",$S$3)</f>
        <v/>
      </c>
      <c r="AC34" s="51" t="str">
        <f ca="1">IF(U33="","",$U$3)</f>
        <v/>
      </c>
      <c r="AD34" s="757"/>
    </row>
    <row r="35" spans="1:30" ht="19.899999999999999" customHeight="1" x14ac:dyDescent="0.15">
      <c r="A35" s="17" t="str">
        <f ca="1">IF(OR(D34="",D34=参数表!$E$23),"",IF(HOUR(B35)=0,A34+1,A34))</f>
        <v/>
      </c>
      <c r="B35" s="761" t="str">
        <f ca="1">IF(OR(D34="",D34=参数表!$E$23),"",D34)</f>
        <v/>
      </c>
      <c r="C35" s="761"/>
      <c r="D35" s="18" t="str">
        <f ca="1">IF(OR(D34=参数表!$E$23,D34=""),"",IF(AND(A35=参数表!$B$23,HOUR(IF(参数表!$E$23&lt;冲孔!B35,参数表!$E$23+1-冲孔!B35,参数表!$E$23-冲孔!B35))&lt;=8),参数表!$E$23,IF(HOUR(B35)&gt;=8,IF(HOUR(B35)&gt;=16,"0:00","16:00"),"8:00")))</f>
        <v/>
      </c>
      <c r="E35" s="762" t="str">
        <f t="shared" ca="1" si="1"/>
        <v/>
      </c>
      <c r="F35" s="762"/>
      <c r="G35" s="14" t="str">
        <f t="shared" ca="1" si="2"/>
        <v/>
      </c>
      <c r="H35" s="14" t="str">
        <f ca="1">IF(D35="","",IF(D35=参数表!$E$23,1,2))</f>
        <v/>
      </c>
      <c r="I35" s="763" t="str">
        <f ca="1">IF(D35="","",IF(D35=参数表!$E$23,9,7))</f>
        <v/>
      </c>
      <c r="J35" s="763"/>
      <c r="K35" s="20" t="str">
        <f ca="1">IF(D35="","",IF(D35=参数表!$E$23,冲孔!$X$5,K34+($X$5-$K$9)/(COUNT($H$9:$H$48)-1.8)+RANDBETWEEN($X$6,$Y$6)/100))</f>
        <v/>
      </c>
      <c r="L35" s="760" t="str">
        <f t="shared" ca="1" si="14"/>
        <v/>
      </c>
      <c r="M35" s="760"/>
      <c r="N35" s="764" t="str">
        <f t="shared" ca="1" si="15"/>
        <v/>
      </c>
      <c r="O35" s="764"/>
      <c r="P35" s="20" t="str">
        <f t="shared" ca="1" si="16"/>
        <v/>
      </c>
      <c r="Q35" s="765" t="str">
        <f t="shared" ca="1" si="5"/>
        <v/>
      </c>
      <c r="R35" s="765"/>
      <c r="S35" s="41" t="str">
        <f t="shared" ca="1" si="6"/>
        <v/>
      </c>
      <c r="T35" s="41" t="str">
        <f t="shared" ca="1" si="7"/>
        <v/>
      </c>
      <c r="U35" s="14" t="str">
        <f ca="1">IF(D35="","",IF(COUNTA($U$9:U34)/COUNT($H$9:$H$125)&lt;0.08,参数表!$B$34,IF(COUNTA($U$9:U34)/COUNT($H$9:$H$125)&lt;0.4,参数表!$B$35,IF(COUNTA($U$9:U34)/COUNT($H$9:$H$125)&lt;0.8,参数表!$B$36,参数表!$B$37))))</f>
        <v/>
      </c>
      <c r="V35" s="7">
        <f t="shared" ref="V35:V40" si="17">V34+1</f>
        <v>3</v>
      </c>
      <c r="W35" s="33" t="s">
        <v>504</v>
      </c>
      <c r="X35" s="34" t="str">
        <f ca="1">IF(U33="","",$C$3)</f>
        <v/>
      </c>
      <c r="Y35" s="22" t="s">
        <v>505</v>
      </c>
      <c r="Z35" s="34" t="str">
        <f ca="1">IF(U33="","",$O$4)</f>
        <v/>
      </c>
      <c r="AA35" s="52"/>
      <c r="AB35" s="52"/>
      <c r="AC35" s="52"/>
      <c r="AD35" s="757"/>
    </row>
    <row r="36" spans="1:30" ht="19.899999999999999" customHeight="1" x14ac:dyDescent="0.15">
      <c r="A36" s="17" t="str">
        <f ca="1">IF(OR(D35="",D35=参数表!$E$23),"",IF(HOUR(B36)=0,A35+1,A35))</f>
        <v/>
      </c>
      <c r="B36" s="761" t="str">
        <f ca="1">IF(OR(D35="",D35=参数表!$E$23),"",D35)</f>
        <v/>
      </c>
      <c r="C36" s="761"/>
      <c r="D36" s="18" t="str">
        <f ca="1">IF(OR(D35=参数表!$E$23,D35=""),"",IF(AND(A36=参数表!$B$23,HOUR(IF(参数表!$E$23&lt;冲孔!B36,参数表!$E$23+1-冲孔!B36,参数表!$E$23-冲孔!B36))&lt;=8),参数表!$E$23,IF(HOUR(B36)&gt;=8,IF(HOUR(B36)&gt;=16,"0:00","16:00"),"8:00")))</f>
        <v/>
      </c>
      <c r="E36" s="762" t="str">
        <f t="shared" ca="1" si="1"/>
        <v/>
      </c>
      <c r="F36" s="762"/>
      <c r="G36" s="14" t="str">
        <f t="shared" ca="1" si="2"/>
        <v/>
      </c>
      <c r="H36" s="14" t="str">
        <f ca="1">IF(D36="","",IF(D36=参数表!$E$23,1,2))</f>
        <v/>
      </c>
      <c r="I36" s="763" t="str">
        <f ca="1">IF(D36="","",IF(D36=参数表!$E$23,9,7))</f>
        <v/>
      </c>
      <c r="J36" s="763"/>
      <c r="K36" s="20" t="str">
        <f ca="1">IF(D36="","",IF(D36=参数表!$E$23,冲孔!$X$5,K35+($X$5-$K$9)/(COUNT($H$9:$H$48)-1.8)+RANDBETWEEN($X$6,$Y$6)/100))</f>
        <v/>
      </c>
      <c r="L36" s="760" t="str">
        <f t="shared" ca="1" si="14"/>
        <v/>
      </c>
      <c r="M36" s="760"/>
      <c r="N36" s="764" t="str">
        <f t="shared" ca="1" si="15"/>
        <v/>
      </c>
      <c r="O36" s="764"/>
      <c r="P36" s="20" t="str">
        <f t="shared" ca="1" si="16"/>
        <v/>
      </c>
      <c r="Q36" s="765" t="str">
        <f t="shared" ca="1" si="5"/>
        <v/>
      </c>
      <c r="R36" s="765"/>
      <c r="S36" s="41" t="str">
        <f t="shared" ca="1" si="6"/>
        <v/>
      </c>
      <c r="T36" s="41" t="str">
        <f t="shared" ca="1" si="7"/>
        <v/>
      </c>
      <c r="U36" s="14" t="str">
        <f ca="1">IF(D36="","",IF(COUNTA($U$9:U35)/COUNT($H$9:$H$125)&lt;0.08,参数表!$B$34,IF(COUNTA($U$9:U35)/COUNT($H$9:$H$125)&lt;0.4,参数表!$B$35,IF(COUNTA($U$9:U35)/COUNT($H$9:$H$125)&lt;0.8,参数表!$B$36,参数表!$B$37))))</f>
        <v/>
      </c>
      <c r="V36" s="7">
        <f t="shared" si="17"/>
        <v>4</v>
      </c>
      <c r="W36" s="33" t="s">
        <v>506</v>
      </c>
      <c r="X36" s="34" t="str">
        <f ca="1">IF(U33="","",$C$4)</f>
        <v/>
      </c>
      <c r="Y36" s="22" t="s">
        <v>507</v>
      </c>
      <c r="Z36" s="53" t="str">
        <f ca="1">IF(U33="","",$O$5)</f>
        <v/>
      </c>
      <c r="AA36" s="54"/>
      <c r="AB36" s="54"/>
      <c r="AC36" s="54"/>
      <c r="AD36" s="757"/>
    </row>
    <row r="37" spans="1:30" ht="19.899999999999999" customHeight="1" x14ac:dyDescent="0.15">
      <c r="A37" s="17" t="str">
        <f ca="1">IF(OR(D36="",D36=参数表!$E$23),"",IF(HOUR(B37)=0,A36+1,A36))</f>
        <v/>
      </c>
      <c r="B37" s="761" t="str">
        <f ca="1">IF(OR(D36="",D36=参数表!$E$23),"",D36)</f>
        <v/>
      </c>
      <c r="C37" s="761"/>
      <c r="D37" s="18" t="str">
        <f ca="1">IF(OR(D36=参数表!$E$23,D36=""),"",IF(AND(A37=参数表!$B$23,HOUR(IF(参数表!$E$23&lt;冲孔!B37,参数表!$E$23+1-冲孔!B37,参数表!$E$23-冲孔!B37))&lt;=8),参数表!$E$23,IF(HOUR(B37)&gt;=8,IF(HOUR(B37)&gt;=16,"0:00","16:00"),"8:00")))</f>
        <v/>
      </c>
      <c r="E37" s="762" t="str">
        <f t="shared" ca="1" si="1"/>
        <v/>
      </c>
      <c r="F37" s="762"/>
      <c r="G37" s="14" t="str">
        <f t="shared" ca="1" si="2"/>
        <v/>
      </c>
      <c r="H37" s="14" t="str">
        <f ca="1">IF(D37="","",IF(D37=参数表!$E$23,1,2))</f>
        <v/>
      </c>
      <c r="I37" s="763" t="str">
        <f ca="1">IF(D37="","",IF(D37=参数表!$E$23,9,7))</f>
        <v/>
      </c>
      <c r="J37" s="763"/>
      <c r="K37" s="20" t="str">
        <f ca="1">IF(D37="","",IF(D37=参数表!$E$23,冲孔!$X$5,K36+($X$5-$K$9)/(COUNT($H$9:$H$48)-1.8)+RANDBETWEEN($X$6,$Y$6)/100))</f>
        <v/>
      </c>
      <c r="L37" s="760" t="str">
        <f t="shared" ca="1" si="14"/>
        <v/>
      </c>
      <c r="M37" s="760"/>
      <c r="N37" s="764" t="str">
        <f t="shared" ca="1" si="15"/>
        <v/>
      </c>
      <c r="O37" s="764"/>
      <c r="P37" s="20" t="str">
        <f t="shared" ca="1" si="16"/>
        <v/>
      </c>
      <c r="Q37" s="765" t="str">
        <f t="shared" ca="1" si="5"/>
        <v/>
      </c>
      <c r="R37" s="765"/>
      <c r="S37" s="41" t="str">
        <f t="shared" ca="1" si="6"/>
        <v/>
      </c>
      <c r="T37" s="41" t="str">
        <f t="shared" ca="1" si="7"/>
        <v/>
      </c>
      <c r="U37" s="14" t="str">
        <f ca="1">IF(D37="","",IF(COUNTA($U$9:U36)/COUNT($H$9:$H$125)&lt;0.08,参数表!$B$34,IF(COUNTA($U$9:U36)/COUNT($H$9:$H$125)&lt;0.4,参数表!$B$35,IF(COUNTA($U$9:U36)/COUNT($H$9:$H$125)&lt;0.8,参数表!$B$36,参数表!$B$37))))</f>
        <v/>
      </c>
      <c r="V37" s="7">
        <f t="shared" si="17"/>
        <v>5</v>
      </c>
      <c r="W37" s="33" t="s">
        <v>508</v>
      </c>
      <c r="X37" s="34" t="str">
        <f ca="1">IF(U33="","",$C$5)</f>
        <v/>
      </c>
      <c r="Y37" s="22" t="s">
        <v>509</v>
      </c>
      <c r="Z37" s="34" t="str">
        <f ca="1">IF(U33="","",$U$4)</f>
        <v/>
      </c>
      <c r="AA37" s="52"/>
      <c r="AB37" s="52"/>
      <c r="AC37" s="52"/>
      <c r="AD37" s="757"/>
    </row>
    <row r="38" spans="1:30" ht="19.899999999999999" customHeight="1" x14ac:dyDescent="0.15">
      <c r="A38" s="17" t="str">
        <f ca="1">IF(OR(D37="",D37=参数表!$E$23),"",IF(HOUR(B38)=0,A37+1,A37))</f>
        <v/>
      </c>
      <c r="B38" s="761" t="str">
        <f ca="1">IF(OR(D37="",D37=参数表!$E$23),"",D37)</f>
        <v/>
      </c>
      <c r="C38" s="761"/>
      <c r="D38" s="18" t="str">
        <f ca="1">IF(OR(D37=参数表!$E$23,D37=""),"",IF(AND(A38=参数表!$B$23,HOUR(IF(参数表!$E$23&lt;冲孔!B38,参数表!$E$23+1-冲孔!B38,参数表!$E$23-冲孔!B38))&lt;=8),参数表!$E$23,IF(HOUR(B38)&gt;=8,IF(HOUR(B38)&gt;=16,"0:00","16:00"),"8:00")))</f>
        <v/>
      </c>
      <c r="E38" s="762" t="str">
        <f t="shared" ca="1" si="1"/>
        <v/>
      </c>
      <c r="F38" s="762"/>
      <c r="G38" s="14" t="str">
        <f t="shared" ca="1" si="2"/>
        <v/>
      </c>
      <c r="H38" s="14" t="str">
        <f ca="1">IF(D38="","",IF(D38=参数表!$E$23,1,2))</f>
        <v/>
      </c>
      <c r="I38" s="763" t="str">
        <f ca="1">IF(D38="","",IF(D38=参数表!$E$23,9,7))</f>
        <v/>
      </c>
      <c r="J38" s="763"/>
      <c r="K38" s="20" t="str">
        <f ca="1">IF(D38="","",IF(D38=参数表!$E$23,冲孔!$X$5,K37+($X$5-$K$9)/(COUNT($H$9:$H$48)-1.8)+RANDBETWEEN($X$6,$Y$6)/100))</f>
        <v/>
      </c>
      <c r="L38" s="760" t="str">
        <f t="shared" ca="1" si="14"/>
        <v/>
      </c>
      <c r="M38" s="760"/>
      <c r="N38" s="764" t="str">
        <f t="shared" ca="1" si="15"/>
        <v/>
      </c>
      <c r="O38" s="764"/>
      <c r="P38" s="20" t="str">
        <f t="shared" ca="1" si="16"/>
        <v/>
      </c>
      <c r="Q38" s="765" t="str">
        <f t="shared" ca="1" si="5"/>
        <v/>
      </c>
      <c r="R38" s="765"/>
      <c r="S38" s="41" t="str">
        <f t="shared" ca="1" si="6"/>
        <v/>
      </c>
      <c r="T38" s="41" t="str">
        <f t="shared" ca="1" si="7"/>
        <v/>
      </c>
      <c r="U38" s="14" t="str">
        <f ca="1">IF(D38="","",IF(COUNTA($U$9:U37)/COUNT($H$9:$H$125)&lt;0.08,参数表!$B$34,IF(COUNTA($U$9:U37)/COUNT($H$9:$H$125)&lt;0.4,参数表!$B$35,IF(COUNTA($U$9:U37)/COUNT($H$9:$H$125)&lt;0.8,参数表!$B$36,参数表!$B$37))))</f>
        <v/>
      </c>
      <c r="V38" s="7">
        <f t="shared" si="17"/>
        <v>6</v>
      </c>
      <c r="W38" s="33" t="s">
        <v>227</v>
      </c>
      <c r="X38" s="34" t="str">
        <f ca="1">IF(U33="","",$H$3)</f>
        <v/>
      </c>
      <c r="Y38" s="22" t="s">
        <v>510</v>
      </c>
      <c r="Z38" s="53" t="str">
        <f ca="1">IF(U33="","",$U$5)</f>
        <v/>
      </c>
      <c r="AA38" s="54"/>
      <c r="AB38" s="54"/>
      <c r="AC38" s="54"/>
      <c r="AD38" s="757"/>
    </row>
    <row r="39" spans="1:30" ht="19.899999999999999" customHeight="1" x14ac:dyDescent="0.15">
      <c r="A39" s="17" t="str">
        <f ca="1">IF(OR(D38="",D38=参数表!$E$23),"",IF(HOUR(B39)=0,A38+1,A38))</f>
        <v/>
      </c>
      <c r="B39" s="761" t="str">
        <f ca="1">IF(OR(D38="",D38=参数表!$E$23),"",D38)</f>
        <v/>
      </c>
      <c r="C39" s="761"/>
      <c r="D39" s="18" t="str">
        <f ca="1">IF(OR(D38=参数表!$E$23,D38=""),"",IF(AND(A39=参数表!$B$23,HOUR(IF(参数表!$E$23&lt;冲孔!B39,参数表!$E$23+1-冲孔!B39,参数表!$E$23-冲孔!B39))&lt;=8),参数表!$E$23,IF(HOUR(B39)&gt;=8,IF(HOUR(B39)&gt;=16,"0:00","16:00"),"8:00")))</f>
        <v/>
      </c>
      <c r="E39" s="762" t="str">
        <f t="shared" ca="1" si="1"/>
        <v/>
      </c>
      <c r="F39" s="762"/>
      <c r="G39" s="14" t="str">
        <f t="shared" ca="1" si="2"/>
        <v/>
      </c>
      <c r="H39" s="14" t="str">
        <f ca="1">IF(D39="","",IF(D39=参数表!$E$23,1,2))</f>
        <v/>
      </c>
      <c r="I39" s="763" t="str">
        <f ca="1">IF(D39="","",IF(D39=参数表!$E$23,9,7))</f>
        <v/>
      </c>
      <c r="J39" s="763"/>
      <c r="K39" s="20" t="str">
        <f ca="1">IF(D39="","",IF(D39=参数表!$E$23,冲孔!$X$5,K38+($X$5-$K$9)/(COUNT($H$9:$H$48)-1.8)+RANDBETWEEN($X$6,$Y$6)/100))</f>
        <v/>
      </c>
      <c r="L39" s="760" t="str">
        <f t="shared" ca="1" si="14"/>
        <v/>
      </c>
      <c r="M39" s="760"/>
      <c r="N39" s="764" t="str">
        <f t="shared" ca="1" si="15"/>
        <v/>
      </c>
      <c r="O39" s="764"/>
      <c r="P39" s="20" t="str">
        <f t="shared" ca="1" si="16"/>
        <v/>
      </c>
      <c r="Q39" s="765" t="str">
        <f t="shared" ca="1" si="5"/>
        <v/>
      </c>
      <c r="R39" s="765"/>
      <c r="S39" s="41" t="str">
        <f t="shared" ca="1" si="6"/>
        <v/>
      </c>
      <c r="T39" s="41" t="str">
        <f t="shared" ca="1" si="7"/>
        <v/>
      </c>
      <c r="U39" s="14" t="str">
        <f ca="1">IF(D39="","",IF(COUNTA($U$9:U38)/COUNT($H$9:$H$125)&lt;0.08,参数表!$B$34,IF(COUNTA($U$9:U38)/COUNT($H$9:$H$125)&lt;0.4,参数表!$B$35,IF(COUNTA($U$9:U38)/COUNT($H$9:$H$125)&lt;0.8,参数表!$B$36,参数表!$B$37))))</f>
        <v/>
      </c>
      <c r="V39" s="7">
        <f t="shared" si="17"/>
        <v>7</v>
      </c>
      <c r="W39" s="33" t="s">
        <v>511</v>
      </c>
      <c r="X39" s="34" t="str">
        <f ca="1">IF(U33="","",$H$4)</f>
        <v/>
      </c>
      <c r="Y39" s="22"/>
      <c r="Z39" s="34"/>
      <c r="AA39" s="52"/>
      <c r="AB39" s="52"/>
      <c r="AC39" s="52"/>
      <c r="AD39" s="757"/>
    </row>
    <row r="40" spans="1:30" ht="19.899999999999999" customHeight="1" x14ac:dyDescent="0.15">
      <c r="A40" s="17" t="str">
        <f ca="1">IF(OR(D39="",D39=参数表!$E$23),"",IF(HOUR(B40)=0,A39+1,A39))</f>
        <v/>
      </c>
      <c r="B40" s="761" t="str">
        <f ca="1">IF(OR(D39="",D39=参数表!$E$23),"",D39)</f>
        <v/>
      </c>
      <c r="C40" s="761"/>
      <c r="D40" s="18" t="str">
        <f ca="1">IF(OR(D39=参数表!$E$23,D39=""),"",IF(AND(A40=参数表!$B$23,HOUR(IF(参数表!$E$23&lt;冲孔!B40,参数表!$E$23+1-冲孔!B40,参数表!$E$23-冲孔!B40))&lt;=8),参数表!$E$23,IF(HOUR(B40)&gt;=8,IF(HOUR(B40)&gt;=16,"0:00","16:00"),"8:00")))</f>
        <v/>
      </c>
      <c r="E40" s="762" t="str">
        <f t="shared" ca="1" si="1"/>
        <v/>
      </c>
      <c r="F40" s="762"/>
      <c r="G40" s="14" t="str">
        <f t="shared" ca="1" si="2"/>
        <v/>
      </c>
      <c r="H40" s="14" t="str">
        <f ca="1">IF(D40="","",IF(D40=参数表!$E$23,1,2))</f>
        <v/>
      </c>
      <c r="I40" s="763" t="str">
        <f ca="1">IF(D40="","",IF(D40=参数表!$E$23,9,7))</f>
        <v/>
      </c>
      <c r="J40" s="763"/>
      <c r="K40" s="20" t="str">
        <f ca="1">IF(D40="","",IF(D40=参数表!$E$23,冲孔!$X$5,K39+($X$5-$K$9)/(COUNT($H$9:$H$48)-1.8)+RANDBETWEEN($X$6,$Y$6)/100))</f>
        <v/>
      </c>
      <c r="L40" s="760" t="str">
        <f t="shared" ca="1" si="14"/>
        <v/>
      </c>
      <c r="M40" s="760"/>
      <c r="N40" s="764" t="str">
        <f t="shared" ca="1" si="15"/>
        <v/>
      </c>
      <c r="O40" s="764"/>
      <c r="P40" s="20" t="str">
        <f t="shared" ca="1" si="16"/>
        <v/>
      </c>
      <c r="Q40" s="765" t="str">
        <f t="shared" ca="1" si="5"/>
        <v/>
      </c>
      <c r="R40" s="765"/>
      <c r="S40" s="41" t="str">
        <f t="shared" ca="1" si="6"/>
        <v/>
      </c>
      <c r="T40" s="41" t="str">
        <f t="shared" ca="1" si="7"/>
        <v/>
      </c>
      <c r="U40" s="14" t="str">
        <f ca="1">IF(D40="","",IF(COUNTA($U$9:U39)/COUNT($H$9:$H$125)&lt;0.08,参数表!$B$34,IF(COUNTA($U$9:U39)/COUNT($H$9:$H$125)&lt;0.4,参数表!$B$35,IF(COUNTA($U$9:U39)/COUNT($H$9:$H$125)&lt;0.8,参数表!$B$36,参数表!$B$37))))</f>
        <v/>
      </c>
      <c r="V40" s="42">
        <f t="shared" si="17"/>
        <v>8</v>
      </c>
      <c r="W40" s="39" t="s">
        <v>512</v>
      </c>
      <c r="X40" s="43" t="str">
        <f ca="1">IF(U33="","",$H$5)</f>
        <v/>
      </c>
      <c r="Y40" s="57"/>
      <c r="Z40" s="58"/>
      <c r="AA40" s="59"/>
      <c r="AB40" s="59"/>
      <c r="AC40" s="59"/>
      <c r="AD40" s="759"/>
    </row>
    <row r="41" spans="1:30" ht="19.899999999999999" customHeight="1" x14ac:dyDescent="0.15">
      <c r="A41" s="17" t="str">
        <f ca="1">IF(OR(D40="",D40=参数表!$E$23),"",IF(HOUR(B41)=0,A40+1,A40))</f>
        <v/>
      </c>
      <c r="B41" s="761" t="str">
        <f ca="1">IF(OR(D40="",D40=参数表!$E$23),"",D40)</f>
        <v/>
      </c>
      <c r="C41" s="761"/>
      <c r="D41" s="18" t="str">
        <f ca="1">IF(OR(D40=参数表!$E$23,D40=""),"",IF(AND(A41=参数表!$B$23,HOUR(IF(参数表!$E$23&lt;冲孔!B41,参数表!$E$23+1-冲孔!B41,参数表!$E$23-冲孔!B41))&lt;=8),参数表!$E$23,IF(HOUR(B41)&gt;=8,IF(HOUR(B41)&gt;=16,"0:00","16:00"),"8:00")))</f>
        <v/>
      </c>
      <c r="E41" s="762" t="str">
        <f t="shared" ca="1" si="1"/>
        <v/>
      </c>
      <c r="F41" s="762"/>
      <c r="G41" s="14" t="str">
        <f t="shared" ca="1" si="2"/>
        <v/>
      </c>
      <c r="H41" s="14" t="str">
        <f ca="1">IF(D41="","",IF(D41=参数表!$E$23,1,2))</f>
        <v/>
      </c>
      <c r="I41" s="763" t="str">
        <f ca="1">IF(D41="","",IF(D41=参数表!$E$23,9,7))</f>
        <v/>
      </c>
      <c r="J41" s="763"/>
      <c r="K41" s="20" t="str">
        <f ca="1">IF(D41="","",IF(D41=参数表!$E$23,冲孔!$X$5,K40+($X$5-$K$9)/(COUNT($H$9:$H$48)-1.8)+RANDBETWEEN($X$6,$Y$6)/100))</f>
        <v/>
      </c>
      <c r="L41" s="760" t="str">
        <f t="shared" ca="1" si="14"/>
        <v/>
      </c>
      <c r="M41" s="760"/>
      <c r="N41" s="764" t="str">
        <f t="shared" ca="1" si="15"/>
        <v/>
      </c>
      <c r="O41" s="764"/>
      <c r="P41" s="20" t="str">
        <f t="shared" ca="1" si="16"/>
        <v/>
      </c>
      <c r="Q41" s="765" t="str">
        <f t="shared" ca="1" si="5"/>
        <v/>
      </c>
      <c r="R41" s="765"/>
      <c r="S41" s="41" t="str">
        <f t="shared" ca="1" si="6"/>
        <v/>
      </c>
      <c r="T41" s="41" t="str">
        <f t="shared" ca="1" si="7"/>
        <v/>
      </c>
      <c r="U41" s="14" t="str">
        <f ca="1">IF(D41="","",IF(COUNTA($U$9:U40)/COUNT($H$9:$H$125)&lt;0.08,参数表!$B$34,IF(COUNTA($U$9:U40)/COUNT($H$9:$H$125)&lt;0.4,参数表!$B$35,IF(COUNTA($U$9:U40)/COUNT($H$9:$H$125)&lt;0.8,参数表!$B$36,参数表!$B$37))))</f>
        <v/>
      </c>
      <c r="V41" s="31">
        <v>1</v>
      </c>
      <c r="W41" s="32" t="s">
        <v>45</v>
      </c>
      <c r="X41" s="766" t="str">
        <f ca="1">IF(U41="","",$C$2)</f>
        <v/>
      </c>
      <c r="Y41" s="766"/>
      <c r="Z41" s="766"/>
      <c r="AA41" s="49" t="str">
        <f ca="1">IF(U41="","",$Q$2)</f>
        <v/>
      </c>
      <c r="AB41" s="49" t="str">
        <f ca="1">IF(U41="","",$S$2)</f>
        <v/>
      </c>
      <c r="AC41" s="49" t="str">
        <f ca="1">IF(U41="","",$U$2)</f>
        <v/>
      </c>
      <c r="AD41" s="756">
        <f>AD33+1</f>
        <v>5</v>
      </c>
    </row>
    <row r="42" spans="1:30" ht="19.899999999999999" customHeight="1" x14ac:dyDescent="0.15">
      <c r="A42" s="17" t="str">
        <f ca="1">IF(OR(D41="",D41=参数表!$E$23),"",IF(HOUR(B42)=0,A41+1,A41))</f>
        <v/>
      </c>
      <c r="B42" s="761" t="str">
        <f ca="1">IF(OR(D41="",D41=参数表!$E$23),"",D41)</f>
        <v/>
      </c>
      <c r="C42" s="761"/>
      <c r="D42" s="18" t="str">
        <f ca="1">IF(OR(D41=参数表!$E$23,D41=""),"",IF(AND(A42=参数表!$B$23,HOUR(IF(参数表!$E$23&lt;冲孔!B42,参数表!$E$23+1-冲孔!B42,参数表!$E$23-冲孔!B42))&lt;=8),参数表!$E$23,IF(HOUR(B42)&gt;=8,IF(HOUR(B42)&gt;=16,"0:00","16:00"),"8:00")))</f>
        <v/>
      </c>
      <c r="E42" s="762" t="str">
        <f t="shared" ca="1" si="1"/>
        <v/>
      </c>
      <c r="F42" s="762"/>
      <c r="G42" s="14" t="str">
        <f t="shared" ca="1" si="2"/>
        <v/>
      </c>
      <c r="H42" s="14" t="str">
        <f ca="1">IF(D42="","",IF(D42=参数表!$E$23,1,2))</f>
        <v/>
      </c>
      <c r="I42" s="763" t="str">
        <f ca="1">IF(D42="","",IF(D42=参数表!$E$23,9,7))</f>
        <v/>
      </c>
      <c r="J42" s="763"/>
      <c r="K42" s="20" t="str">
        <f ca="1">IF(D42="","",IF(D42=参数表!$E$23,冲孔!$X$5,K41+($X$5-$K$9)/(COUNT($H$9:$H$48)-1.8)+RANDBETWEEN($X$6,$Y$6)/100))</f>
        <v/>
      </c>
      <c r="L42" s="760" t="str">
        <f t="shared" ca="1" si="14"/>
        <v/>
      </c>
      <c r="M42" s="760"/>
      <c r="N42" s="764" t="str">
        <f t="shared" ca="1" si="15"/>
        <v/>
      </c>
      <c r="O42" s="764"/>
      <c r="P42" s="20" t="str">
        <f t="shared" ca="1" si="16"/>
        <v/>
      </c>
      <c r="Q42" s="765" t="str">
        <f t="shared" ca="1" si="5"/>
        <v/>
      </c>
      <c r="R42" s="765"/>
      <c r="S42" s="41" t="str">
        <f t="shared" ca="1" si="6"/>
        <v/>
      </c>
      <c r="T42" s="41" t="str">
        <f t="shared" ca="1" si="7"/>
        <v/>
      </c>
      <c r="U42" s="14" t="str">
        <f ca="1">IF(D42="","",IF(COUNTA($U$9:U41)/COUNT($H$9:$H$125)&lt;0.08,参数表!$B$34,IF(COUNTA($U$9:U41)/COUNT($H$9:$H$125)&lt;0.4,参数表!$B$35,IF(COUNTA($U$9:U41)/COUNT($H$9:$H$125)&lt;0.8,参数表!$B$36,参数表!$B$37))))</f>
        <v/>
      </c>
      <c r="V42" s="7">
        <f>V41+1</f>
        <v>2</v>
      </c>
      <c r="W42" s="33" t="s">
        <v>503</v>
      </c>
      <c r="X42" s="767" t="str">
        <f ca="1">IF(U41="","",$H$2)</f>
        <v/>
      </c>
      <c r="Y42" s="767"/>
      <c r="Z42" s="767"/>
      <c r="AA42" s="51" t="str">
        <f ca="1">IF(U41="","",$Q$3)</f>
        <v/>
      </c>
      <c r="AB42" s="51" t="str">
        <f ca="1">IF(U41="","",$S$3)</f>
        <v/>
      </c>
      <c r="AC42" s="51" t="str">
        <f ca="1">IF(U41="","",$U$3)</f>
        <v/>
      </c>
      <c r="AD42" s="757"/>
    </row>
    <row r="43" spans="1:30" ht="19.899999999999999" customHeight="1" x14ac:dyDescent="0.15">
      <c r="A43" s="17" t="str">
        <f ca="1">IF(OR(D42="",D42=参数表!$E$23),"",IF(HOUR(B43)=0,A42+1,A42))</f>
        <v/>
      </c>
      <c r="B43" s="761" t="str">
        <f ca="1">IF(OR(D42="",D42=参数表!$E$23),"",D42)</f>
        <v/>
      </c>
      <c r="C43" s="761"/>
      <c r="D43" s="18" t="str">
        <f ca="1">IF(OR(D42=参数表!$E$23,D42=""),"",IF(AND(A43=参数表!$B$23,HOUR(IF(参数表!$E$23&lt;冲孔!B43,参数表!$E$23+1-冲孔!B43,参数表!$E$23-冲孔!B43))&lt;=8),参数表!$E$23,IF(HOUR(B43)&gt;=8,IF(HOUR(B43)&gt;=16,"0:00","16:00"),"8:00")))</f>
        <v/>
      </c>
      <c r="E43" s="762" t="str">
        <f t="shared" ca="1" si="1"/>
        <v/>
      </c>
      <c r="F43" s="762"/>
      <c r="G43" s="14" t="str">
        <f t="shared" ca="1" si="2"/>
        <v/>
      </c>
      <c r="H43" s="14" t="str">
        <f ca="1">IF(D43="","",IF(D43=参数表!$E$23,1,2))</f>
        <v/>
      </c>
      <c r="I43" s="763" t="str">
        <f ca="1">IF(D43="","",IF(D43=参数表!$E$23,9,7))</f>
        <v/>
      </c>
      <c r="J43" s="763"/>
      <c r="K43" s="20" t="str">
        <f ca="1">IF(D43="","",IF(D43=参数表!$E$23,冲孔!$X$5,K42+($X$5-$K$9)/(COUNT($H$9:$H$48)-1.8)+RANDBETWEEN($X$6,$Y$6)/100))</f>
        <v/>
      </c>
      <c r="L43" s="760" t="str">
        <f t="shared" ca="1" si="14"/>
        <v/>
      </c>
      <c r="M43" s="760"/>
      <c r="N43" s="764" t="str">
        <f t="shared" ca="1" si="15"/>
        <v/>
      </c>
      <c r="O43" s="764"/>
      <c r="P43" s="20" t="str">
        <f t="shared" ca="1" si="16"/>
        <v/>
      </c>
      <c r="Q43" s="765" t="str">
        <f t="shared" ca="1" si="5"/>
        <v/>
      </c>
      <c r="R43" s="765"/>
      <c r="S43" s="41" t="str">
        <f t="shared" ca="1" si="6"/>
        <v/>
      </c>
      <c r="T43" s="41" t="str">
        <f t="shared" ca="1" si="7"/>
        <v/>
      </c>
      <c r="U43" s="14" t="str">
        <f ca="1">IF(D43="","",IF(COUNTA($U$9:U42)/COUNT($H$9:$H$125)&lt;0.08,参数表!$B$34,IF(COUNTA($U$9:U42)/COUNT($H$9:$H$125)&lt;0.4,参数表!$B$35,IF(COUNTA($U$9:U42)/COUNT($H$9:$H$125)&lt;0.8,参数表!$B$36,参数表!$B$37))))</f>
        <v/>
      </c>
      <c r="V43" s="7">
        <f t="shared" ref="V43:V48" si="18">V42+1</f>
        <v>3</v>
      </c>
      <c r="W43" s="33" t="s">
        <v>504</v>
      </c>
      <c r="X43" s="34" t="str">
        <f ca="1">IF(U41="","",$C$3)</f>
        <v/>
      </c>
      <c r="Y43" s="22" t="s">
        <v>505</v>
      </c>
      <c r="Z43" s="34" t="str">
        <f ca="1">IF(U41="","",$O$4)</f>
        <v/>
      </c>
      <c r="AA43" s="52"/>
      <c r="AB43" s="52"/>
      <c r="AC43" s="52"/>
      <c r="AD43" s="757"/>
    </row>
    <row r="44" spans="1:30" ht="19.899999999999999" customHeight="1" x14ac:dyDescent="0.15">
      <c r="A44" s="17" t="str">
        <f ca="1">IF(OR(D43="",D43=参数表!$E$23),"",IF(HOUR(B44)=0,A43+1,A43))</f>
        <v/>
      </c>
      <c r="B44" s="761" t="str">
        <f ca="1">IF(OR(D43="",D43=参数表!$E$23),"",D43)</f>
        <v/>
      </c>
      <c r="C44" s="761"/>
      <c r="D44" s="18" t="str">
        <f ca="1">IF(OR(D43=参数表!$E$23,D43=""),"",IF(AND(A44=参数表!$B$23,HOUR(IF(参数表!$E$23&lt;冲孔!B44,参数表!$E$23+1-冲孔!B44,参数表!$E$23-冲孔!B44))&lt;=8),参数表!$E$23,IF(HOUR(B44)&gt;=8,IF(HOUR(B44)&gt;=16,"0:00","16:00"),"8:00")))</f>
        <v/>
      </c>
      <c r="E44" s="762" t="str">
        <f t="shared" ca="1" si="1"/>
        <v/>
      </c>
      <c r="F44" s="762"/>
      <c r="G44" s="14" t="str">
        <f t="shared" ca="1" si="2"/>
        <v/>
      </c>
      <c r="H44" s="14" t="str">
        <f ca="1">IF(D44="","",IF(D44=参数表!$E$23,1,2))</f>
        <v/>
      </c>
      <c r="I44" s="763" t="str">
        <f ca="1">IF(D44="","",IF(D44=参数表!$E$23,9,7))</f>
        <v/>
      </c>
      <c r="J44" s="763"/>
      <c r="K44" s="20" t="str">
        <f ca="1">IF(D44="","",IF(D44=参数表!$E$23,冲孔!$X$5,K43+($X$5-$K$9)/(COUNT($H$9:$H$48)-1.8)+RANDBETWEEN($X$6,$Y$6)/100))</f>
        <v/>
      </c>
      <c r="L44" s="760" t="str">
        <f t="shared" ca="1" si="14"/>
        <v/>
      </c>
      <c r="M44" s="760"/>
      <c r="N44" s="764" t="str">
        <f t="shared" ca="1" si="15"/>
        <v/>
      </c>
      <c r="O44" s="764"/>
      <c r="P44" s="20" t="str">
        <f t="shared" ca="1" si="16"/>
        <v/>
      </c>
      <c r="Q44" s="765" t="str">
        <f t="shared" ca="1" si="5"/>
        <v/>
      </c>
      <c r="R44" s="765"/>
      <c r="S44" s="41" t="str">
        <f t="shared" ca="1" si="6"/>
        <v/>
      </c>
      <c r="T44" s="41" t="str">
        <f t="shared" ca="1" si="7"/>
        <v/>
      </c>
      <c r="U44" s="14" t="str">
        <f ca="1">IF(D44="","",IF(COUNTA($U$9:U43)/COUNT($H$9:$H$125)&lt;0.08,参数表!$B$34,IF(COUNTA($U$9:U43)/COUNT($H$9:$H$125)&lt;0.4,参数表!$B$35,IF(COUNTA($U$9:U43)/COUNT($H$9:$H$125)&lt;0.8,参数表!$B$36,参数表!$B$37))))</f>
        <v/>
      </c>
      <c r="V44" s="7">
        <f t="shared" si="18"/>
        <v>4</v>
      </c>
      <c r="W44" s="33" t="s">
        <v>506</v>
      </c>
      <c r="X44" s="34" t="str">
        <f ca="1">IF(U41="","",$C$4)</f>
        <v/>
      </c>
      <c r="Y44" s="22" t="s">
        <v>507</v>
      </c>
      <c r="Z44" s="53" t="str">
        <f ca="1">IF(U41="","",$O$5)</f>
        <v/>
      </c>
      <c r="AA44" s="54"/>
      <c r="AB44" s="54"/>
      <c r="AC44" s="54"/>
      <c r="AD44" s="757"/>
    </row>
    <row r="45" spans="1:30" ht="19.899999999999999" customHeight="1" x14ac:dyDescent="0.15">
      <c r="A45" s="17" t="str">
        <f ca="1">IF(OR(D44="",D44=参数表!$E$23),"",IF(HOUR(B45)=0,A44+1,A44))</f>
        <v/>
      </c>
      <c r="B45" s="761" t="str">
        <f ca="1">IF(OR(D44="",D44=参数表!$E$23),"",D44)</f>
        <v/>
      </c>
      <c r="C45" s="761"/>
      <c r="D45" s="18" t="str">
        <f ca="1">IF(OR(D44=参数表!$E$23,D44=""),"",IF(AND(A45=参数表!$B$23,HOUR(IF(参数表!$E$23&lt;冲孔!B45,参数表!$E$23+1-冲孔!B45,参数表!$E$23-冲孔!B45))&lt;=8),参数表!$E$23,IF(HOUR(B45)&gt;=8,IF(HOUR(B45)&gt;=16,"0:00","16:00"),"8:00")))</f>
        <v/>
      </c>
      <c r="E45" s="762" t="str">
        <f t="shared" ca="1" si="1"/>
        <v/>
      </c>
      <c r="F45" s="762"/>
      <c r="G45" s="14" t="str">
        <f t="shared" ca="1" si="2"/>
        <v/>
      </c>
      <c r="H45" s="14" t="str">
        <f ca="1">IF(D45="","",IF(D45=参数表!$E$23,1,2))</f>
        <v/>
      </c>
      <c r="I45" s="763" t="str">
        <f ca="1">IF(D45="","",IF(D45=参数表!$E$23,9,7))</f>
        <v/>
      </c>
      <c r="J45" s="763"/>
      <c r="K45" s="20" t="str">
        <f ca="1">IF(D45="","",IF(D45=参数表!$E$23,冲孔!$X$5,K44+($X$5-$K$9)/(COUNT($H$9:$H$48)-1.8)+RANDBETWEEN($X$6,$Y$6)/100))</f>
        <v/>
      </c>
      <c r="L45" s="760" t="str">
        <f t="shared" ca="1" si="14"/>
        <v/>
      </c>
      <c r="M45" s="760"/>
      <c r="N45" s="764" t="str">
        <f t="shared" ca="1" si="15"/>
        <v/>
      </c>
      <c r="O45" s="764"/>
      <c r="P45" s="20" t="str">
        <f t="shared" ca="1" si="16"/>
        <v/>
      </c>
      <c r="Q45" s="765" t="str">
        <f t="shared" ca="1" si="5"/>
        <v/>
      </c>
      <c r="R45" s="765"/>
      <c r="S45" s="41" t="str">
        <f t="shared" ca="1" si="6"/>
        <v/>
      </c>
      <c r="T45" s="41" t="str">
        <f t="shared" ca="1" si="7"/>
        <v/>
      </c>
      <c r="U45" s="14" t="str">
        <f ca="1">IF(D45="","",IF(COUNTA($U$9:U44)/COUNT($H$9:$H$125)&lt;0.08,参数表!$B$34,IF(COUNTA($U$9:U44)/COUNT($H$9:$H$125)&lt;0.4,参数表!$B$35,IF(COUNTA($U$9:U44)/COUNT($H$9:$H$125)&lt;0.8,参数表!$B$36,参数表!$B$37))))</f>
        <v/>
      </c>
      <c r="V45" s="7">
        <f t="shared" si="18"/>
        <v>5</v>
      </c>
      <c r="W45" s="33" t="s">
        <v>508</v>
      </c>
      <c r="X45" s="34" t="str">
        <f ca="1">IF(U41="","",$C$5)</f>
        <v/>
      </c>
      <c r="Y45" s="22" t="s">
        <v>509</v>
      </c>
      <c r="Z45" s="34" t="str">
        <f ca="1">IF(U41="","",$U$4)</f>
        <v/>
      </c>
      <c r="AA45" s="52"/>
      <c r="AB45" s="52"/>
      <c r="AC45" s="52"/>
      <c r="AD45" s="757"/>
    </row>
    <row r="46" spans="1:30" ht="19.899999999999999" customHeight="1" x14ac:dyDescent="0.15">
      <c r="A46" s="17" t="str">
        <f ca="1">IF(OR(D45="",D45=参数表!$E$23),"",IF(HOUR(B46)=0,A45+1,A45))</f>
        <v/>
      </c>
      <c r="B46" s="761" t="str">
        <f ca="1">IF(OR(D45="",D45=参数表!$E$23),"",D45)</f>
        <v/>
      </c>
      <c r="C46" s="761"/>
      <c r="D46" s="18" t="str">
        <f ca="1">IF(OR(D45=参数表!$E$23,D45=""),"",IF(AND(A46=参数表!$B$23,HOUR(IF(参数表!$E$23&lt;冲孔!B46,参数表!$E$23+1-冲孔!B46,参数表!$E$23-冲孔!B46))&lt;=8),参数表!$E$23,IF(HOUR(B46)&gt;=8,IF(HOUR(B46)&gt;=16,"0:00","16:00"),"8:00")))</f>
        <v/>
      </c>
      <c r="E46" s="762" t="str">
        <f t="shared" ca="1" si="1"/>
        <v/>
      </c>
      <c r="F46" s="762"/>
      <c r="G46" s="14" t="str">
        <f t="shared" ca="1" si="2"/>
        <v/>
      </c>
      <c r="H46" s="14" t="str">
        <f ca="1">IF(D46="","",IF(D46=参数表!$E$23,1,2))</f>
        <v/>
      </c>
      <c r="I46" s="763" t="str">
        <f ca="1">IF(D46="","",IF(D46=参数表!$E$23,9,7))</f>
        <v/>
      </c>
      <c r="J46" s="763"/>
      <c r="K46" s="20" t="str">
        <f ca="1">IF(D46="","",IF(D46=参数表!$E$23,冲孔!$X$5,K45+($X$5-$K$9)/(COUNT($H$9:$H$48)-1.8)+RANDBETWEEN($X$6,$Y$6)/100))</f>
        <v/>
      </c>
      <c r="L46" s="760" t="str">
        <f t="shared" ca="1" si="14"/>
        <v/>
      </c>
      <c r="M46" s="760"/>
      <c r="N46" s="764" t="str">
        <f t="shared" ca="1" si="15"/>
        <v/>
      </c>
      <c r="O46" s="764"/>
      <c r="P46" s="20" t="str">
        <f t="shared" ca="1" si="16"/>
        <v/>
      </c>
      <c r="Q46" s="765" t="str">
        <f t="shared" ca="1" si="5"/>
        <v/>
      </c>
      <c r="R46" s="765"/>
      <c r="S46" s="41" t="str">
        <f t="shared" ca="1" si="6"/>
        <v/>
      </c>
      <c r="T46" s="41" t="str">
        <f t="shared" ca="1" si="7"/>
        <v/>
      </c>
      <c r="U46" s="14" t="str">
        <f ca="1">IF(D46="","",IF(COUNTA($U$9:U45)/COUNT($H$9:$H$125)&lt;0.08,参数表!$B$34,IF(COUNTA($U$9:U45)/COUNT($H$9:$H$125)&lt;0.4,参数表!$B$35,IF(COUNTA($U$9:U45)/COUNT($H$9:$H$125)&lt;0.8,参数表!$B$36,参数表!$B$37))))</f>
        <v/>
      </c>
      <c r="V46" s="7">
        <f t="shared" si="18"/>
        <v>6</v>
      </c>
      <c r="W46" s="33" t="s">
        <v>227</v>
      </c>
      <c r="X46" s="34" t="str">
        <f ca="1">IF(U41="","",$H$3)</f>
        <v/>
      </c>
      <c r="Y46" s="22" t="s">
        <v>510</v>
      </c>
      <c r="Z46" s="53" t="str">
        <f ca="1">IF(U41="","",$U$5)</f>
        <v/>
      </c>
      <c r="AA46" s="54"/>
      <c r="AB46" s="54"/>
      <c r="AC46" s="54"/>
      <c r="AD46" s="757"/>
    </row>
    <row r="47" spans="1:30" ht="19.899999999999999" customHeight="1" x14ac:dyDescent="0.15">
      <c r="A47" s="17" t="str">
        <f ca="1">IF(OR(D46="",D46=参数表!$E$23),"",IF(HOUR(B47)=0,A46+1,A46))</f>
        <v/>
      </c>
      <c r="B47" s="761" t="str">
        <f ca="1">IF(OR(D46="",D46=参数表!$E$23),"",D46)</f>
        <v/>
      </c>
      <c r="C47" s="761"/>
      <c r="D47" s="18" t="str">
        <f ca="1">IF(OR(D46=参数表!$E$23,D46=""),"",IF(AND(A47=参数表!$B$23,HOUR(IF(参数表!$E$23&lt;冲孔!B47,参数表!$E$23+1-冲孔!B47,参数表!$E$23-冲孔!B47))&lt;=8),参数表!$E$23,IF(HOUR(B47)&gt;=8,IF(HOUR(B47)&gt;=16,"0:00","16:00"),"8:00")))</f>
        <v/>
      </c>
      <c r="E47" s="762" t="str">
        <f t="shared" ca="1" si="1"/>
        <v/>
      </c>
      <c r="F47" s="762"/>
      <c r="G47" s="14" t="str">
        <f t="shared" ca="1" si="2"/>
        <v/>
      </c>
      <c r="H47" s="14" t="str">
        <f ca="1">IF(D47="","",IF(D47=参数表!$E$23,1,2))</f>
        <v/>
      </c>
      <c r="I47" s="763" t="str">
        <f ca="1">IF(D47="","",IF(D47=参数表!$E$23,9,7))</f>
        <v/>
      </c>
      <c r="J47" s="763"/>
      <c r="K47" s="20" t="str">
        <f ca="1">IF(D47="","",IF(D47=参数表!$E$23,冲孔!$X$5,K46+($X$5-$K$9)/(COUNT($H$9:$H$48)-1.8)+RANDBETWEEN($X$6,$Y$6)/100))</f>
        <v/>
      </c>
      <c r="L47" s="760" t="str">
        <f t="shared" ca="1" si="14"/>
        <v/>
      </c>
      <c r="M47" s="760"/>
      <c r="N47" s="764" t="str">
        <f t="shared" ca="1" si="15"/>
        <v/>
      </c>
      <c r="O47" s="764"/>
      <c r="P47" s="20" t="str">
        <f t="shared" ca="1" si="16"/>
        <v/>
      </c>
      <c r="Q47" s="765" t="str">
        <f t="shared" ca="1" si="5"/>
        <v/>
      </c>
      <c r="R47" s="765"/>
      <c r="S47" s="41" t="str">
        <f t="shared" ca="1" si="6"/>
        <v/>
      </c>
      <c r="T47" s="41" t="str">
        <f t="shared" ca="1" si="7"/>
        <v/>
      </c>
      <c r="U47" s="14" t="str">
        <f ca="1">IF(D47="","",IF(COUNTA($U$9:U46)/COUNT($H$9:$H$125)&lt;0.08,参数表!$B$34,IF(COUNTA($U$9:U46)/COUNT($H$9:$H$125)&lt;0.4,参数表!$B$35,IF(COUNTA($U$9:U46)/COUNT($H$9:$H$125)&lt;0.8,参数表!$B$36,参数表!$B$37))))</f>
        <v/>
      </c>
      <c r="V47" s="7">
        <f t="shared" si="18"/>
        <v>7</v>
      </c>
      <c r="W47" s="33" t="s">
        <v>511</v>
      </c>
      <c r="X47" s="34" t="str">
        <f ca="1">IF(U41="","",$H$4)</f>
        <v/>
      </c>
      <c r="Y47" s="22"/>
      <c r="Z47" s="34"/>
      <c r="AA47" s="52"/>
      <c r="AB47" s="52"/>
      <c r="AC47" s="52"/>
      <c r="AD47" s="757"/>
    </row>
    <row r="48" spans="1:30" ht="19.899999999999999" customHeight="1" x14ac:dyDescent="0.15">
      <c r="A48" s="17" t="str">
        <f ca="1">IF(OR(D47="",D47=参数表!$E$23),"",IF(HOUR(B48)=0,A47+1,A47))</f>
        <v/>
      </c>
      <c r="B48" s="761" t="str">
        <f ca="1">IF(OR(D47="",D47=参数表!$E$23),"",D47)</f>
        <v/>
      </c>
      <c r="C48" s="761"/>
      <c r="D48" s="18" t="str">
        <f ca="1">IF(OR(D47=参数表!$E$23,D47=""),"",IF(AND(A48=参数表!$B$23,HOUR(IF(参数表!$E$23&lt;冲孔!B48,参数表!$E$23+1-冲孔!B48,参数表!$E$23-冲孔!B48))&lt;=8),参数表!$E$23,IF(HOUR(B48)&gt;=8,IF(HOUR(B48)&gt;=16,"0:00","16:00"),"8:00")))</f>
        <v/>
      </c>
      <c r="E48" s="762" t="str">
        <f t="shared" ca="1" si="1"/>
        <v/>
      </c>
      <c r="F48" s="762"/>
      <c r="G48" s="14" t="str">
        <f t="shared" ca="1" si="2"/>
        <v/>
      </c>
      <c r="H48" s="14" t="str">
        <f ca="1">IF(D48="","",IF(D48=参数表!$E$23,1,2))</f>
        <v/>
      </c>
      <c r="I48" s="763" t="str">
        <f ca="1">IF(D48="","",IF(D48=参数表!$E$23,9,7))</f>
        <v/>
      </c>
      <c r="J48" s="763"/>
      <c r="K48" s="20" t="str">
        <f ca="1">IF(D48="","",IF(D48=参数表!$E$23,冲孔!$X$5,K47+($X$5-$K$9)/(COUNT($H$9:$H$48)-1.8)+RANDBETWEEN($X$6,$Y$6)/100))</f>
        <v/>
      </c>
      <c r="L48" s="760" t="str">
        <f t="shared" ca="1" si="14"/>
        <v/>
      </c>
      <c r="M48" s="760"/>
      <c r="N48" s="764" t="str">
        <f t="shared" ca="1" si="15"/>
        <v/>
      </c>
      <c r="O48" s="764"/>
      <c r="P48" s="20" t="str">
        <f t="shared" ca="1" si="16"/>
        <v/>
      </c>
      <c r="Q48" s="765" t="str">
        <f t="shared" ca="1" si="5"/>
        <v/>
      </c>
      <c r="R48" s="765"/>
      <c r="S48" s="41" t="str">
        <f t="shared" ca="1" si="6"/>
        <v/>
      </c>
      <c r="T48" s="41" t="str">
        <f t="shared" ca="1" si="7"/>
        <v/>
      </c>
      <c r="U48" s="14" t="str">
        <f ca="1">IF(D48="","",IF(COUNTA($U$9:U47)/COUNT($H$9:$H$125)&lt;0.08,参数表!$B$34,IF(COUNTA($U$9:U47)/COUNT($H$9:$H$125)&lt;0.4,参数表!$B$35,IF(COUNTA($U$9:U47)/COUNT($H$9:$H$125)&lt;0.8,参数表!$B$36,参数表!$B$37))))</f>
        <v/>
      </c>
      <c r="V48" s="42">
        <f t="shared" si="18"/>
        <v>8</v>
      </c>
      <c r="W48" s="39" t="s">
        <v>512</v>
      </c>
      <c r="X48" s="43" t="str">
        <f ca="1">IF(U41="","",$H$5)</f>
        <v/>
      </c>
      <c r="Y48" s="57"/>
      <c r="Z48" s="58"/>
      <c r="AA48" s="59"/>
      <c r="AB48" s="59"/>
      <c r="AC48" s="59"/>
      <c r="AD48" s="759"/>
    </row>
    <row r="49" spans="1:30" ht="19.899999999999999" customHeight="1" x14ac:dyDescent="0.15">
      <c r="A49" s="17" t="str">
        <f ca="1">IF(OR(D48="",D48=参数表!$E$23),"",IF(HOUR(B49)=0,A48+1,A48))</f>
        <v/>
      </c>
      <c r="B49" s="761" t="str">
        <f ca="1">IF(OR(D48="",D48=参数表!$E$23),"",D48)</f>
        <v/>
      </c>
      <c r="C49" s="761"/>
      <c r="D49" s="18" t="str">
        <f ca="1">IF(OR(D48=参数表!$E$23,D48=""),"",IF(AND(A49=参数表!$B$23,HOUR(IF(参数表!$E$23&lt;冲孔!B49,参数表!$E$23+1-冲孔!B49,参数表!$E$23-冲孔!B49))&lt;=8),参数表!$E$23,IF(HOUR(B49)&gt;=8,IF(HOUR(B49)&gt;=16,"0:00","16:00"),"8:00")))</f>
        <v/>
      </c>
      <c r="E49" s="762" t="str">
        <f t="shared" ca="1" si="1"/>
        <v/>
      </c>
      <c r="F49" s="762"/>
      <c r="G49" s="14" t="str">
        <f t="shared" ca="1" si="2"/>
        <v/>
      </c>
      <c r="H49" s="14" t="str">
        <f ca="1">IF(D49="","",IF(D49=参数表!$E$23,1,2))</f>
        <v/>
      </c>
      <c r="I49" s="763" t="str">
        <f ca="1">IF(D49="","",IF(D49=参数表!$E$23,9,7))</f>
        <v/>
      </c>
      <c r="J49" s="763"/>
      <c r="K49" s="20" t="str">
        <f ca="1">IF(D49="","",IF(D49=参数表!$E$23,冲孔!$X$5,K48+($X$5-$K$9)/(COUNT($H$9:$H$48)-1.8)+RANDBETWEEN($X$6,$Y$6)/100))</f>
        <v/>
      </c>
      <c r="L49" s="760" t="str">
        <f t="shared" ref="L49:L60" ca="1" si="19">IF(D49="","",$H$5-K49)</f>
        <v/>
      </c>
      <c r="M49" s="760"/>
      <c r="N49" s="764" t="str">
        <f t="shared" ref="N49:N60" ca="1" si="20">IF(K49="","",K49-K48)</f>
        <v/>
      </c>
      <c r="O49" s="764"/>
      <c r="P49" s="20" t="str">
        <f t="shared" ref="P49:P60" ca="1" si="21">K49</f>
        <v/>
      </c>
      <c r="Q49" s="765" t="str">
        <f t="shared" ca="1" si="5"/>
        <v/>
      </c>
      <c r="R49" s="765"/>
      <c r="S49" s="41" t="str">
        <f t="shared" ca="1" si="6"/>
        <v/>
      </c>
      <c r="T49" s="41" t="str">
        <f t="shared" ca="1" si="7"/>
        <v/>
      </c>
      <c r="U49" s="14" t="str">
        <f ca="1">IF(D49="","",IF(COUNTA($U$9:U48)/COUNT($H$9:$H$125)&lt;0.08,参数表!$B$34,IF(COUNTA($U$9:U48)/COUNT($H$9:$H$125)&lt;0.4,参数表!$B$35,IF(COUNTA($U$9:U48)/COUNT($H$9:$H$125)&lt;0.8,参数表!$B$36,参数表!$B$37))))</f>
        <v/>
      </c>
      <c r="V49" s="31">
        <v>1</v>
      </c>
      <c r="W49" s="32" t="s">
        <v>45</v>
      </c>
      <c r="X49" s="766" t="str">
        <f ca="1">IF(U49="","",$C$2)</f>
        <v/>
      </c>
      <c r="Y49" s="766"/>
      <c r="Z49" s="766"/>
      <c r="AA49" s="49" t="str">
        <f ca="1">IF(U49="","",$Q$2)</f>
        <v/>
      </c>
      <c r="AB49" s="49" t="str">
        <f ca="1">IF(U49="","",$S$2)</f>
        <v/>
      </c>
      <c r="AC49" s="49" t="str">
        <f ca="1">IF(U49="","",$U$2)</f>
        <v/>
      </c>
      <c r="AD49" s="756">
        <f>AD41+1</f>
        <v>6</v>
      </c>
    </row>
    <row r="50" spans="1:30" ht="19.899999999999999" customHeight="1" x14ac:dyDescent="0.15">
      <c r="A50" s="17" t="str">
        <f ca="1">IF(OR(D49="",D49=参数表!$E$23),"",IF(HOUR(B50)=0,A49+1,A49))</f>
        <v/>
      </c>
      <c r="B50" s="761" t="str">
        <f ca="1">IF(OR(D49="",D49=参数表!$E$23),"",D49)</f>
        <v/>
      </c>
      <c r="C50" s="761"/>
      <c r="D50" s="18" t="str">
        <f ca="1">IF(OR(D49=参数表!$E$23,D49=""),"",IF(AND(A50=参数表!$B$23,HOUR(IF(参数表!$E$23&lt;冲孔!B50,参数表!$E$23+1-冲孔!B50,参数表!$E$23-冲孔!B50))&lt;=8),参数表!$E$23,IF(HOUR(B50)&gt;=8,IF(HOUR(B50)&gt;=16,"0:00","16:00"),"8:00")))</f>
        <v/>
      </c>
      <c r="E50" s="762" t="str">
        <f t="shared" ca="1" si="1"/>
        <v/>
      </c>
      <c r="F50" s="762"/>
      <c r="G50" s="14" t="str">
        <f t="shared" ca="1" si="2"/>
        <v/>
      </c>
      <c r="H50" s="14" t="str">
        <f ca="1">IF(D50="","",IF(D50=参数表!$E$23,1,2))</f>
        <v/>
      </c>
      <c r="I50" s="763" t="str">
        <f ca="1">IF(D50="","",IF(D50=参数表!$E$23,9,7))</f>
        <v/>
      </c>
      <c r="J50" s="763"/>
      <c r="K50" s="20" t="str">
        <f ca="1">IF(D50="","",IF(D50=参数表!$E$23,冲孔!$X$5,K49+($X$5-$K$9)/(COUNT($H$9:$H$48)-1.8)+RANDBETWEEN($X$6,$Y$6)/100))</f>
        <v/>
      </c>
      <c r="L50" s="760" t="str">
        <f t="shared" ca="1" si="19"/>
        <v/>
      </c>
      <c r="M50" s="760"/>
      <c r="N50" s="764" t="str">
        <f t="shared" ca="1" si="20"/>
        <v/>
      </c>
      <c r="O50" s="764"/>
      <c r="P50" s="20" t="str">
        <f t="shared" ca="1" si="21"/>
        <v/>
      </c>
      <c r="Q50" s="765" t="str">
        <f t="shared" ca="1" si="5"/>
        <v/>
      </c>
      <c r="R50" s="765"/>
      <c r="S50" s="41" t="str">
        <f t="shared" ca="1" si="6"/>
        <v/>
      </c>
      <c r="T50" s="41" t="str">
        <f t="shared" ca="1" si="7"/>
        <v/>
      </c>
      <c r="U50" s="14" t="str">
        <f ca="1">IF(D50="","",IF(COUNTA($U$9:U49)/COUNT($H$9:$H$125)&lt;0.08,参数表!$B$34,IF(COUNTA($U$9:U49)/COUNT($H$9:$H$125)&lt;0.4,参数表!$B$35,IF(COUNTA($U$9:U49)/COUNT($H$9:$H$125)&lt;0.8,参数表!$B$36,参数表!$B$37))))</f>
        <v/>
      </c>
      <c r="V50" s="7">
        <f>V49+1</f>
        <v>2</v>
      </c>
      <c r="W50" s="33" t="s">
        <v>503</v>
      </c>
      <c r="X50" s="767" t="str">
        <f ca="1">IF(U49="","",$H$2)</f>
        <v/>
      </c>
      <c r="Y50" s="767"/>
      <c r="Z50" s="767"/>
      <c r="AA50" s="51" t="str">
        <f ca="1">IF(U49="","",$Q$3)</f>
        <v/>
      </c>
      <c r="AB50" s="51" t="str">
        <f ca="1">IF(U49="","",$S$3)</f>
        <v/>
      </c>
      <c r="AC50" s="51" t="str">
        <f ca="1">IF(U49="","",$U$3)</f>
        <v/>
      </c>
      <c r="AD50" s="757"/>
    </row>
    <row r="51" spans="1:30" ht="19.899999999999999" customHeight="1" x14ac:dyDescent="0.15">
      <c r="A51" s="17" t="str">
        <f ca="1">IF(OR(D50="",D50=参数表!$E$23),"",IF(HOUR(B51)=0,A50+1,A50))</f>
        <v/>
      </c>
      <c r="B51" s="761" t="str">
        <f ca="1">IF(OR(D50="",D50=参数表!$E$23),"",D50)</f>
        <v/>
      </c>
      <c r="C51" s="761"/>
      <c r="D51" s="18" t="str">
        <f ca="1">IF(OR(D50=参数表!$E$23,D50=""),"",IF(AND(A51=参数表!$B$23,HOUR(IF(参数表!$E$23&lt;冲孔!B51,参数表!$E$23+1-冲孔!B51,参数表!$E$23-冲孔!B51))&lt;=8),参数表!$E$23,IF(HOUR(B51)&gt;=8,IF(HOUR(B51)&gt;=16,"0:00","16:00"),"8:00")))</f>
        <v/>
      </c>
      <c r="E51" s="762" t="str">
        <f t="shared" ca="1" si="1"/>
        <v/>
      </c>
      <c r="F51" s="762"/>
      <c r="G51" s="14" t="str">
        <f t="shared" ca="1" si="2"/>
        <v/>
      </c>
      <c r="H51" s="14" t="str">
        <f ca="1">IF(D51="","",IF(D51=参数表!$E$23,1,2))</f>
        <v/>
      </c>
      <c r="I51" s="763" t="str">
        <f ca="1">IF(D51="","",IF(D51=参数表!$E$23,9,7))</f>
        <v/>
      </c>
      <c r="J51" s="763"/>
      <c r="K51" s="20" t="str">
        <f ca="1">IF(D51="","",IF(D51=参数表!$E$23,冲孔!$X$5,K50+($X$5-$K$9)/(COUNT($H$9:$H$48)-1.8)+RANDBETWEEN($X$6,$Y$6)/100))</f>
        <v/>
      </c>
      <c r="L51" s="760" t="str">
        <f t="shared" ca="1" si="19"/>
        <v/>
      </c>
      <c r="M51" s="760"/>
      <c r="N51" s="764" t="str">
        <f t="shared" ca="1" si="20"/>
        <v/>
      </c>
      <c r="O51" s="764"/>
      <c r="P51" s="20" t="str">
        <f t="shared" ca="1" si="21"/>
        <v/>
      </c>
      <c r="Q51" s="765" t="str">
        <f t="shared" ca="1" si="5"/>
        <v/>
      </c>
      <c r="R51" s="765"/>
      <c r="S51" s="41" t="str">
        <f t="shared" ca="1" si="6"/>
        <v/>
      </c>
      <c r="T51" s="41" t="str">
        <f t="shared" ca="1" si="7"/>
        <v/>
      </c>
      <c r="U51" s="14" t="str">
        <f ca="1">IF(D51="","",IF(COUNTA($U$9:U50)/COUNT($H$9:$H$125)&lt;0.08,参数表!$B$34,IF(COUNTA($U$9:U50)/COUNT($H$9:$H$125)&lt;0.4,参数表!$B$35,IF(COUNTA($U$9:U50)/COUNT($H$9:$H$125)&lt;0.8,参数表!$B$36,参数表!$B$37))))</f>
        <v/>
      </c>
      <c r="V51" s="7">
        <f t="shared" ref="V51:V56" si="22">V50+1</f>
        <v>3</v>
      </c>
      <c r="W51" s="33" t="s">
        <v>504</v>
      </c>
      <c r="X51" s="34" t="str">
        <f ca="1">IF(U49="","",$C$3)</f>
        <v/>
      </c>
      <c r="Y51" s="22" t="s">
        <v>505</v>
      </c>
      <c r="Z51" s="34" t="str">
        <f ca="1">IF(U49="","",$O$4)</f>
        <v/>
      </c>
      <c r="AA51" s="52"/>
      <c r="AB51" s="52"/>
      <c r="AC51" s="52"/>
      <c r="AD51" s="757"/>
    </row>
    <row r="52" spans="1:30" ht="19.899999999999999" customHeight="1" x14ac:dyDescent="0.15">
      <c r="A52" s="17" t="str">
        <f ca="1">IF(OR(D51="",D51=参数表!$E$23),"",IF(HOUR(B52)=0,A51+1,A51))</f>
        <v/>
      </c>
      <c r="B52" s="761" t="str">
        <f ca="1">IF(OR(D51="",D51=参数表!$E$23),"",D51)</f>
        <v/>
      </c>
      <c r="C52" s="761"/>
      <c r="D52" s="18" t="str">
        <f ca="1">IF(OR(D51=参数表!$E$23,D51=""),"",IF(AND(A52=参数表!$B$23,HOUR(IF(参数表!$E$23&lt;冲孔!B52,参数表!$E$23+1-冲孔!B52,参数表!$E$23-冲孔!B52))&lt;=8),参数表!$E$23,IF(HOUR(B52)&gt;=8,IF(HOUR(B52)&gt;=16,"0:00","16:00"),"8:00")))</f>
        <v/>
      </c>
      <c r="E52" s="762" t="str">
        <f t="shared" ca="1" si="1"/>
        <v/>
      </c>
      <c r="F52" s="762"/>
      <c r="G52" s="14" t="str">
        <f t="shared" ca="1" si="2"/>
        <v/>
      </c>
      <c r="H52" s="14" t="str">
        <f ca="1">IF(D52="","",IF(D52=参数表!$E$23,1,2))</f>
        <v/>
      </c>
      <c r="I52" s="763" t="str">
        <f ca="1">IF(D52="","",IF(D52=参数表!$E$23,9,7))</f>
        <v/>
      </c>
      <c r="J52" s="763"/>
      <c r="K52" s="20" t="str">
        <f ca="1">IF(D52="","",IF(D52=参数表!$E$23,冲孔!$X$5,K51+($X$5-$K$9)/(COUNT($H$9:$H$48)-1.8)+RANDBETWEEN($X$6,$Y$6)/100))</f>
        <v/>
      </c>
      <c r="L52" s="760" t="str">
        <f t="shared" ca="1" si="19"/>
        <v/>
      </c>
      <c r="M52" s="760"/>
      <c r="N52" s="764" t="str">
        <f t="shared" ca="1" si="20"/>
        <v/>
      </c>
      <c r="O52" s="764"/>
      <c r="P52" s="20" t="str">
        <f t="shared" ca="1" si="21"/>
        <v/>
      </c>
      <c r="Q52" s="765" t="str">
        <f t="shared" ca="1" si="5"/>
        <v/>
      </c>
      <c r="R52" s="765"/>
      <c r="S52" s="41" t="str">
        <f t="shared" ca="1" si="6"/>
        <v/>
      </c>
      <c r="T52" s="41" t="str">
        <f t="shared" ca="1" si="7"/>
        <v/>
      </c>
      <c r="U52" s="14" t="str">
        <f ca="1">IF(D52="","",IF(COUNTA($U$9:U51)/COUNT($H$9:$H$125)&lt;0.08,参数表!$B$34,IF(COUNTA($U$9:U51)/COUNT($H$9:$H$125)&lt;0.4,参数表!$B$35,IF(COUNTA($U$9:U51)/COUNT($H$9:$H$125)&lt;0.8,参数表!$B$36,参数表!$B$37))))</f>
        <v/>
      </c>
      <c r="V52" s="7">
        <f t="shared" si="22"/>
        <v>4</v>
      </c>
      <c r="W52" s="33" t="s">
        <v>506</v>
      </c>
      <c r="X52" s="34" t="str">
        <f ca="1">IF(U49="","",$C$4)</f>
        <v/>
      </c>
      <c r="Y52" s="22" t="s">
        <v>507</v>
      </c>
      <c r="Z52" s="53" t="str">
        <f ca="1">IF(U49="","",$O$5)</f>
        <v/>
      </c>
      <c r="AA52" s="54"/>
      <c r="AB52" s="54"/>
      <c r="AC52" s="54"/>
      <c r="AD52" s="757"/>
    </row>
    <row r="53" spans="1:30" ht="19.899999999999999" customHeight="1" x14ac:dyDescent="0.15">
      <c r="A53" s="17" t="str">
        <f ca="1">IF(OR(D52="",D52=参数表!$E$23),"",IF(HOUR(B53)=0,A52+1,A52))</f>
        <v/>
      </c>
      <c r="B53" s="761" t="str">
        <f ca="1">IF(OR(D52="",D52=参数表!$E$23),"",D52)</f>
        <v/>
      </c>
      <c r="C53" s="761"/>
      <c r="D53" s="18" t="str">
        <f ca="1">IF(OR(D52=参数表!$E$23,D52=""),"",IF(AND(A53=参数表!$B$23,HOUR(IF(参数表!$E$23&lt;冲孔!B53,参数表!$E$23+1-冲孔!B53,参数表!$E$23-冲孔!B53))&lt;=8),参数表!$E$23,IF(HOUR(B53)&gt;=8,IF(HOUR(B53)&gt;=16,"0:00","16:00"),"8:00")))</f>
        <v/>
      </c>
      <c r="E53" s="762" t="str">
        <f t="shared" ca="1" si="1"/>
        <v/>
      </c>
      <c r="F53" s="762"/>
      <c r="G53" s="14" t="str">
        <f t="shared" ca="1" si="2"/>
        <v/>
      </c>
      <c r="H53" s="14" t="str">
        <f ca="1">IF(D53="","",IF(D53=参数表!$E$23,1,2))</f>
        <v/>
      </c>
      <c r="I53" s="763" t="str">
        <f ca="1">IF(D53="","",IF(D53=参数表!$E$23,9,7))</f>
        <v/>
      </c>
      <c r="J53" s="763"/>
      <c r="K53" s="20" t="str">
        <f ca="1">IF(D53="","",IF(D53=参数表!$E$23,冲孔!$X$5,K52+($X$5-$K$9)/(COUNT($H$9:$H$48)-1.8)+RANDBETWEEN($X$6,$Y$6)/100))</f>
        <v/>
      </c>
      <c r="L53" s="760" t="str">
        <f t="shared" ca="1" si="19"/>
        <v/>
      </c>
      <c r="M53" s="760"/>
      <c r="N53" s="764" t="str">
        <f t="shared" ca="1" si="20"/>
        <v/>
      </c>
      <c r="O53" s="764"/>
      <c r="P53" s="20" t="str">
        <f t="shared" ca="1" si="21"/>
        <v/>
      </c>
      <c r="Q53" s="765" t="str">
        <f t="shared" ca="1" si="5"/>
        <v/>
      </c>
      <c r="R53" s="765"/>
      <c r="S53" s="41" t="str">
        <f t="shared" ca="1" si="6"/>
        <v/>
      </c>
      <c r="T53" s="41" t="str">
        <f t="shared" ca="1" si="7"/>
        <v/>
      </c>
      <c r="U53" s="14" t="str">
        <f ca="1">IF(D53="","",IF(COUNTA($U$9:U52)/COUNT($H$9:$H$125)&lt;0.08,参数表!$B$34,IF(COUNTA($U$9:U52)/COUNT($H$9:$H$125)&lt;0.4,参数表!$B$35,IF(COUNTA($U$9:U52)/COUNT($H$9:$H$125)&lt;0.8,参数表!$B$36,参数表!$B$37))))</f>
        <v/>
      </c>
      <c r="V53" s="7">
        <f t="shared" si="22"/>
        <v>5</v>
      </c>
      <c r="W53" s="33" t="s">
        <v>508</v>
      </c>
      <c r="X53" s="34" t="str">
        <f ca="1">IF(U49="","",$C$5)</f>
        <v/>
      </c>
      <c r="Y53" s="22" t="s">
        <v>509</v>
      </c>
      <c r="Z53" s="34" t="str">
        <f ca="1">IF(U49="","",$U$4)</f>
        <v/>
      </c>
      <c r="AA53" s="52"/>
      <c r="AB53" s="52"/>
      <c r="AC53" s="52"/>
      <c r="AD53" s="757"/>
    </row>
    <row r="54" spans="1:30" ht="19.899999999999999" customHeight="1" x14ac:dyDescent="0.15">
      <c r="A54" s="17" t="str">
        <f ca="1">IF(OR(D53="",D53=参数表!$E$23),"",IF(HOUR(B54)=0,A53+1,A53))</f>
        <v/>
      </c>
      <c r="B54" s="761" t="str">
        <f ca="1">IF(OR(D53="",D53=参数表!$E$23),"",D53)</f>
        <v/>
      </c>
      <c r="C54" s="761"/>
      <c r="D54" s="18" t="str">
        <f ca="1">IF(OR(D53=参数表!$E$23,D53=""),"",IF(AND(A54=参数表!$B$23,HOUR(IF(参数表!$E$23&lt;冲孔!B54,参数表!$E$23+1-冲孔!B54,参数表!$E$23-冲孔!B54))&lt;=8),参数表!$E$23,IF(HOUR(B54)&gt;=8,IF(HOUR(B54)&gt;=16,"0:00","16:00"),"8:00")))</f>
        <v/>
      </c>
      <c r="E54" s="762" t="str">
        <f t="shared" ca="1" si="1"/>
        <v/>
      </c>
      <c r="F54" s="762"/>
      <c r="G54" s="14" t="str">
        <f t="shared" ca="1" si="2"/>
        <v/>
      </c>
      <c r="H54" s="14" t="str">
        <f ca="1">IF(D54="","",IF(D54=参数表!$E$23,1,2))</f>
        <v/>
      </c>
      <c r="I54" s="763" t="str">
        <f ca="1">IF(D54="","",IF(D54=参数表!$E$23,9,7))</f>
        <v/>
      </c>
      <c r="J54" s="763"/>
      <c r="K54" s="20" t="str">
        <f ca="1">IF(D54="","",IF(D54=参数表!$E$23,冲孔!$X$5,K53+($X$5-$K$9)/(COUNT($H$9:$H$48)-1.8)+RANDBETWEEN($X$6,$Y$6)/100))</f>
        <v/>
      </c>
      <c r="L54" s="760" t="str">
        <f t="shared" ca="1" si="19"/>
        <v/>
      </c>
      <c r="M54" s="760"/>
      <c r="N54" s="764" t="str">
        <f t="shared" ca="1" si="20"/>
        <v/>
      </c>
      <c r="O54" s="764"/>
      <c r="P54" s="20" t="str">
        <f t="shared" ca="1" si="21"/>
        <v/>
      </c>
      <c r="Q54" s="765" t="str">
        <f t="shared" ca="1" si="5"/>
        <v/>
      </c>
      <c r="R54" s="765"/>
      <c r="S54" s="41" t="str">
        <f t="shared" ca="1" si="6"/>
        <v/>
      </c>
      <c r="T54" s="41" t="str">
        <f t="shared" ca="1" si="7"/>
        <v/>
      </c>
      <c r="U54" s="14" t="str">
        <f ca="1">IF(D54="","",IF(COUNTA($U$9:U53)/COUNT($H$9:$H$125)&lt;0.08,参数表!$B$34,IF(COUNTA($U$9:U53)/COUNT($H$9:$H$125)&lt;0.4,参数表!$B$35,IF(COUNTA($U$9:U53)/COUNT($H$9:$H$125)&lt;0.8,参数表!$B$36,参数表!$B$37))))</f>
        <v/>
      </c>
      <c r="V54" s="7">
        <f t="shared" si="22"/>
        <v>6</v>
      </c>
      <c r="W54" s="33" t="s">
        <v>227</v>
      </c>
      <c r="X54" s="34" t="str">
        <f ca="1">IF(U49="","",$H$3)</f>
        <v/>
      </c>
      <c r="Y54" s="22" t="s">
        <v>510</v>
      </c>
      <c r="Z54" s="53" t="str">
        <f ca="1">IF(U49="","",$U$5)</f>
        <v/>
      </c>
      <c r="AA54" s="54"/>
      <c r="AB54" s="54"/>
      <c r="AC54" s="54"/>
      <c r="AD54" s="757"/>
    </row>
    <row r="55" spans="1:30" ht="19.899999999999999" customHeight="1" x14ac:dyDescent="0.15">
      <c r="A55" s="17" t="str">
        <f ca="1">IF(OR(D54="",D54=参数表!$E$23),"",IF(HOUR(B55)=0,A54+1,A54))</f>
        <v/>
      </c>
      <c r="B55" s="761" t="str">
        <f ca="1">IF(OR(D54="",D54=参数表!$E$23),"",D54)</f>
        <v/>
      </c>
      <c r="C55" s="761"/>
      <c r="D55" s="18" t="str">
        <f ca="1">IF(OR(D54=参数表!$E$23,D54=""),"",IF(AND(A55=参数表!$B$23,HOUR(IF(参数表!$E$23&lt;冲孔!B55,参数表!$E$23+1-冲孔!B55,参数表!$E$23-冲孔!B55))&lt;=8),参数表!$E$23,IF(HOUR(B55)&gt;=8,IF(HOUR(B55)&gt;=16,"0:00","16:00"),"8:00")))</f>
        <v/>
      </c>
      <c r="E55" s="762" t="str">
        <f t="shared" ca="1" si="1"/>
        <v/>
      </c>
      <c r="F55" s="762"/>
      <c r="G55" s="14" t="str">
        <f t="shared" ca="1" si="2"/>
        <v/>
      </c>
      <c r="H55" s="14" t="str">
        <f ca="1">IF(D55="","",IF(D55=参数表!$E$23,1,2))</f>
        <v/>
      </c>
      <c r="I55" s="763" t="str">
        <f ca="1">IF(D55="","",IF(D55=参数表!$E$23,9,7))</f>
        <v/>
      </c>
      <c r="J55" s="763"/>
      <c r="K55" s="20" t="str">
        <f ca="1">IF(D55="","",IF(D55=参数表!$E$23,冲孔!$X$5,K54+($X$5-$K$9)/(COUNT($H$9:$H$48)-1.8)+RANDBETWEEN($X$6,$Y$6)/100))</f>
        <v/>
      </c>
      <c r="L55" s="760" t="str">
        <f t="shared" ca="1" si="19"/>
        <v/>
      </c>
      <c r="M55" s="760"/>
      <c r="N55" s="764" t="str">
        <f t="shared" ca="1" si="20"/>
        <v/>
      </c>
      <c r="O55" s="764"/>
      <c r="P55" s="20" t="str">
        <f t="shared" ca="1" si="21"/>
        <v/>
      </c>
      <c r="Q55" s="765" t="str">
        <f t="shared" ca="1" si="5"/>
        <v/>
      </c>
      <c r="R55" s="765"/>
      <c r="S55" s="41" t="str">
        <f t="shared" ca="1" si="6"/>
        <v/>
      </c>
      <c r="T55" s="41" t="str">
        <f t="shared" ca="1" si="7"/>
        <v/>
      </c>
      <c r="U55" s="14" t="str">
        <f ca="1">IF(D55="","",IF(COUNTA($U$9:U54)/COUNT($H$9:$H$125)&lt;0.08,参数表!$B$34,IF(COUNTA($U$9:U54)/COUNT($H$9:$H$125)&lt;0.4,参数表!$B$35,IF(COUNTA($U$9:U54)/COUNT($H$9:$H$125)&lt;0.8,参数表!$B$36,参数表!$B$37))))</f>
        <v/>
      </c>
      <c r="V55" s="7">
        <f t="shared" si="22"/>
        <v>7</v>
      </c>
      <c r="W55" s="33" t="s">
        <v>511</v>
      </c>
      <c r="X55" s="34" t="str">
        <f ca="1">IF(U49="","",$H$4)</f>
        <v/>
      </c>
      <c r="Y55" s="22"/>
      <c r="Z55" s="34"/>
      <c r="AA55" s="52"/>
      <c r="AB55" s="52"/>
      <c r="AC55" s="52"/>
      <c r="AD55" s="757"/>
    </row>
    <row r="56" spans="1:30" ht="19.899999999999999" customHeight="1" x14ac:dyDescent="0.15">
      <c r="A56" s="17" t="str">
        <f ca="1">IF(OR(D55="",D55=参数表!$E$23),"",IF(HOUR(B56)=0,A55+1,A55))</f>
        <v/>
      </c>
      <c r="B56" s="761" t="str">
        <f ca="1">IF(OR(D55="",D55=参数表!$E$23),"",D55)</f>
        <v/>
      </c>
      <c r="C56" s="761"/>
      <c r="D56" s="18" t="str">
        <f ca="1">IF(OR(D55=参数表!$E$23,D55=""),"",IF(AND(A56=参数表!$B$23,HOUR(IF(参数表!$E$23&lt;冲孔!B56,参数表!$E$23+1-冲孔!B56,参数表!$E$23-冲孔!B56))&lt;=8),参数表!$E$23,IF(HOUR(B56)&gt;=8,IF(HOUR(B56)&gt;=16,"0:00","16:00"),"8:00")))</f>
        <v/>
      </c>
      <c r="E56" s="762" t="str">
        <f t="shared" ca="1" si="1"/>
        <v/>
      </c>
      <c r="F56" s="762"/>
      <c r="G56" s="14" t="str">
        <f t="shared" ca="1" si="2"/>
        <v/>
      </c>
      <c r="H56" s="14" t="str">
        <f ca="1">IF(D56="","",IF(D56=参数表!$E$23,1,2))</f>
        <v/>
      </c>
      <c r="I56" s="763" t="str">
        <f ca="1">IF(D56="","",IF(D56=参数表!$E$23,9,7))</f>
        <v/>
      </c>
      <c r="J56" s="763"/>
      <c r="K56" s="20" t="str">
        <f ca="1">IF(D56="","",IF(D56=参数表!$E$23,冲孔!$X$5,K55+($X$5-$K$9)/(COUNT($H$9:$H$48)-1.8)+RANDBETWEEN($X$6,$Y$6)/100))</f>
        <v/>
      </c>
      <c r="L56" s="760" t="str">
        <f t="shared" ca="1" si="19"/>
        <v/>
      </c>
      <c r="M56" s="760"/>
      <c r="N56" s="764" t="str">
        <f t="shared" ca="1" si="20"/>
        <v/>
      </c>
      <c r="O56" s="764"/>
      <c r="P56" s="20" t="str">
        <f t="shared" ca="1" si="21"/>
        <v/>
      </c>
      <c r="Q56" s="765" t="str">
        <f t="shared" ca="1" si="5"/>
        <v/>
      </c>
      <c r="R56" s="765"/>
      <c r="S56" s="41" t="str">
        <f t="shared" ca="1" si="6"/>
        <v/>
      </c>
      <c r="T56" s="41" t="str">
        <f t="shared" ca="1" si="7"/>
        <v/>
      </c>
      <c r="U56" s="14" t="str">
        <f ca="1">IF(D56="","",IF(COUNTA($U$9:U55)/COUNT($H$9:$H$125)&lt;0.08,参数表!$B$34,IF(COUNTA($U$9:U55)/COUNT($H$9:$H$125)&lt;0.4,参数表!$B$35,IF(COUNTA($U$9:U55)/COUNT($H$9:$H$125)&lt;0.8,参数表!$B$36,参数表!$B$37))))</f>
        <v/>
      </c>
      <c r="V56" s="42">
        <f t="shared" si="22"/>
        <v>8</v>
      </c>
      <c r="W56" s="39" t="s">
        <v>512</v>
      </c>
      <c r="X56" s="43" t="str">
        <f ca="1">IF(U49="","",$H$5)</f>
        <v/>
      </c>
      <c r="Y56" s="57"/>
      <c r="Z56" s="58"/>
      <c r="AA56" s="59"/>
      <c r="AB56" s="59"/>
      <c r="AC56" s="59"/>
      <c r="AD56" s="759"/>
    </row>
    <row r="57" spans="1:30" ht="19.899999999999999" customHeight="1" x14ac:dyDescent="0.15">
      <c r="A57" s="17" t="str">
        <f ca="1">IF(OR(D56="",D56=参数表!$E$23),"",IF(HOUR(B57)=0,A56+1,A56))</f>
        <v/>
      </c>
      <c r="B57" s="761" t="str">
        <f ca="1">IF(OR(D56="",D56=参数表!$E$23),"",D56)</f>
        <v/>
      </c>
      <c r="C57" s="761"/>
      <c r="D57" s="18" t="str">
        <f ca="1">IF(OR(D56=参数表!$E$23,D56=""),"",IF(AND(A57=参数表!$B$23,HOUR(IF(参数表!$E$23&lt;冲孔!B57,参数表!$E$23+1-冲孔!B57,参数表!$E$23-冲孔!B57))&lt;=8),参数表!$E$23,IF(HOUR(B57)&gt;=8,IF(HOUR(B57)&gt;=16,"0:00","16:00"),"8:00")))</f>
        <v/>
      </c>
      <c r="E57" s="762" t="str">
        <f t="shared" ca="1" si="1"/>
        <v/>
      </c>
      <c r="F57" s="762"/>
      <c r="G57" s="14" t="str">
        <f t="shared" ca="1" si="2"/>
        <v/>
      </c>
      <c r="H57" s="14" t="str">
        <f ca="1">IF(D57="","",IF(D57=参数表!$E$23,1,2))</f>
        <v/>
      </c>
      <c r="I57" s="763" t="str">
        <f ca="1">IF(D57="","",IF(D57=参数表!$E$23,9,7))</f>
        <v/>
      </c>
      <c r="J57" s="763"/>
      <c r="K57" s="20" t="str">
        <f ca="1">IF(D57="","",IF(D57=参数表!$E$23,冲孔!$X$5,K56+($X$5-$K$9)/(COUNT($H$9:$H$48)-1.8)+RANDBETWEEN($X$6,$Y$6)/100))</f>
        <v/>
      </c>
      <c r="L57" s="760" t="str">
        <f t="shared" ca="1" si="19"/>
        <v/>
      </c>
      <c r="M57" s="760"/>
      <c r="N57" s="764" t="str">
        <f t="shared" ca="1" si="20"/>
        <v/>
      </c>
      <c r="O57" s="764"/>
      <c r="P57" s="20" t="str">
        <f t="shared" ca="1" si="21"/>
        <v/>
      </c>
      <c r="Q57" s="765" t="str">
        <f t="shared" ca="1" si="5"/>
        <v/>
      </c>
      <c r="R57" s="765"/>
      <c r="S57" s="41" t="str">
        <f t="shared" ca="1" si="6"/>
        <v/>
      </c>
      <c r="T57" s="41" t="str">
        <f t="shared" ca="1" si="7"/>
        <v/>
      </c>
      <c r="U57" s="14" t="str">
        <f ca="1">IF(D57="","",IF(COUNTA($U$9:U56)/COUNT($H$9:$H$125)&lt;0.08,参数表!$B$34,IF(COUNTA($U$9:U56)/COUNT($H$9:$H$125)&lt;0.4,参数表!$B$35,IF(COUNTA($U$9:U56)/COUNT($H$9:$H$125)&lt;0.8,参数表!$B$36,参数表!$B$37))))</f>
        <v/>
      </c>
      <c r="V57" s="31">
        <v>1</v>
      </c>
      <c r="W57" s="32" t="s">
        <v>45</v>
      </c>
      <c r="X57" s="766" t="str">
        <f ca="1">IF(U57="","",$C$2)</f>
        <v/>
      </c>
      <c r="Y57" s="766"/>
      <c r="Z57" s="766"/>
      <c r="AA57" s="49" t="str">
        <f ca="1">IF(U57="","",$Q$2)</f>
        <v/>
      </c>
      <c r="AB57" s="49" t="str">
        <f ca="1">IF(U57="","",$S$2)</f>
        <v/>
      </c>
      <c r="AC57" s="49" t="str">
        <f ca="1">IF(U57="","",$U$2)</f>
        <v/>
      </c>
      <c r="AD57" s="756">
        <f>AD49+1</f>
        <v>7</v>
      </c>
    </row>
    <row r="58" spans="1:30" ht="19.899999999999999" customHeight="1" x14ac:dyDescent="0.15">
      <c r="A58" s="17" t="str">
        <f ca="1">IF(OR(D57="",D57=参数表!$E$23),"",IF(HOUR(B58)=0,A57+1,A57))</f>
        <v/>
      </c>
      <c r="B58" s="761" t="str">
        <f ca="1">IF(OR(D57="",D57=参数表!$E$23),"",D57)</f>
        <v/>
      </c>
      <c r="C58" s="761"/>
      <c r="D58" s="18" t="str">
        <f ca="1">IF(OR(D57=参数表!$E$23,D57=""),"",IF(AND(A58=参数表!$B$23,HOUR(IF(参数表!$E$23&lt;冲孔!B58,参数表!$E$23+1-冲孔!B58,参数表!$E$23-冲孔!B58))&lt;=8),参数表!$E$23,IF(HOUR(B58)&gt;=8,IF(HOUR(B58)&gt;=16,"0:00","16:00"),"8:00")))</f>
        <v/>
      </c>
      <c r="E58" s="762" t="str">
        <f t="shared" ca="1" si="1"/>
        <v/>
      </c>
      <c r="F58" s="762"/>
      <c r="G58" s="14" t="str">
        <f t="shared" ca="1" si="2"/>
        <v/>
      </c>
      <c r="H58" s="14" t="str">
        <f ca="1">IF(D58="","",IF(D58=参数表!$E$23,1,2))</f>
        <v/>
      </c>
      <c r="I58" s="763" t="str">
        <f ca="1">IF(D58="","",IF(D58=参数表!$E$23,9,7))</f>
        <v/>
      </c>
      <c r="J58" s="763"/>
      <c r="K58" s="20" t="str">
        <f ca="1">IF(D58="","",IF(D58=参数表!$E$23,冲孔!$X$5,K57+($X$5-$K$9)/(COUNT($H$9:$H$48)-1.8)+RANDBETWEEN($X$6,$Y$6)/100))</f>
        <v/>
      </c>
      <c r="L58" s="760" t="str">
        <f t="shared" ca="1" si="19"/>
        <v/>
      </c>
      <c r="M58" s="760"/>
      <c r="N58" s="764" t="str">
        <f t="shared" ca="1" si="20"/>
        <v/>
      </c>
      <c r="O58" s="764"/>
      <c r="P58" s="20" t="str">
        <f t="shared" ca="1" si="21"/>
        <v/>
      </c>
      <c r="Q58" s="765" t="str">
        <f t="shared" ca="1" si="5"/>
        <v/>
      </c>
      <c r="R58" s="765"/>
      <c r="S58" s="41" t="str">
        <f t="shared" ca="1" si="6"/>
        <v/>
      </c>
      <c r="T58" s="41" t="str">
        <f t="shared" ca="1" si="7"/>
        <v/>
      </c>
      <c r="U58" s="14" t="str">
        <f ca="1">IF(D58="","",IF(COUNTA($U$9:U57)/COUNT($H$9:$H$125)&lt;0.08,参数表!$B$34,IF(COUNTA($U$9:U57)/COUNT($H$9:$H$125)&lt;0.4,参数表!$B$35,IF(COUNTA($U$9:U57)/COUNT($H$9:$H$125)&lt;0.8,参数表!$B$36,参数表!$B$37))))</f>
        <v/>
      </c>
      <c r="V58" s="7">
        <f>V57+1</f>
        <v>2</v>
      </c>
      <c r="W58" s="33" t="s">
        <v>503</v>
      </c>
      <c r="X58" s="767" t="str">
        <f ca="1">IF(U57="","",$H$2)</f>
        <v/>
      </c>
      <c r="Y58" s="767"/>
      <c r="Z58" s="767"/>
      <c r="AA58" s="51" t="str">
        <f ca="1">IF(U57="","",$Q$3)</f>
        <v/>
      </c>
      <c r="AB58" s="51" t="str">
        <f ca="1">IF(U57="","",$S$3)</f>
        <v/>
      </c>
      <c r="AC58" s="51" t="str">
        <f ca="1">IF(U57="","",$U$3)</f>
        <v/>
      </c>
      <c r="AD58" s="757"/>
    </row>
    <row r="59" spans="1:30" ht="19.899999999999999" customHeight="1" x14ac:dyDescent="0.15">
      <c r="A59" s="17" t="str">
        <f ca="1">IF(OR(D58="",D58=参数表!$E$23),"",IF(HOUR(B59)=0,A58+1,A58))</f>
        <v/>
      </c>
      <c r="B59" s="761" t="str">
        <f ca="1">IF(OR(D58="",D58=参数表!$E$23),"",D58)</f>
        <v/>
      </c>
      <c r="C59" s="761"/>
      <c r="D59" s="18" t="str">
        <f ca="1">IF(OR(D58=参数表!$E$23,D58=""),"",IF(AND(A59=参数表!$B$23,HOUR(IF(参数表!$E$23&lt;冲孔!B59,参数表!$E$23+1-冲孔!B59,参数表!$E$23-冲孔!B59))&lt;=8),参数表!$E$23,IF(HOUR(B59)&gt;=8,IF(HOUR(B59)&gt;=16,"0:00","16:00"),"8:00")))</f>
        <v/>
      </c>
      <c r="E59" s="762" t="str">
        <f t="shared" ca="1" si="1"/>
        <v/>
      </c>
      <c r="F59" s="762"/>
      <c r="G59" s="14" t="str">
        <f t="shared" ca="1" si="2"/>
        <v/>
      </c>
      <c r="H59" s="14" t="str">
        <f ca="1">IF(D59="","",IF(D59=参数表!$E$23,1,2))</f>
        <v/>
      </c>
      <c r="I59" s="763" t="str">
        <f ca="1">IF(D59="","",IF(D59=参数表!$E$23,9,7))</f>
        <v/>
      </c>
      <c r="J59" s="763"/>
      <c r="K59" s="20" t="str">
        <f ca="1">IF(D59="","",IF(D59=参数表!$E$23,冲孔!$X$5,K58+($X$5-$K$9)/(COUNT($H$9:$H$48)-1.8)+RANDBETWEEN($X$6,$Y$6)/100))</f>
        <v/>
      </c>
      <c r="L59" s="760" t="str">
        <f t="shared" ca="1" si="19"/>
        <v/>
      </c>
      <c r="M59" s="760"/>
      <c r="N59" s="764" t="str">
        <f t="shared" ca="1" si="20"/>
        <v/>
      </c>
      <c r="O59" s="764"/>
      <c r="P59" s="20" t="str">
        <f t="shared" ca="1" si="21"/>
        <v/>
      </c>
      <c r="Q59" s="765" t="str">
        <f t="shared" ca="1" si="5"/>
        <v/>
      </c>
      <c r="R59" s="765"/>
      <c r="S59" s="41" t="str">
        <f t="shared" ca="1" si="6"/>
        <v/>
      </c>
      <c r="T59" s="41" t="str">
        <f t="shared" ca="1" si="7"/>
        <v/>
      </c>
      <c r="U59" s="14" t="str">
        <f ca="1">IF(D59="","",IF(COUNTA($U$9:U58)/COUNT($H$9:$H$125)&lt;0.08,参数表!$B$34,IF(COUNTA($U$9:U58)/COUNT($H$9:$H$125)&lt;0.4,参数表!$B$35,IF(COUNTA($U$9:U58)/COUNT($H$9:$H$125)&lt;0.8,参数表!$B$36,参数表!$B$37))))</f>
        <v/>
      </c>
      <c r="V59" s="7">
        <f t="shared" ref="V59:V64" si="23">V58+1</f>
        <v>3</v>
      </c>
      <c r="W59" s="33" t="s">
        <v>504</v>
      </c>
      <c r="X59" s="34" t="str">
        <f ca="1">IF(U57="","",$C$3)</f>
        <v/>
      </c>
      <c r="Y59" s="22" t="s">
        <v>505</v>
      </c>
      <c r="Z59" s="34" t="str">
        <f ca="1">IF(U57="","",$O$4)</f>
        <v/>
      </c>
      <c r="AA59" s="52"/>
      <c r="AB59" s="52"/>
      <c r="AC59" s="52"/>
      <c r="AD59" s="757"/>
    </row>
    <row r="60" spans="1:30" ht="19.899999999999999" customHeight="1" x14ac:dyDescent="0.15">
      <c r="A60" s="17" t="str">
        <f ca="1">IF(OR(D59="",D59=参数表!$E$23),"",IF(HOUR(B60)=0,A59+1,A59))</f>
        <v/>
      </c>
      <c r="B60" s="761" t="str">
        <f ca="1">IF(OR(D59="",D59=参数表!$E$23),"",D59)</f>
        <v/>
      </c>
      <c r="C60" s="761"/>
      <c r="D60" s="18" t="str">
        <f ca="1">IF(OR(D59=参数表!$E$23,D59=""),"",IF(AND(A60=参数表!$B$23,HOUR(IF(参数表!$E$23&lt;冲孔!B60,参数表!$E$23+1-冲孔!B60,参数表!$E$23-冲孔!B60))&lt;=8),参数表!$E$23,IF(HOUR(B60)&gt;=8,IF(HOUR(B60)&gt;=16,"0:00","16:00"),"8:00")))</f>
        <v/>
      </c>
      <c r="E60" s="762" t="str">
        <f t="shared" ca="1" si="1"/>
        <v/>
      </c>
      <c r="F60" s="762"/>
      <c r="G60" s="14" t="str">
        <f t="shared" ca="1" si="2"/>
        <v/>
      </c>
      <c r="H60" s="14" t="str">
        <f ca="1">IF(D60="","",IF(D60=参数表!$E$23,1,2))</f>
        <v/>
      </c>
      <c r="I60" s="763" t="str">
        <f ca="1">IF(D60="","",IF(D60=参数表!$E$23,9,7))</f>
        <v/>
      </c>
      <c r="J60" s="763"/>
      <c r="K60" s="20" t="str">
        <f ca="1">IF(D60="","",IF(D60=参数表!$E$23,冲孔!$X$5,K59+($X$5-$K$9)/(COUNT($H$9:$H$48)-1.8)+RANDBETWEEN($X$6,$Y$6)/100))</f>
        <v/>
      </c>
      <c r="L60" s="760" t="str">
        <f t="shared" ca="1" si="19"/>
        <v/>
      </c>
      <c r="M60" s="760"/>
      <c r="N60" s="764" t="str">
        <f t="shared" ca="1" si="20"/>
        <v/>
      </c>
      <c r="O60" s="764"/>
      <c r="P60" s="20" t="str">
        <f t="shared" ca="1" si="21"/>
        <v/>
      </c>
      <c r="Q60" s="765" t="str">
        <f t="shared" ca="1" si="5"/>
        <v/>
      </c>
      <c r="R60" s="765"/>
      <c r="S60" s="41" t="str">
        <f t="shared" ca="1" si="6"/>
        <v/>
      </c>
      <c r="T60" s="41" t="str">
        <f t="shared" ca="1" si="7"/>
        <v/>
      </c>
      <c r="U60" s="14" t="str">
        <f ca="1">IF(D60="","",IF(COUNTA($U$9:U59)/COUNT($H$9:$H$125)&lt;0.08,参数表!$B$34,IF(COUNTA($U$9:U59)/COUNT($H$9:$H$125)&lt;0.4,参数表!$B$35,IF(COUNTA($U$9:U59)/COUNT($H$9:$H$125)&lt;0.8,参数表!$B$36,参数表!$B$37))))</f>
        <v/>
      </c>
      <c r="V60" s="7">
        <f t="shared" si="23"/>
        <v>4</v>
      </c>
      <c r="W60" s="33" t="s">
        <v>506</v>
      </c>
      <c r="X60" s="34" t="str">
        <f ca="1">IF(U57="","",$C$4)</f>
        <v/>
      </c>
      <c r="Y60" s="22" t="s">
        <v>507</v>
      </c>
      <c r="Z60" s="53" t="str">
        <f ca="1">IF(U57="","",$O$5)</f>
        <v/>
      </c>
      <c r="AA60" s="54"/>
      <c r="AB60" s="54"/>
      <c r="AC60" s="54"/>
      <c r="AD60" s="757"/>
    </row>
    <row r="61" spans="1:30" ht="19.899999999999999" customHeight="1" x14ac:dyDescent="0.15">
      <c r="A61" s="17" t="str">
        <f ca="1">IF(OR(D60="",D60=参数表!$E$23),"",IF(HOUR(B61)=0,A60+1,A60))</f>
        <v/>
      </c>
      <c r="B61" s="761" t="str">
        <f ca="1">IF(OR(D60="",D60=参数表!$E$23),"",D60)</f>
        <v/>
      </c>
      <c r="C61" s="761"/>
      <c r="D61" s="18" t="str">
        <f ca="1">IF(OR(D60=参数表!$E$23,D60=""),"",IF(AND(A61=参数表!$B$23,HOUR(IF(参数表!$E$23&lt;冲孔!B61,参数表!$E$23+1-冲孔!B61,参数表!$E$23-冲孔!B61))&lt;=8),参数表!$E$23,IF(HOUR(B61)&gt;=8,IF(HOUR(B61)&gt;=16,"0:00","16:00"),"8:00")))</f>
        <v/>
      </c>
      <c r="E61" s="762" t="str">
        <f t="shared" ca="1" si="1"/>
        <v/>
      </c>
      <c r="F61" s="762"/>
      <c r="G61" s="14" t="str">
        <f t="shared" ca="1" si="2"/>
        <v/>
      </c>
      <c r="H61" s="14" t="str">
        <f ca="1">IF(D61="","",IF(D61=参数表!$E$23,1,2))</f>
        <v/>
      </c>
      <c r="I61" s="763" t="str">
        <f ca="1">IF(D61="","",IF(D61=参数表!$E$23,9,7))</f>
        <v/>
      </c>
      <c r="J61" s="763"/>
      <c r="K61" s="20" t="str">
        <f ca="1">IF(D61="","",IF(D61=参数表!$E$23,冲孔!$X$5,K60+($X$5-$K$9)/(COUNT($H$9:$H$48)-1.8)+RANDBETWEEN($X$6,$Y$6)/100))</f>
        <v/>
      </c>
      <c r="L61" s="760" t="str">
        <f t="shared" ref="L61:L64" ca="1" si="24">IF(D61="","",$H$5-K61)</f>
        <v/>
      </c>
      <c r="M61" s="760"/>
      <c r="N61" s="764" t="str">
        <f t="shared" ref="N61:N64" ca="1" si="25">IF(K61="","",K61-K60)</f>
        <v/>
      </c>
      <c r="O61" s="764"/>
      <c r="P61" s="20" t="str">
        <f t="shared" ref="P61:P64" ca="1" si="26">K61</f>
        <v/>
      </c>
      <c r="Q61" s="765" t="str">
        <f t="shared" ca="1" si="5"/>
        <v/>
      </c>
      <c r="R61" s="765"/>
      <c r="S61" s="41" t="str">
        <f t="shared" ca="1" si="6"/>
        <v/>
      </c>
      <c r="T61" s="41" t="str">
        <f t="shared" ca="1" si="7"/>
        <v/>
      </c>
      <c r="U61" s="14" t="str">
        <f ca="1">IF(D61="","",IF(COUNTA($U$9:U60)/COUNT($H$9:$H$125)&lt;0.08,参数表!$B$34,IF(COUNTA($U$9:U60)/COUNT($H$9:$H$125)&lt;0.4,参数表!$B$35,IF(COUNTA($U$9:U60)/COUNT($H$9:$H$125)&lt;0.8,参数表!$B$36,参数表!$B$37))))</f>
        <v/>
      </c>
      <c r="V61" s="7">
        <f t="shared" si="23"/>
        <v>5</v>
      </c>
      <c r="W61" s="33" t="s">
        <v>508</v>
      </c>
      <c r="X61" s="34" t="str">
        <f ca="1">IF(U57="","",$C$5)</f>
        <v/>
      </c>
      <c r="Y61" s="22" t="s">
        <v>509</v>
      </c>
      <c r="Z61" s="34" t="str">
        <f ca="1">IF(U57="","",$U$4)</f>
        <v/>
      </c>
      <c r="AA61" s="52"/>
      <c r="AB61" s="52"/>
      <c r="AC61" s="52"/>
      <c r="AD61" s="757"/>
    </row>
    <row r="62" spans="1:30" ht="19.899999999999999" customHeight="1" x14ac:dyDescent="0.15">
      <c r="A62" s="17" t="str">
        <f ca="1">IF(OR(D61="",D61=参数表!$E$23),"",IF(HOUR(B62)=0,A61+1,A61))</f>
        <v/>
      </c>
      <c r="B62" s="761" t="str">
        <f ca="1">IF(OR(D61="",D61=参数表!$E$23),"",D61)</f>
        <v/>
      </c>
      <c r="C62" s="761"/>
      <c r="D62" s="18" t="str">
        <f ca="1">IF(OR(D61=参数表!$E$23,D61=""),"",IF(AND(A62=参数表!$B$23,HOUR(IF(参数表!$E$23&lt;冲孔!B62,参数表!$E$23+1-冲孔!B62,参数表!$E$23-冲孔!B62))&lt;=8),参数表!$E$23,IF(HOUR(B62)&gt;=8,IF(HOUR(B62)&gt;=16,"0:00","16:00"),"8:00")))</f>
        <v/>
      </c>
      <c r="E62" s="762" t="str">
        <f t="shared" ca="1" si="1"/>
        <v/>
      </c>
      <c r="F62" s="762"/>
      <c r="G62" s="14" t="str">
        <f t="shared" ca="1" si="2"/>
        <v/>
      </c>
      <c r="H62" s="14" t="str">
        <f ca="1">IF(D62="","",IF(D62=参数表!$E$23,1,2))</f>
        <v/>
      </c>
      <c r="I62" s="763" t="str">
        <f ca="1">IF(D62="","",IF(D62=参数表!$E$23,9,7))</f>
        <v/>
      </c>
      <c r="J62" s="763"/>
      <c r="K62" s="20" t="str">
        <f ca="1">IF(D62="","",IF(D62=参数表!$E$23,冲孔!$X$5,K61+($X$5-$K$9)/(COUNT($H$9:$H$48)-1.8)+RANDBETWEEN($X$6,$Y$6)/100))</f>
        <v/>
      </c>
      <c r="L62" s="760" t="str">
        <f t="shared" ca="1" si="24"/>
        <v/>
      </c>
      <c r="M62" s="760"/>
      <c r="N62" s="764" t="str">
        <f t="shared" ca="1" si="25"/>
        <v/>
      </c>
      <c r="O62" s="764"/>
      <c r="P62" s="20" t="str">
        <f t="shared" ca="1" si="26"/>
        <v/>
      </c>
      <c r="Q62" s="765" t="str">
        <f t="shared" ca="1" si="5"/>
        <v/>
      </c>
      <c r="R62" s="765"/>
      <c r="S62" s="41" t="str">
        <f t="shared" ca="1" si="6"/>
        <v/>
      </c>
      <c r="T62" s="41" t="str">
        <f t="shared" ca="1" si="7"/>
        <v/>
      </c>
      <c r="U62" s="14" t="str">
        <f ca="1">IF(D62="","",IF(COUNTA($U$9:U61)/COUNT($H$9:$H$125)&lt;0.08,参数表!$B$34,IF(COUNTA($U$9:U61)/COUNT($H$9:$H$125)&lt;0.4,参数表!$B$35,IF(COUNTA($U$9:U61)/COUNT($H$9:$H$125)&lt;0.8,参数表!$B$36,参数表!$B$37))))</f>
        <v/>
      </c>
      <c r="V62" s="7">
        <f t="shared" si="23"/>
        <v>6</v>
      </c>
      <c r="W62" s="33" t="s">
        <v>227</v>
      </c>
      <c r="X62" s="34" t="str">
        <f ca="1">IF(U57="","",$H$3)</f>
        <v/>
      </c>
      <c r="Y62" s="22" t="s">
        <v>510</v>
      </c>
      <c r="Z62" s="53" t="str">
        <f ca="1">IF(U57="","",$U$5)</f>
        <v/>
      </c>
      <c r="AA62" s="54"/>
      <c r="AB62" s="54"/>
      <c r="AC62" s="54"/>
      <c r="AD62" s="757"/>
    </row>
    <row r="63" spans="1:30" ht="19.899999999999999" customHeight="1" x14ac:dyDescent="0.15">
      <c r="A63" s="17" t="str">
        <f ca="1">IF(OR(D62="",D62=参数表!$E$23),"",IF(HOUR(B63)=0,A62+1,A62))</f>
        <v/>
      </c>
      <c r="B63" s="761" t="str">
        <f ca="1">IF(OR(D62="",D62=参数表!$E$23),"",D62)</f>
        <v/>
      </c>
      <c r="C63" s="761"/>
      <c r="D63" s="18" t="str">
        <f ca="1">IF(OR(D62=参数表!$E$23,D62=""),"",IF(AND(A63=参数表!$B$23,HOUR(IF(参数表!$E$23&lt;冲孔!B63,参数表!$E$23+1-冲孔!B63,参数表!$E$23-冲孔!B63))&lt;=8),参数表!$E$23,IF(HOUR(B63)&gt;=8,IF(HOUR(B63)&gt;=16,"0:00","16:00"),"8:00")))</f>
        <v/>
      </c>
      <c r="E63" s="762" t="str">
        <f t="shared" ca="1" si="1"/>
        <v/>
      </c>
      <c r="F63" s="762"/>
      <c r="G63" s="14" t="str">
        <f t="shared" ca="1" si="2"/>
        <v/>
      </c>
      <c r="H63" s="14" t="str">
        <f ca="1">IF(D63="","",IF(D63=参数表!$E$23,1,2))</f>
        <v/>
      </c>
      <c r="I63" s="763" t="str">
        <f ca="1">IF(D63="","",IF(D63=参数表!$E$23,9,7))</f>
        <v/>
      </c>
      <c r="J63" s="763"/>
      <c r="K63" s="20" t="str">
        <f ca="1">IF(D63="","",IF(D63=参数表!$E$23,冲孔!$X$5,K62+($X$5-$K$9)/(COUNT($H$9:$H$48)-1.8)+RANDBETWEEN($X$6,$Y$6)/100))</f>
        <v/>
      </c>
      <c r="L63" s="760" t="str">
        <f t="shared" ca="1" si="24"/>
        <v/>
      </c>
      <c r="M63" s="760"/>
      <c r="N63" s="764" t="str">
        <f t="shared" ca="1" si="25"/>
        <v/>
      </c>
      <c r="O63" s="764"/>
      <c r="P63" s="20" t="str">
        <f t="shared" ca="1" si="26"/>
        <v/>
      </c>
      <c r="Q63" s="765" t="str">
        <f t="shared" ca="1" si="5"/>
        <v/>
      </c>
      <c r="R63" s="765"/>
      <c r="S63" s="41" t="str">
        <f t="shared" ca="1" si="6"/>
        <v/>
      </c>
      <c r="T63" s="41" t="str">
        <f t="shared" ca="1" si="7"/>
        <v/>
      </c>
      <c r="U63" s="14" t="str">
        <f ca="1">IF(D63="","",IF(COUNTA($U$9:U62)/COUNT($H$9:$H$125)&lt;0.08,参数表!$B$34,IF(COUNTA($U$9:U62)/COUNT($H$9:$H$125)&lt;0.4,参数表!$B$35,IF(COUNTA($U$9:U62)/COUNT($H$9:$H$125)&lt;0.8,参数表!$B$36,参数表!$B$37))))</f>
        <v/>
      </c>
      <c r="V63" s="7">
        <f t="shared" si="23"/>
        <v>7</v>
      </c>
      <c r="W63" s="33" t="s">
        <v>511</v>
      </c>
      <c r="X63" s="34" t="str">
        <f ca="1">IF(U57="","",$H$4)</f>
        <v/>
      </c>
      <c r="Y63" s="22"/>
      <c r="Z63" s="34"/>
      <c r="AA63" s="52"/>
      <c r="AB63" s="52"/>
      <c r="AC63" s="52"/>
      <c r="AD63" s="757"/>
    </row>
    <row r="64" spans="1:30" ht="19.899999999999999" customHeight="1" x14ac:dyDescent="0.15">
      <c r="A64" s="17" t="str">
        <f ca="1">IF(OR(D63="",D63=参数表!$E$23),"",IF(HOUR(B64)=0,A63+1,A63))</f>
        <v/>
      </c>
      <c r="B64" s="761" t="str">
        <f ca="1">IF(OR(D63="",D63=参数表!$E$23),"",D63)</f>
        <v/>
      </c>
      <c r="C64" s="761"/>
      <c r="D64" s="18" t="str">
        <f ca="1">IF(OR(D63=参数表!$E$23,D63=""),"",IF(AND(A64=参数表!$B$23,HOUR(IF(参数表!$E$23&lt;冲孔!B64,参数表!$E$23+1-冲孔!B64,参数表!$E$23-冲孔!B64))&lt;=8),参数表!$E$23,IF(HOUR(B64)&gt;=8,IF(HOUR(B64)&gt;=16,"0:00","16:00"),"8:00")))</f>
        <v/>
      </c>
      <c r="E64" s="762" t="str">
        <f t="shared" ca="1" si="1"/>
        <v/>
      </c>
      <c r="F64" s="762"/>
      <c r="G64" s="14" t="str">
        <f t="shared" ca="1" si="2"/>
        <v/>
      </c>
      <c r="H64" s="14" t="str">
        <f ca="1">IF(D64="","",IF(D64=参数表!$E$23,1,2))</f>
        <v/>
      </c>
      <c r="I64" s="763" t="str">
        <f ca="1">IF(D64="","",IF(D64=参数表!$E$23,9,7))</f>
        <v/>
      </c>
      <c r="J64" s="763"/>
      <c r="K64" s="20" t="str">
        <f ca="1">IF(D64="","",IF(D64=参数表!$E$23,冲孔!$X$5,K63+($X$5-$K$9)/(COUNT($H$9:$H$48)-1.8)+RANDBETWEEN($X$6,$Y$6)/100))</f>
        <v/>
      </c>
      <c r="L64" s="760" t="str">
        <f t="shared" ca="1" si="24"/>
        <v/>
      </c>
      <c r="M64" s="760"/>
      <c r="N64" s="764" t="str">
        <f t="shared" ca="1" si="25"/>
        <v/>
      </c>
      <c r="O64" s="764"/>
      <c r="P64" s="20" t="str">
        <f t="shared" ca="1" si="26"/>
        <v/>
      </c>
      <c r="Q64" s="765" t="str">
        <f t="shared" ca="1" si="5"/>
        <v/>
      </c>
      <c r="R64" s="765"/>
      <c r="S64" s="41" t="str">
        <f t="shared" ca="1" si="6"/>
        <v/>
      </c>
      <c r="T64" s="41" t="str">
        <f t="shared" ca="1" si="7"/>
        <v/>
      </c>
      <c r="U64" s="14" t="str">
        <f ca="1">IF(D64="","",IF(COUNTA($U$9:U63)/COUNT($H$9:$H$125)&lt;0.08,参数表!$B$34,IF(COUNTA($U$9:U63)/COUNT($H$9:$H$125)&lt;0.4,参数表!$B$35,IF(COUNTA($U$9:U63)/COUNT($H$9:$H$125)&lt;0.8,参数表!$B$36,参数表!$B$37))))</f>
        <v/>
      </c>
      <c r="V64" s="42">
        <f t="shared" si="23"/>
        <v>8</v>
      </c>
      <c r="W64" s="39" t="s">
        <v>512</v>
      </c>
      <c r="X64" s="43" t="str">
        <f ca="1">IF(U57="","",$H$5)</f>
        <v/>
      </c>
      <c r="Y64" s="57"/>
      <c r="Z64" s="58"/>
      <c r="AA64" s="59"/>
      <c r="AB64" s="59"/>
      <c r="AC64" s="59"/>
      <c r="AD64" s="759"/>
    </row>
  </sheetData>
  <sheetProtection selectLockedCells="1"/>
  <mergeCells count="400">
    <mergeCell ref="A2:B2"/>
    <mergeCell ref="C2:E2"/>
    <mergeCell ref="F2:G2"/>
    <mergeCell ref="H2:L2"/>
    <mergeCell ref="M2:P2"/>
    <mergeCell ref="Q2:R2"/>
    <mergeCell ref="S2:T2"/>
    <mergeCell ref="A3:B3"/>
    <mergeCell ref="C3:E3"/>
    <mergeCell ref="F3:G3"/>
    <mergeCell ref="H3:L3"/>
    <mergeCell ref="M3:P3"/>
    <mergeCell ref="Q3:R3"/>
    <mergeCell ref="S3:T3"/>
    <mergeCell ref="A4:B4"/>
    <mergeCell ref="C4:E4"/>
    <mergeCell ref="F4:G4"/>
    <mergeCell ref="H4:I4"/>
    <mergeCell ref="J4:N4"/>
    <mergeCell ref="O4:Q4"/>
    <mergeCell ref="R4:T4"/>
    <mergeCell ref="A5:B5"/>
    <mergeCell ref="C5:E5"/>
    <mergeCell ref="F5:G5"/>
    <mergeCell ref="H5:I5"/>
    <mergeCell ref="J5:N5"/>
    <mergeCell ref="O5:Q5"/>
    <mergeCell ref="R5:T5"/>
    <mergeCell ref="B10:C10"/>
    <mergeCell ref="E10:F10"/>
    <mergeCell ref="I10:J10"/>
    <mergeCell ref="L10:M10"/>
    <mergeCell ref="N10:O10"/>
    <mergeCell ref="Q10:R10"/>
    <mergeCell ref="X10:Z10"/>
    <mergeCell ref="A6:F6"/>
    <mergeCell ref="B7:C7"/>
    <mergeCell ref="B8:C8"/>
    <mergeCell ref="N8:O8"/>
    <mergeCell ref="B9:C9"/>
    <mergeCell ref="E9:F9"/>
    <mergeCell ref="I9:J9"/>
    <mergeCell ref="L9:M9"/>
    <mergeCell ref="N9:O9"/>
    <mergeCell ref="A7:A8"/>
    <mergeCell ref="G6:G8"/>
    <mergeCell ref="H6:H8"/>
    <mergeCell ref="K6:K8"/>
    <mergeCell ref="B11:C11"/>
    <mergeCell ref="E11:F11"/>
    <mergeCell ref="I11:J11"/>
    <mergeCell ref="L11:M11"/>
    <mergeCell ref="N11:O11"/>
    <mergeCell ref="Q11:R11"/>
    <mergeCell ref="B12:C12"/>
    <mergeCell ref="E12:F12"/>
    <mergeCell ref="I12:J12"/>
    <mergeCell ref="L12:M12"/>
    <mergeCell ref="N12:O12"/>
    <mergeCell ref="Q12:R12"/>
    <mergeCell ref="B13:C13"/>
    <mergeCell ref="E13:F13"/>
    <mergeCell ref="I13:J13"/>
    <mergeCell ref="L13:M13"/>
    <mergeCell ref="N13:O13"/>
    <mergeCell ref="Q13:R13"/>
    <mergeCell ref="B14:C14"/>
    <mergeCell ref="E14:F14"/>
    <mergeCell ref="I14:J14"/>
    <mergeCell ref="L14:M14"/>
    <mergeCell ref="N14:O14"/>
    <mergeCell ref="Q14:R14"/>
    <mergeCell ref="B15:C15"/>
    <mergeCell ref="E15:F15"/>
    <mergeCell ref="I15:J15"/>
    <mergeCell ref="L15:M15"/>
    <mergeCell ref="N15:O15"/>
    <mergeCell ref="Q15:R15"/>
    <mergeCell ref="B16:C16"/>
    <mergeCell ref="E16:F16"/>
    <mergeCell ref="I16:J16"/>
    <mergeCell ref="L16:M16"/>
    <mergeCell ref="N16:O16"/>
    <mergeCell ref="Q16:R16"/>
    <mergeCell ref="B17:C17"/>
    <mergeCell ref="E17:F17"/>
    <mergeCell ref="I17:J17"/>
    <mergeCell ref="L17:M17"/>
    <mergeCell ref="N17:O17"/>
    <mergeCell ref="Q17:R17"/>
    <mergeCell ref="X17:Z17"/>
    <mergeCell ref="B18:C18"/>
    <mergeCell ref="E18:F18"/>
    <mergeCell ref="I18:J18"/>
    <mergeCell ref="L18:M18"/>
    <mergeCell ref="N18:O18"/>
    <mergeCell ref="Q18:R18"/>
    <mergeCell ref="X18:Z18"/>
    <mergeCell ref="B19:C19"/>
    <mergeCell ref="E19:F19"/>
    <mergeCell ref="I19:J19"/>
    <mergeCell ref="L19:M19"/>
    <mergeCell ref="N19:O19"/>
    <mergeCell ref="Q19:R19"/>
    <mergeCell ref="B20:C20"/>
    <mergeCell ref="E20:F20"/>
    <mergeCell ref="I20:J20"/>
    <mergeCell ref="L20:M20"/>
    <mergeCell ref="N20:O20"/>
    <mergeCell ref="Q20:R20"/>
    <mergeCell ref="B21:C21"/>
    <mergeCell ref="E21:F21"/>
    <mergeCell ref="I21:J21"/>
    <mergeCell ref="L21:M21"/>
    <mergeCell ref="N21:O21"/>
    <mergeCell ref="Q21:R21"/>
    <mergeCell ref="B22:C22"/>
    <mergeCell ref="E22:F22"/>
    <mergeCell ref="I22:J22"/>
    <mergeCell ref="L22:M22"/>
    <mergeCell ref="N22:O22"/>
    <mergeCell ref="Q22:R22"/>
    <mergeCell ref="B23:C23"/>
    <mergeCell ref="E23:F23"/>
    <mergeCell ref="I23:J23"/>
    <mergeCell ref="L23:M23"/>
    <mergeCell ref="N23:O23"/>
    <mergeCell ref="Q23:R23"/>
    <mergeCell ref="B24:C24"/>
    <mergeCell ref="E24:F24"/>
    <mergeCell ref="I24:J24"/>
    <mergeCell ref="L24:M24"/>
    <mergeCell ref="N24:O24"/>
    <mergeCell ref="Q24:R24"/>
    <mergeCell ref="B25:C25"/>
    <mergeCell ref="E25:F25"/>
    <mergeCell ref="I25:J25"/>
    <mergeCell ref="L25:M25"/>
    <mergeCell ref="N25:O25"/>
    <mergeCell ref="Q25:R25"/>
    <mergeCell ref="X25:Z25"/>
    <mergeCell ref="B26:C26"/>
    <mergeCell ref="E26:F26"/>
    <mergeCell ref="I26:J26"/>
    <mergeCell ref="L26:M26"/>
    <mergeCell ref="N26:O26"/>
    <mergeCell ref="Q26:R26"/>
    <mergeCell ref="X26:Z26"/>
    <mergeCell ref="B27:C27"/>
    <mergeCell ref="E27:F27"/>
    <mergeCell ref="I27:J27"/>
    <mergeCell ref="L27:M27"/>
    <mergeCell ref="N27:O27"/>
    <mergeCell ref="Q27:R27"/>
    <mergeCell ref="B28:C28"/>
    <mergeCell ref="E28:F28"/>
    <mergeCell ref="I28:J28"/>
    <mergeCell ref="L28:M28"/>
    <mergeCell ref="N28:O28"/>
    <mergeCell ref="Q28:R28"/>
    <mergeCell ref="B29:C29"/>
    <mergeCell ref="E29:F29"/>
    <mergeCell ref="I29:J29"/>
    <mergeCell ref="L29:M29"/>
    <mergeCell ref="N29:O29"/>
    <mergeCell ref="Q29:R29"/>
    <mergeCell ref="B30:C30"/>
    <mergeCell ref="E30:F30"/>
    <mergeCell ref="I30:J30"/>
    <mergeCell ref="L30:M30"/>
    <mergeCell ref="N30:O30"/>
    <mergeCell ref="Q30:R30"/>
    <mergeCell ref="B31:C31"/>
    <mergeCell ref="E31:F31"/>
    <mergeCell ref="I31:J31"/>
    <mergeCell ref="L31:M31"/>
    <mergeCell ref="N31:O31"/>
    <mergeCell ref="Q31:R31"/>
    <mergeCell ref="B32:C32"/>
    <mergeCell ref="E32:F32"/>
    <mergeCell ref="I32:J32"/>
    <mergeCell ref="L32:M32"/>
    <mergeCell ref="N32:O32"/>
    <mergeCell ref="Q32:R32"/>
    <mergeCell ref="B33:C33"/>
    <mergeCell ref="E33:F33"/>
    <mergeCell ref="I33:J33"/>
    <mergeCell ref="L33:M33"/>
    <mergeCell ref="N33:O33"/>
    <mergeCell ref="Q33:R33"/>
    <mergeCell ref="X33:Z33"/>
    <mergeCell ref="B34:C34"/>
    <mergeCell ref="E34:F34"/>
    <mergeCell ref="I34:J34"/>
    <mergeCell ref="L34:M34"/>
    <mergeCell ref="N34:O34"/>
    <mergeCell ref="Q34:R34"/>
    <mergeCell ref="X34:Z34"/>
    <mergeCell ref="B35:C35"/>
    <mergeCell ref="E35:F35"/>
    <mergeCell ref="I35:J35"/>
    <mergeCell ref="L35:M35"/>
    <mergeCell ref="N35:O35"/>
    <mergeCell ref="Q35:R35"/>
    <mergeCell ref="B36:C36"/>
    <mergeCell ref="E36:F36"/>
    <mergeCell ref="I36:J36"/>
    <mergeCell ref="L36:M36"/>
    <mergeCell ref="N36:O36"/>
    <mergeCell ref="Q36:R36"/>
    <mergeCell ref="B37:C37"/>
    <mergeCell ref="E37:F37"/>
    <mergeCell ref="I37:J37"/>
    <mergeCell ref="L37:M37"/>
    <mergeCell ref="N37:O37"/>
    <mergeCell ref="Q37:R37"/>
    <mergeCell ref="B38:C38"/>
    <mergeCell ref="E38:F38"/>
    <mergeCell ref="I38:J38"/>
    <mergeCell ref="L38:M38"/>
    <mergeCell ref="N38:O38"/>
    <mergeCell ref="Q38:R38"/>
    <mergeCell ref="B39:C39"/>
    <mergeCell ref="E39:F39"/>
    <mergeCell ref="I39:J39"/>
    <mergeCell ref="L39:M39"/>
    <mergeCell ref="N39:O39"/>
    <mergeCell ref="Q39:R39"/>
    <mergeCell ref="B40:C40"/>
    <mergeCell ref="E40:F40"/>
    <mergeCell ref="I40:J40"/>
    <mergeCell ref="L40:M40"/>
    <mergeCell ref="N40:O40"/>
    <mergeCell ref="Q40:R40"/>
    <mergeCell ref="B41:C41"/>
    <mergeCell ref="E41:F41"/>
    <mergeCell ref="I41:J41"/>
    <mergeCell ref="L41:M41"/>
    <mergeCell ref="N41:O41"/>
    <mergeCell ref="Q41:R41"/>
    <mergeCell ref="X41:Z41"/>
    <mergeCell ref="B42:C42"/>
    <mergeCell ref="E42:F42"/>
    <mergeCell ref="I42:J42"/>
    <mergeCell ref="L42:M42"/>
    <mergeCell ref="N42:O42"/>
    <mergeCell ref="Q42:R42"/>
    <mergeCell ref="X42:Z42"/>
    <mergeCell ref="B43:C43"/>
    <mergeCell ref="E43:F43"/>
    <mergeCell ref="I43:J43"/>
    <mergeCell ref="L43:M43"/>
    <mergeCell ref="N43:O43"/>
    <mergeCell ref="Q43:R43"/>
    <mergeCell ref="B44:C44"/>
    <mergeCell ref="E44:F44"/>
    <mergeCell ref="I44:J44"/>
    <mergeCell ref="L44:M44"/>
    <mergeCell ref="N44:O44"/>
    <mergeCell ref="Q44:R44"/>
    <mergeCell ref="B45:C45"/>
    <mergeCell ref="E45:F45"/>
    <mergeCell ref="I45:J45"/>
    <mergeCell ref="L45:M45"/>
    <mergeCell ref="N45:O45"/>
    <mergeCell ref="Q45:R45"/>
    <mergeCell ref="B46:C46"/>
    <mergeCell ref="E46:F46"/>
    <mergeCell ref="I46:J46"/>
    <mergeCell ref="L46:M46"/>
    <mergeCell ref="N46:O46"/>
    <mergeCell ref="Q46:R46"/>
    <mergeCell ref="B47:C47"/>
    <mergeCell ref="E47:F47"/>
    <mergeCell ref="I47:J47"/>
    <mergeCell ref="L47:M47"/>
    <mergeCell ref="N47:O47"/>
    <mergeCell ref="Q47:R47"/>
    <mergeCell ref="B48:C48"/>
    <mergeCell ref="E48:F48"/>
    <mergeCell ref="I48:J48"/>
    <mergeCell ref="L48:M48"/>
    <mergeCell ref="N48:O48"/>
    <mergeCell ref="Q48:R48"/>
    <mergeCell ref="B49:C49"/>
    <mergeCell ref="E49:F49"/>
    <mergeCell ref="I49:J49"/>
    <mergeCell ref="L49:M49"/>
    <mergeCell ref="N49:O49"/>
    <mergeCell ref="Q49:R49"/>
    <mergeCell ref="X49:Z49"/>
    <mergeCell ref="B50:C50"/>
    <mergeCell ref="E50:F50"/>
    <mergeCell ref="I50:J50"/>
    <mergeCell ref="L50:M50"/>
    <mergeCell ref="N50:O50"/>
    <mergeCell ref="Q50:R50"/>
    <mergeCell ref="X50:Z50"/>
    <mergeCell ref="B51:C51"/>
    <mergeCell ref="E51:F51"/>
    <mergeCell ref="I51:J51"/>
    <mergeCell ref="L51:M51"/>
    <mergeCell ref="N51:O51"/>
    <mergeCell ref="Q51:R51"/>
    <mergeCell ref="B52:C52"/>
    <mergeCell ref="E52:F52"/>
    <mergeCell ref="I52:J52"/>
    <mergeCell ref="L52:M52"/>
    <mergeCell ref="N52:O52"/>
    <mergeCell ref="Q52:R52"/>
    <mergeCell ref="B53:C53"/>
    <mergeCell ref="E53:F53"/>
    <mergeCell ref="I53:J53"/>
    <mergeCell ref="L53:M53"/>
    <mergeCell ref="N53:O53"/>
    <mergeCell ref="Q53:R53"/>
    <mergeCell ref="B54:C54"/>
    <mergeCell ref="E54:F54"/>
    <mergeCell ref="I54:J54"/>
    <mergeCell ref="L54:M54"/>
    <mergeCell ref="N54:O54"/>
    <mergeCell ref="Q54:R54"/>
    <mergeCell ref="B55:C55"/>
    <mergeCell ref="E55:F55"/>
    <mergeCell ref="I55:J55"/>
    <mergeCell ref="L55:M55"/>
    <mergeCell ref="N55:O55"/>
    <mergeCell ref="Q55:R55"/>
    <mergeCell ref="B56:C56"/>
    <mergeCell ref="E56:F56"/>
    <mergeCell ref="I56:J56"/>
    <mergeCell ref="L56:M56"/>
    <mergeCell ref="N56:O56"/>
    <mergeCell ref="Q56:R56"/>
    <mergeCell ref="B57:C57"/>
    <mergeCell ref="E57:F57"/>
    <mergeCell ref="I57:J57"/>
    <mergeCell ref="L57:M57"/>
    <mergeCell ref="N57:O57"/>
    <mergeCell ref="Q57:R57"/>
    <mergeCell ref="X57:Z57"/>
    <mergeCell ref="B58:C58"/>
    <mergeCell ref="E58:F58"/>
    <mergeCell ref="I58:J58"/>
    <mergeCell ref="L58:M58"/>
    <mergeCell ref="N58:O58"/>
    <mergeCell ref="Q58:R58"/>
    <mergeCell ref="X58:Z58"/>
    <mergeCell ref="B59:C59"/>
    <mergeCell ref="E59:F59"/>
    <mergeCell ref="I59:J59"/>
    <mergeCell ref="L59:M59"/>
    <mergeCell ref="N59:O59"/>
    <mergeCell ref="Q59:R59"/>
    <mergeCell ref="B60:C60"/>
    <mergeCell ref="E60:F60"/>
    <mergeCell ref="I60:J60"/>
    <mergeCell ref="L60:M60"/>
    <mergeCell ref="N60:O60"/>
    <mergeCell ref="Q60:R60"/>
    <mergeCell ref="B61:C61"/>
    <mergeCell ref="E61:F61"/>
    <mergeCell ref="I61:J61"/>
    <mergeCell ref="L61:M61"/>
    <mergeCell ref="N61:O61"/>
    <mergeCell ref="Q61:R61"/>
    <mergeCell ref="B62:C62"/>
    <mergeCell ref="E62:F62"/>
    <mergeCell ref="I62:J62"/>
    <mergeCell ref="L62:M62"/>
    <mergeCell ref="N62:O62"/>
    <mergeCell ref="Q62:R62"/>
    <mergeCell ref="B63:C63"/>
    <mergeCell ref="E63:F63"/>
    <mergeCell ref="I63:J63"/>
    <mergeCell ref="L63:M63"/>
    <mergeCell ref="N63:O63"/>
    <mergeCell ref="Q63:R63"/>
    <mergeCell ref="B64:C64"/>
    <mergeCell ref="E64:F64"/>
    <mergeCell ref="I64:J64"/>
    <mergeCell ref="L64:M64"/>
    <mergeCell ref="N64:O64"/>
    <mergeCell ref="Q64:R64"/>
    <mergeCell ref="U6:U8"/>
    <mergeCell ref="AD9:AD16"/>
    <mergeCell ref="AD17:AD24"/>
    <mergeCell ref="AD25:AD32"/>
    <mergeCell ref="AD33:AD40"/>
    <mergeCell ref="AD41:AD48"/>
    <mergeCell ref="AD49:AD56"/>
    <mergeCell ref="AD57:AD64"/>
    <mergeCell ref="E7:F8"/>
    <mergeCell ref="L6:M8"/>
    <mergeCell ref="I6:J8"/>
    <mergeCell ref="Q6:R8"/>
    <mergeCell ref="N6:P7"/>
    <mergeCell ref="S6:T7"/>
    <mergeCell ref="Q9:R9"/>
    <mergeCell ref="X9:Z9"/>
  </mergeCells>
  <phoneticPr fontId="9" type="noConversion"/>
  <conditionalFormatting sqref="G1:G1048576">
    <cfRule type="cellIs" dxfId="2" priority="2" operator="equal">
      <formula>"成孔"</formula>
    </cfRule>
  </conditionalFormatting>
  <conditionalFormatting sqref="X3">
    <cfRule type="cellIs" dxfId="1" priority="1" operator="equal">
      <formula>1</formula>
    </cfRule>
  </conditionalFormatting>
  <conditionalFormatting sqref="X4">
    <cfRule type="cellIs" dxfId="0" priority="3" operator="between">
      <formula>$Z$4</formula>
      <formula>$Z$5</formula>
    </cfRule>
  </conditionalFormatting>
  <pageMargins left="0.59055118110236204" right="0.59055118110236204" top="0.98425196850393704" bottom="0.59055118110236204" header="0.31496062992126" footer="0.31496062992126"/>
  <pageSetup paperSize="9" scale="72" fitToHeight="0" orientation="portrait" r:id="rId1"/>
  <rowBreaks count="1" manualBreakCount="1">
    <brk id="64" max="20" man="1"/>
  </rowBreaks>
  <drawing r:id="rId2"/>
  <legacyDrawing r:id="rId3"/>
  <controls>
    <mc:AlternateContent xmlns:mc="http://schemas.openxmlformats.org/markup-compatibility/2006">
      <mc:Choice Requires="x14">
        <control shapeId="48130" r:id="rId4" name="CommandButton1">
          <controlPr defaultSize="0" altText="" r:id="rId5">
            <anchor moveWithCells="1">
              <from>
                <xdr:col>22</xdr:col>
                <xdr:colOff>19050</xdr:colOff>
                <xdr:row>0</xdr:row>
                <xdr:rowOff>0</xdr:rowOff>
              </from>
              <to>
                <xdr:col>22</xdr:col>
                <xdr:colOff>914400</xdr:colOff>
                <xdr:row>1</xdr:row>
                <xdr:rowOff>9525</xdr:rowOff>
              </to>
            </anchor>
          </controlPr>
        </control>
      </mc:Choice>
      <mc:Fallback>
        <control shapeId="48130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24</vt:i4>
      </vt:variant>
      <vt:variant>
        <vt:lpstr>命名范围</vt:lpstr>
      </vt:variant>
      <vt:variant>
        <vt:i4>10</vt:i4>
      </vt:variant>
    </vt:vector>
  </HeadingPairs>
  <TitlesOfParts>
    <vt:vector size="34" baseType="lpstr">
      <vt:lpstr>数据库</vt:lpstr>
      <vt:lpstr>导线成果表</vt:lpstr>
      <vt:lpstr>参数表</vt:lpstr>
      <vt:lpstr>钢筋隐蔽工程</vt:lpstr>
      <vt:lpstr>钢筋检表</vt:lpstr>
      <vt:lpstr>钢筋安装记录表</vt:lpstr>
      <vt:lpstr>钢筋安装记录表续表</vt:lpstr>
      <vt:lpstr>成桩隐蔽工程</vt:lpstr>
      <vt:lpstr>钻孔桩检表</vt:lpstr>
      <vt:lpstr>钻孔记录</vt:lpstr>
      <vt:lpstr>灌注前记录</vt:lpstr>
      <vt:lpstr>砼浇筑</vt:lpstr>
      <vt:lpstr>水下灌注记录</vt:lpstr>
      <vt:lpstr>砼施工记录</vt:lpstr>
      <vt:lpstr>监抽钢筋检表</vt:lpstr>
      <vt:lpstr>监抽钢筋安装记录表</vt:lpstr>
      <vt:lpstr>监抽钻孔桩检表</vt:lpstr>
      <vt:lpstr>钢筋顶水准</vt:lpstr>
      <vt:lpstr>孔底水准</vt:lpstr>
      <vt:lpstr>桩顶水准</vt:lpstr>
      <vt:lpstr>成孔平面</vt:lpstr>
      <vt:lpstr>钢筋安装记录表-备用</vt:lpstr>
      <vt:lpstr>申请批复单</vt:lpstr>
      <vt:lpstr>冲孔</vt:lpstr>
      <vt:lpstr>参数表!Print_Area</vt:lpstr>
      <vt:lpstr>冲孔!Print_Area</vt:lpstr>
      <vt:lpstr>钢筋检表!Print_Area</vt:lpstr>
      <vt:lpstr>灌注前记录!Print_Area</vt:lpstr>
      <vt:lpstr>监抽钢筋检表!Print_Area</vt:lpstr>
      <vt:lpstr>监抽钻孔桩检表!Print_Area</vt:lpstr>
      <vt:lpstr>申请批复单!Print_Area</vt:lpstr>
      <vt:lpstr>水下灌注记录!Print_Area</vt:lpstr>
      <vt:lpstr>钻孔桩检表!Print_Area</vt:lpstr>
      <vt:lpstr>钻孔记录!Print_Titles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任峰</dc:creator>
  <cp:lastModifiedBy>peak</cp:lastModifiedBy>
  <cp:lastPrinted>2023-09-16T03:17:00Z</cp:lastPrinted>
  <dcterms:created xsi:type="dcterms:W3CDTF">2019-01-23T04:51:00Z</dcterms:created>
  <dcterms:modified xsi:type="dcterms:W3CDTF">2023-10-13T02:27:07Z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29339C4D28834F05A2A19D9315284564_11</vt:lpwstr>
  </property>
  <property fmtid="{D5CDD505-2E9C-101B-9397-08002B2CF9AE}" pid="3" name="KSOProductBuildVer">
    <vt:lpwstr>2052-12.1.0.15374</vt:lpwstr>
  </property>
  <property fmtid="{D5CDD505-2E9C-101B-9397-08002B2CF9AE}" pid="4" name="KSOReadingLayout">
    <vt:bool>true</vt:bool>
  </property>
</Properties>
</file>