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_ryTeach\_2019\Prob\"/>
    </mc:Choice>
  </mc:AlternateContent>
  <xr:revisionPtr revIDLastSave="1037" documentId="8_{40D25021-4D13-4316-AB25-661C8DA63B56}" xr6:coauthVersionLast="40" xr6:coauthVersionMax="43" xr10:uidLastSave="{C196613F-CCE9-4222-8642-0B875BC3B740}"/>
  <bookViews>
    <workbookView xWindow="5025" yWindow="7125" windowWidth="17385" windowHeight="15270" activeTab="2" xr2:uid="{2E7CA81A-9A4D-420F-82AD-458692302DC8}"/>
  </bookViews>
  <sheets>
    <sheet name="學生名單" sheetId="4" r:id="rId1"/>
    <sheet name="工作表1" sheetId="1" r:id="rId2"/>
    <sheet name="工作表2" sheetId="2" r:id="rId3"/>
    <sheet name="工作表3" sheetId="3" r:id="rId4"/>
    <sheet name="工作表4" sheetId="5" r:id="rId5"/>
    <sheet name="工作表5" sheetId="6" r:id="rId6"/>
    <sheet name="工作表6" sheetId="7" r:id="rId7"/>
    <sheet name="工作表7" sheetId="8" r:id="rId8"/>
  </sheets>
  <definedNames>
    <definedName name="_xlchart.v1.0" hidden="1">工作表2!$A$6:$A$20</definedName>
    <definedName name="_xlchart.v1.1" hidden="1">工作表2!$A$6:$A$20</definedName>
    <definedName name="_xlchart.v1.2" hidden="1">工作表2!$B$5</definedName>
    <definedName name="_xlchart.v1.3" hidden="1">工作表2!$B$6:$B$20</definedName>
    <definedName name="_xlchart.v1.4" hidden="1">工作表2!$B$5</definedName>
    <definedName name="_xlchart.v1.5" hidden="1">工作表2!$B$6:$B$20</definedName>
    <definedName name="_xlchart.v1.6" hidden="1">工作表3!$A$4:$A$13</definedName>
    <definedName name="_xlchart.v1.7" hidden="1">工作表3!$B$4:$B$13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6" l="1"/>
  <c r="I4" i="6"/>
  <c r="I5" i="6"/>
  <c r="I6" i="6"/>
  <c r="I7" i="6"/>
  <c r="I8" i="6"/>
  <c r="I9" i="6"/>
  <c r="I10" i="6"/>
  <c r="I11" i="6"/>
  <c r="I12" i="6"/>
  <c r="B24" i="8"/>
  <c r="A24" i="8"/>
  <c r="B23" i="8"/>
  <c r="A23" i="8"/>
  <c r="B22" i="8"/>
  <c r="A22" i="8"/>
  <c r="B21" i="8"/>
  <c r="A21" i="8"/>
  <c r="B20" i="8"/>
  <c r="A20" i="8"/>
  <c r="B18" i="8"/>
  <c r="A18" i="8"/>
  <c r="B17" i="8"/>
  <c r="C17" i="8" s="1"/>
  <c r="A17" i="8"/>
  <c r="B16" i="8"/>
  <c r="A16" i="8"/>
  <c r="B15" i="8"/>
  <c r="A15" i="8"/>
  <c r="B14" i="8"/>
  <c r="A14" i="8"/>
  <c r="B12" i="8"/>
  <c r="A12" i="8"/>
  <c r="B11" i="8"/>
  <c r="A11" i="8"/>
  <c r="C11" i="8" s="1"/>
  <c r="B10" i="8"/>
  <c r="A10" i="8"/>
  <c r="B9" i="8"/>
  <c r="A9" i="8"/>
  <c r="B8" i="8"/>
  <c r="A8" i="8"/>
  <c r="A3" i="8"/>
  <c r="B3" i="8"/>
  <c r="A4" i="8"/>
  <c r="B4" i="8"/>
  <c r="A5" i="8"/>
  <c r="B5" i="8"/>
  <c r="A6" i="8"/>
  <c r="B6" i="8"/>
  <c r="A2" i="8"/>
  <c r="B2" i="8"/>
  <c r="M5" i="6"/>
  <c r="M6" i="6"/>
  <c r="M7" i="6"/>
  <c r="M8" i="6"/>
  <c r="M9" i="6"/>
  <c r="M10" i="6"/>
  <c r="M11" i="6"/>
  <c r="M12" i="6"/>
  <c r="M13" i="6"/>
  <c r="J11" i="6"/>
  <c r="F5" i="6"/>
  <c r="J5" i="6"/>
  <c r="F6" i="6"/>
  <c r="J6" i="6"/>
  <c r="F7" i="6"/>
  <c r="J7" i="6"/>
  <c r="F8" i="6"/>
  <c r="J8" i="6"/>
  <c r="F9" i="6"/>
  <c r="J9" i="6"/>
  <c r="F10" i="6"/>
  <c r="J10" i="6"/>
  <c r="F11" i="6"/>
  <c r="H11" i="6"/>
  <c r="F12" i="6"/>
  <c r="H12" i="6"/>
  <c r="F13" i="6"/>
  <c r="J13" i="6"/>
  <c r="F4" i="6"/>
  <c r="M15" i="6"/>
  <c r="G9" i="6"/>
  <c r="K6" i="6"/>
  <c r="K8" i="6"/>
  <c r="K7" i="6"/>
  <c r="K13" i="6"/>
  <c r="K5" i="6"/>
  <c r="K9" i="6"/>
  <c r="H10" i="6"/>
  <c r="K12" i="6"/>
  <c r="K10" i="6"/>
  <c r="H9" i="6"/>
  <c r="K11" i="6"/>
  <c r="M4" i="6"/>
  <c r="J12" i="6"/>
  <c r="G8" i="6"/>
  <c r="G4" i="6"/>
  <c r="H8" i="6"/>
  <c r="G13" i="6"/>
  <c r="G5" i="6"/>
  <c r="H7" i="6"/>
  <c r="G7" i="6"/>
  <c r="G6" i="6"/>
  <c r="G12" i="6"/>
  <c r="H4" i="6"/>
  <c r="H6" i="6"/>
  <c r="G11" i="6"/>
  <c r="H13" i="6"/>
  <c r="H5" i="6"/>
  <c r="G10" i="6"/>
  <c r="J4" i="6"/>
  <c r="K4" i="6"/>
  <c r="K15" i="6"/>
  <c r="I83" i="5"/>
  <c r="I93" i="5"/>
  <c r="I94" i="5"/>
  <c r="I92" i="5"/>
  <c r="I91" i="5"/>
  <c r="I90" i="5"/>
  <c r="I89" i="5"/>
  <c r="I88" i="5"/>
  <c r="I87" i="5"/>
  <c r="I86" i="5"/>
  <c r="I85" i="5"/>
  <c r="I84" i="5"/>
  <c r="G84" i="5"/>
  <c r="G85" i="5"/>
  <c r="G86" i="5"/>
  <c r="G87" i="5"/>
  <c r="G88" i="5"/>
  <c r="G89" i="5"/>
  <c r="G90" i="5"/>
  <c r="G91" i="5"/>
  <c r="G92" i="5"/>
  <c r="G93" i="5"/>
  <c r="G83" i="5"/>
  <c r="F84" i="5"/>
  <c r="F85" i="5"/>
  <c r="F86" i="5"/>
  <c r="F87" i="5"/>
  <c r="F88" i="5"/>
  <c r="F89" i="5"/>
  <c r="F90" i="5"/>
  <c r="F91" i="5"/>
  <c r="F92" i="5"/>
  <c r="F93" i="5"/>
  <c r="F83" i="5"/>
  <c r="E84" i="5"/>
  <c r="E85" i="5"/>
  <c r="E86" i="5"/>
  <c r="E87" i="5"/>
  <c r="E88" i="5"/>
  <c r="E89" i="5"/>
  <c r="E90" i="5"/>
  <c r="E91" i="5"/>
  <c r="E92" i="5"/>
  <c r="E93" i="5"/>
  <c r="E83" i="5"/>
  <c r="I15" i="6"/>
  <c r="B17" i="3"/>
  <c r="A17" i="3"/>
  <c r="B16" i="3"/>
  <c r="A16" i="3"/>
  <c r="A30" i="2"/>
  <c r="C29" i="2" s="1"/>
  <c r="A32" i="2"/>
  <c r="A31" i="2"/>
  <c r="A29" i="2"/>
  <c r="A28" i="2"/>
  <c r="A27" i="2"/>
  <c r="A26" i="2"/>
  <c r="A24" i="2"/>
  <c r="A22" i="2"/>
  <c r="M15" i="1"/>
  <c r="N15" i="1"/>
  <c r="M16" i="1"/>
  <c r="N16" i="1"/>
  <c r="M17" i="1"/>
  <c r="N17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N5" i="1"/>
  <c r="M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B5" i="1"/>
  <c r="H6" i="1"/>
  <c r="H7" i="1"/>
  <c r="H8" i="1"/>
  <c r="H9" i="1"/>
  <c r="H10" i="1"/>
  <c r="H11" i="1"/>
  <c r="H12" i="1"/>
  <c r="H13" i="1"/>
  <c r="H14" i="1"/>
  <c r="H15" i="1"/>
  <c r="H5" i="1"/>
  <c r="E32" i="1"/>
  <c r="E31" i="1"/>
  <c r="E3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  <c r="B7" i="1"/>
  <c r="B8" i="1"/>
  <c r="B9" i="1"/>
  <c r="B10" i="1"/>
  <c r="B6" i="1"/>
  <c r="B11" i="1"/>
  <c r="B29" i="1"/>
  <c r="B28" i="1"/>
  <c r="B27" i="1"/>
  <c r="B26" i="1"/>
  <c r="B25" i="1"/>
  <c r="B24" i="1"/>
  <c r="B23" i="1"/>
  <c r="B22" i="1"/>
  <c r="B3" i="1"/>
  <c r="B21" i="1"/>
  <c r="B20" i="1"/>
  <c r="B19" i="1"/>
  <c r="B13" i="1"/>
  <c r="B14" i="1"/>
  <c r="B15" i="1"/>
  <c r="B16" i="1"/>
  <c r="B17" i="1"/>
  <c r="B18" i="1"/>
  <c r="B12" i="1"/>
  <c r="C8" i="8" l="1"/>
  <c r="C15" i="8"/>
  <c r="C6" i="8"/>
  <c r="C10" i="8"/>
  <c r="C18" i="8"/>
  <c r="C22" i="8"/>
  <c r="C9" i="8"/>
  <c r="C5" i="8"/>
  <c r="C4" i="8"/>
  <c r="C20" i="8"/>
  <c r="C3" i="8"/>
  <c r="C14" i="8"/>
  <c r="C21" i="8"/>
  <c r="C2" i="8"/>
  <c r="C23" i="8"/>
  <c r="C16" i="8"/>
  <c r="C24" i="8"/>
  <c r="C12" i="8"/>
</calcChain>
</file>

<file path=xl/sharedStrings.xml><?xml version="1.0" encoding="utf-8"?>
<sst xmlns="http://schemas.openxmlformats.org/spreadsheetml/2006/main" count="414" uniqueCount="296">
  <si>
    <r>
      <t> </t>
    </r>
    <r>
      <rPr>
        <sz val="12"/>
        <color theme="1"/>
        <rFont val="新細明體"/>
        <family val="2"/>
        <charset val="136"/>
        <scheme val="minor"/>
      </rPr>
      <t>IT3006 機率與統計 </t>
    </r>
    <r>
      <rPr>
        <sz val="12"/>
        <color rgb="FFFFFFFF"/>
        <rFont val="新細明體"/>
        <family val="1"/>
        <charset val="136"/>
        <scheme val="minor"/>
      </rPr>
      <t>] [ </t>
    </r>
    <r>
      <rPr>
        <sz val="12"/>
        <color theme="1"/>
        <rFont val="新細明體"/>
        <family val="2"/>
        <charset val="136"/>
        <scheme val="minor"/>
      </rPr>
      <t>開課序號：32436 </t>
    </r>
    <r>
      <rPr>
        <sz val="12"/>
        <color rgb="FFFFFFFF"/>
        <rFont val="新細明體"/>
        <family val="1"/>
        <charset val="136"/>
        <scheme val="minor"/>
      </rPr>
      <t>]</t>
    </r>
  </si>
  <si>
    <t>選課學生名單</t>
  </si>
  <si>
    <t>列印名單</t>
  </si>
  <si>
    <t>選課學生人數合計：62名</t>
  </si>
  <si>
    <t>系所名稱</t>
  </si>
  <si>
    <t>學號</t>
  </si>
  <si>
    <t>姓名</t>
  </si>
  <si>
    <t>註記</t>
  </si>
  <si>
    <t>電機系通訊組</t>
  </si>
  <si>
    <t>B0421150</t>
  </si>
  <si>
    <t>顏郁霖</t>
  </si>
  <si>
    <t>B0521106</t>
  </si>
  <si>
    <t>林軒磊</t>
  </si>
  <si>
    <t>B0521113</t>
  </si>
  <si>
    <t>黃敬偉</t>
  </si>
  <si>
    <t>B0521121</t>
  </si>
  <si>
    <t>廖家源</t>
  </si>
  <si>
    <t>B0521131</t>
  </si>
  <si>
    <t>林家弘</t>
  </si>
  <si>
    <t>B0521132</t>
  </si>
  <si>
    <t>王柏舜</t>
  </si>
  <si>
    <t>資工系</t>
  </si>
  <si>
    <t>B0529066</t>
  </si>
  <si>
    <t>趙若洵</t>
  </si>
  <si>
    <t>B0629001</t>
  </si>
  <si>
    <t>謝岳哲</t>
  </si>
  <si>
    <t>B0629002</t>
  </si>
  <si>
    <t>吳蒨樺</t>
  </si>
  <si>
    <t>B0629003</t>
  </si>
  <si>
    <t>林忠穎</t>
  </si>
  <si>
    <t>B0629005</t>
  </si>
  <si>
    <t>吳東曄</t>
  </si>
  <si>
    <t>B0629006</t>
  </si>
  <si>
    <t>王鴻恩</t>
  </si>
  <si>
    <t>B0629007</t>
  </si>
  <si>
    <t>吳胤恩</t>
  </si>
  <si>
    <t>B0629008</t>
  </si>
  <si>
    <t>余書旻</t>
  </si>
  <si>
    <t>B0629009</t>
  </si>
  <si>
    <t>黃鈺茹</t>
  </si>
  <si>
    <t>B0629010</t>
  </si>
  <si>
    <t>蘇青衛</t>
  </si>
  <si>
    <t>B0629011</t>
  </si>
  <si>
    <t>康憶彤</t>
  </si>
  <si>
    <t>B0629012</t>
  </si>
  <si>
    <t>賴怡誠</t>
  </si>
  <si>
    <t>B0629013</t>
  </si>
  <si>
    <t>丁婉芩</t>
  </si>
  <si>
    <t>B0629014</t>
  </si>
  <si>
    <t>張淵翔</t>
  </si>
  <si>
    <t>B0629015</t>
  </si>
  <si>
    <t>張峻瑋</t>
  </si>
  <si>
    <t>B0629016</t>
  </si>
  <si>
    <t>張維晉</t>
  </si>
  <si>
    <t>B0629017</t>
  </si>
  <si>
    <t>林晏丞</t>
  </si>
  <si>
    <t>B0629018</t>
  </si>
  <si>
    <t>徐紹傑</t>
  </si>
  <si>
    <t>B0629020</t>
  </si>
  <si>
    <t>邱昱智</t>
  </si>
  <si>
    <t>B0629021</t>
  </si>
  <si>
    <t>蔡雅如</t>
  </si>
  <si>
    <t>B0629022</t>
  </si>
  <si>
    <t>高敬恩</t>
  </si>
  <si>
    <t>B0629023</t>
  </si>
  <si>
    <t>顏于婷</t>
  </si>
  <si>
    <t>B0629024</t>
  </si>
  <si>
    <t>張凱傑</t>
  </si>
  <si>
    <t>B0629025</t>
  </si>
  <si>
    <t>郭宇芹</t>
  </si>
  <si>
    <t>B0629026</t>
  </si>
  <si>
    <t>陳冠綸</t>
  </si>
  <si>
    <t>B0629027</t>
  </si>
  <si>
    <t>張嘉珊</t>
  </si>
  <si>
    <t>B0629028</t>
  </si>
  <si>
    <t>葉俊威</t>
  </si>
  <si>
    <t>B0629029</t>
  </si>
  <si>
    <t>張家碩</t>
  </si>
  <si>
    <t>B0629030</t>
  </si>
  <si>
    <t>徐芷安</t>
  </si>
  <si>
    <t>B0629031</t>
  </si>
  <si>
    <t>林柏廷</t>
  </si>
  <si>
    <t>B0629032</t>
  </si>
  <si>
    <t>陳香伶</t>
  </si>
  <si>
    <t>B0629033</t>
  </si>
  <si>
    <t>劉咨佑</t>
  </si>
  <si>
    <t>B0629035</t>
  </si>
  <si>
    <t>宮臨凡</t>
  </si>
  <si>
    <t>B0629037</t>
  </si>
  <si>
    <t>邱少鵬</t>
  </si>
  <si>
    <t>B0629038</t>
  </si>
  <si>
    <t>江行之</t>
  </si>
  <si>
    <t>B0629039</t>
  </si>
  <si>
    <t>陳志豪</t>
  </si>
  <si>
    <t>B0629040</t>
  </si>
  <si>
    <t>王冠惟</t>
  </si>
  <si>
    <t>B0629041</t>
  </si>
  <si>
    <t>謝秉寰</t>
  </si>
  <si>
    <t>B0629042</t>
  </si>
  <si>
    <t>陳以珩</t>
  </si>
  <si>
    <t>B0629043</t>
  </si>
  <si>
    <t>張丞銜</t>
  </si>
  <si>
    <t>B0629044</t>
  </si>
  <si>
    <t>葉宜萍</t>
  </si>
  <si>
    <t>B0629045</t>
  </si>
  <si>
    <t>陳昱宏</t>
  </si>
  <si>
    <t>B0629046</t>
  </si>
  <si>
    <t>蔡宛凌</t>
  </si>
  <si>
    <t>B0629047</t>
  </si>
  <si>
    <t>張子寬</t>
  </si>
  <si>
    <t>B0629048</t>
  </si>
  <si>
    <t>黃教華</t>
  </si>
  <si>
    <t>B0629049</t>
  </si>
  <si>
    <t>林仲岳</t>
  </si>
  <si>
    <t>B0629050</t>
  </si>
  <si>
    <t>于克凡</t>
  </si>
  <si>
    <t>B0629051</t>
  </si>
  <si>
    <t>陳楷淇</t>
  </si>
  <si>
    <t>B0629052</t>
  </si>
  <si>
    <t>葉子葳</t>
  </si>
  <si>
    <t>B0629053</t>
  </si>
  <si>
    <t>陳柏全</t>
  </si>
  <si>
    <t>B0629054</t>
  </si>
  <si>
    <t>錢楷元</t>
  </si>
  <si>
    <t>B0629056</t>
  </si>
  <si>
    <t>沈育賢</t>
  </si>
  <si>
    <t>B0629057</t>
  </si>
  <si>
    <t>吳柏澂</t>
  </si>
  <si>
    <t>B0629058</t>
  </si>
  <si>
    <t>陳顥云</t>
  </si>
  <si>
    <t>B0629059</t>
  </si>
  <si>
    <t>游志群</t>
  </si>
  <si>
    <t>資管系</t>
  </si>
  <si>
    <t>B0644228</t>
  </si>
  <si>
    <t>趙如姍</t>
  </si>
  <si>
    <t>n= 10000, p= .5, X&lt;=  x</t>
    <phoneticPr fontId="1" type="noConversion"/>
  </si>
  <si>
    <t>n= 100, p= .5, X&lt;=  x</t>
    <phoneticPr fontId="1" type="noConversion"/>
  </si>
  <si>
    <t>n= 10, p= .5, X&lt;=  x</t>
    <phoneticPr fontId="1" type="noConversion"/>
  </si>
  <si>
    <t>X == x</t>
    <phoneticPr fontId="1" type="noConversion"/>
  </si>
  <si>
    <t>X &lt;= x</t>
    <phoneticPr fontId="1" type="noConversion"/>
  </si>
  <si>
    <t>n= 100, p= .05, X&gt;= x</t>
    <phoneticPr fontId="1" type="noConversion"/>
  </si>
  <si>
    <t>x</t>
    <phoneticPr fontId="1" type="noConversion"/>
  </si>
  <si>
    <t>P= ? binom.dist.range(.)</t>
    <phoneticPr fontId="1" type="noConversion"/>
  </si>
  <si>
    <t>P= ?</t>
    <phoneticPr fontId="1" type="noConversion"/>
  </si>
  <si>
    <t>P=f(.)= binom.dist(.)</t>
    <phoneticPr fontId="1" type="noConversion"/>
  </si>
  <si>
    <t>P=F(.)= binom.dist(.)</t>
    <phoneticPr fontId="1" type="noConversion"/>
  </si>
  <si>
    <t>x= …</t>
    <phoneticPr fontId="1" type="noConversion"/>
  </si>
  <si>
    <t>X&gt;= x+1</t>
    <phoneticPr fontId="1" type="noConversion"/>
  </si>
  <si>
    <t>Exercise 1.1</t>
    <phoneticPr fontId="1" type="noConversion"/>
  </si>
  <si>
    <t>sorted()</t>
    <phoneticPr fontId="1" type="noConversion"/>
  </si>
  <si>
    <t>hour</t>
  </si>
  <si>
    <t>Excel 中的公式概觀</t>
  </si>
  <si>
    <t>https://support.office.com/zh-tw/article/excel-%E4%B8%AD%E7%9A%84%E5%85%AC%E5%BC%8F%E6%A6%82%E8%A7%80-ecfdc708-9162-49e8-b993-c311f47ca173</t>
    <phoneticPr fontId="1" type="noConversion"/>
  </si>
  <si>
    <t>(d) Plot the data by way of a dot plot.</t>
  </si>
  <si>
    <t>count()</t>
    <phoneticPr fontId="1" type="noConversion"/>
  </si>
  <si>
    <t>(a) What is the sample size for the above sample?</t>
  </si>
  <si>
    <t>sum()</t>
    <phoneticPr fontId="1" type="noConversion"/>
  </si>
  <si>
    <t>average()</t>
  </si>
  <si>
    <t>(b) Calculate the sample mean for these data.</t>
  </si>
  <si>
    <t>max()</t>
    <phoneticPr fontId="1" type="noConversion"/>
  </si>
  <si>
    <t>min()</t>
  </si>
  <si>
    <t>stdev.s()</t>
  </si>
  <si>
    <t>var.s()^0.5</t>
    <phoneticPr fontId="1" type="noConversion"/>
  </si>
  <si>
    <t>var.s()</t>
    <phoneticPr fontId="1" type="noConversion"/>
  </si>
  <si>
    <t>median()</t>
    <phoneticPr fontId="1" type="noConversion"/>
  </si>
  <si>
    <t>(c) Calculate the sample median.</t>
  </si>
  <si>
    <t>trimmean()</t>
    <phoneticPr fontId="1" type="noConversion"/>
  </si>
  <si>
    <t xml:space="preserve">(f) </t>
  </si>
  <si>
    <t xml:space="preserve">Is the sample mean for these data </t>
  </si>
  <si>
    <t xml:space="preserve">more or less descriptiveas </t>
  </si>
  <si>
    <t xml:space="preserve">a center of location </t>
  </si>
  <si>
    <t>than the trimmed mean?</t>
  </si>
  <si>
    <t xml:space="preserve">The following measurements were recorded </t>
  </si>
  <si>
    <t xml:space="preserve">for the drying time, in hours, </t>
  </si>
  <si>
    <t>of a certain brand of latex paint.</t>
  </si>
  <si>
    <t>3.4 2.5 4.8 2.9 3.6</t>
  </si>
  <si>
    <t>2.8 3.3 5.6 3.7 2.8</t>
  </si>
  <si>
    <t>4.4 4.0 5.2 3.0 4.8</t>
  </si>
  <si>
    <t xml:space="preserve">Assume that the measurements </t>
  </si>
  <si>
    <t>are a simple random sample.</t>
  </si>
  <si>
    <t>(e) Compute the 20% trimmed mean for the above data set.</t>
  </si>
  <si>
    <t>(f) Is the sample mean for these data more or less descriptive as a center of location than the trimmed mean?</t>
  </si>
  <si>
    <t>Example 1.2</t>
    <phoneticPr fontId="1" type="noConversion"/>
  </si>
  <si>
    <t>No Nitrogen</t>
    <phoneticPr fontId="1" type="noConversion"/>
  </si>
  <si>
    <t>Nitrogen</t>
  </si>
  <si>
    <t>mean()</t>
    <phoneticPr fontId="1" type="noConversion"/>
  </si>
  <si>
    <t>std.s()</t>
    <phoneticPr fontId="1" type="noConversion"/>
  </si>
  <si>
    <t>H: " nitrogen has no effect"</t>
    <phoneticPr fontId="1" type="noConversion"/>
  </si>
  <si>
    <t>P(E|H) = P-Value = .03</t>
    <phoneticPr fontId="1" type="noConversion"/>
  </si>
  <si>
    <t>假設 H 為真， 經過計算，P(E|H) 很小，小於alpha值 (.05)，視同為零</t>
    <phoneticPr fontId="1" type="noConversion"/>
  </si>
  <si>
    <t>Poker Hands</t>
    <phoneticPr fontId="1" type="noConversion"/>
  </si>
  <si>
    <t>Hand</t>
  </si>
  <si>
    <t>Distinct hands</t>
  </si>
  <si>
    <t>Frequency</t>
  </si>
  <si>
    <t>Probability</t>
  </si>
  <si>
    <t>Cumulative probability</t>
  </si>
  <si>
    <t>Odds</t>
  </si>
  <si>
    <t>Mathematical expression of absolute frequency</t>
  </si>
  <si>
    <t>Royal flush</t>
  </si>
  <si>
    <t>649,740 : 1</t>
  </si>
  <si>
    <t>{\displaystyle {4 \choose 1}}</t>
  </si>
  <si>
    <r>
      <t>Straight flush</t>
    </r>
    <r>
      <rPr>
        <u/>
        <sz val="12"/>
        <color theme="10"/>
        <rFont val="新細明體"/>
        <family val="1"/>
        <charset val="136"/>
        <scheme val="minor"/>
      </rPr>
      <t> (excluding royal flush)</t>
    </r>
  </si>
  <si>
    <t>72,192 : 1</t>
  </si>
  <si>
    <t>{\displaystyle {10 \choose 1}{4 \choose 1}-{4 \choose 1}}</t>
  </si>
  <si>
    <t>Four of a kind</t>
  </si>
  <si>
    <t>4,165 : 1</t>
  </si>
  <si>
    <t>{\displaystyle {13 \choose 1}{12 \choose 1}{4 \choose 1}}</t>
  </si>
  <si>
    <t>Full house</t>
  </si>
  <si>
    <t>693 : 1</t>
  </si>
  <si>
    <t>{\displaystyle {13 \choose 1}{4 \choose 3}{12 \choose 1}{4 \choose 2}}</t>
  </si>
  <si>
    <r>
      <t>Flush</t>
    </r>
    <r>
      <rPr>
        <u/>
        <sz val="12"/>
        <color theme="10"/>
        <rFont val="新細明體"/>
        <family val="1"/>
        <charset val="136"/>
        <scheme val="minor"/>
      </rPr>
      <t> (excluding royal flush and straight flush)</t>
    </r>
  </si>
  <si>
    <t>508 : 1</t>
  </si>
  <si>
    <t>{\displaystyle {13 \choose 5}{4 \choose 1}-{10 \choose 1}{4 \choose 1}}</t>
  </si>
  <si>
    <r>
      <t>Straight</t>
    </r>
    <r>
      <rPr>
        <u/>
        <sz val="12"/>
        <color theme="10"/>
        <rFont val="新細明體"/>
        <family val="1"/>
        <charset val="136"/>
        <scheme val="minor"/>
      </rPr>
      <t> (excluding royal flush and straight flush)</t>
    </r>
  </si>
  <si>
    <t>254 : 1</t>
  </si>
  <si>
    <t>{\displaystyle {10 \choose 1}{4 \choose 1}^{5}-{10 \choose 1}{4 \choose 1}}</t>
  </si>
  <si>
    <t>Three of a kind</t>
  </si>
  <si>
    <t>46.3 : 1</t>
  </si>
  <si>
    <t>{\displaystyle {13 \choose 1}{4 \choose 3}{12 \choose 2}{4 \choose 1}^{2}}</t>
  </si>
  <si>
    <t>Two pair</t>
  </si>
  <si>
    <t>21.0 : 1</t>
  </si>
  <si>
    <t>{\displaystyle {13 \choose 2}{4 \choose 2}^{2}{11 \choose 1}{4 \choose 1}}</t>
  </si>
  <si>
    <t>One pair</t>
  </si>
  <si>
    <t>1.37 : 1</t>
  </si>
  <si>
    <t>{\displaystyle {13 \choose 1}{4 \choose 2}{12 \choose 3}{4 \choose 1}^{3}}</t>
  </si>
  <si>
    <r>
      <t>No pair</t>
    </r>
    <r>
      <rPr>
        <u/>
        <sz val="12"/>
        <color theme="10"/>
        <rFont val="新細明體"/>
        <family val="1"/>
        <charset val="136"/>
        <scheme val="minor"/>
      </rPr>
      <t> / High card</t>
    </r>
  </si>
  <si>
    <t>0.995 : 1</t>
  </si>
  <si>
    <t>{\displaystyle \left[{13 \choose 5}-10\right]\left[{4 \choose 1}^{5}-4\right]}</t>
  </si>
  <si>
    <t>Total</t>
  </si>
  <si>
    <t>---</t>
  </si>
  <si>
    <t>0 : 1</t>
  </si>
  <si>
    <t>{\displaystyle {52 \choose 5}}</t>
  </si>
  <si>
    <t>Distinct_hands</t>
  </si>
  <si>
    <t>Acc Frequency</t>
    <phoneticPr fontId="1" type="noConversion"/>
  </si>
  <si>
    <t>Prob</t>
    <phoneticPr fontId="1" type="noConversion"/>
  </si>
  <si>
    <t>Acc Prob</t>
    <phoneticPr fontId="1" type="noConversion"/>
  </si>
  <si>
    <t>Royal_flush</t>
  </si>
  <si>
    <t>combin(4,1)</t>
    <phoneticPr fontId="1" type="noConversion"/>
  </si>
  <si>
    <t>COMBIN(4,1)</t>
    <phoneticPr fontId="1" type="noConversion"/>
  </si>
  <si>
    <t>Straight_flush_(excluding_royal_flush)</t>
  </si>
  <si>
    <t>COMBIN(10,1)*COMBIN(4,1)-COMBIN(4,1)</t>
    <phoneticPr fontId="1" type="noConversion"/>
  </si>
  <si>
    <t>Four_of_a_kind</t>
  </si>
  <si>
    <t>COMBIN(13,1)*COMBIN(12,1)*COMBIN(4,1)</t>
    <phoneticPr fontId="1" type="noConversion"/>
  </si>
  <si>
    <t>Full_house</t>
  </si>
  <si>
    <t>COMBIN(13,1)*COMBIN(4,3)*COMBIN(12,1)*COMBIN(4,2)</t>
    <phoneticPr fontId="1" type="noConversion"/>
  </si>
  <si>
    <t>Flush_(excluding_royal_flush_and_straight_flush)</t>
  </si>
  <si>
    <t>COMBIN(13,5)*COMBIN(4,1)-COMBIN(10,1)*COMBIN(4,1)</t>
    <phoneticPr fontId="1" type="noConversion"/>
  </si>
  <si>
    <t>Straight_(excluding_royal_flush_and_straight_flush)</t>
  </si>
  <si>
    <t>COMBIN(10,1)*COMBIN(4,1)^5-COMBIN(10,1)*COMBIN(4,1)</t>
    <phoneticPr fontId="1" type="noConversion"/>
  </si>
  <si>
    <t>Three_of_a_kind</t>
  </si>
  <si>
    <t>COMBIN(13,1)*COMBIN(4,3)*COMBIN(12,2)*COMBIN(4,1)^2</t>
    <phoneticPr fontId="1" type="noConversion"/>
  </si>
  <si>
    <t>Two_pair</t>
  </si>
  <si>
    <t>COMBIN(13,2)*COMBIN(4,2)^2*COMBIN(11,1)*COMBIN(4,1)</t>
    <phoneticPr fontId="1" type="noConversion"/>
  </si>
  <si>
    <t>One_pair</t>
  </si>
  <si>
    <t>COMBIN(13,1)*COMBIN(4,2)*COMBIN(12,3)*COMBIN(4,1)^3</t>
    <phoneticPr fontId="1" type="noConversion"/>
  </si>
  <si>
    <t>No_pair_/_High_card</t>
  </si>
  <si>
    <t>(COMBIN(13,5)-10)*(COMBIN(4,1)^5-4)</t>
    <phoneticPr fontId="1" type="noConversion"/>
  </si>
  <si>
    <t xml:space="preserve">                </t>
  </si>
  <si>
    <t>SUM(K83:K92)</t>
    <phoneticPr fontId="1" type="noConversion"/>
  </si>
  <si>
    <t>Poker Hands ….</t>
    <phoneticPr fontId="1" type="noConversion"/>
  </si>
  <si>
    <t>Pattern (of Hand)</t>
    <phoneticPr fontId="1" type="noConversion"/>
  </si>
  <si>
    <t>Probability</t>
    <phoneticPr fontId="1" type="noConversion"/>
  </si>
  <si>
    <t>Cumulative Probability</t>
  </si>
  <si>
    <t>Prize00= 1/Prob</t>
    <phoneticPr fontId="1" type="noConversion"/>
  </si>
  <si>
    <t>Exp00</t>
    <phoneticPr fontId="1" type="noConversion"/>
  </si>
  <si>
    <t>Prize01=1/Prob*0.5</t>
    <phoneticPr fontId="1" type="noConversion"/>
  </si>
  <si>
    <t>Exp01</t>
    <phoneticPr fontId="1" type="noConversion"/>
  </si>
  <si>
    <t>Prize02(把Prize01取整數)</t>
    <phoneticPr fontId="1" type="noConversion"/>
  </si>
  <si>
    <t>A00</t>
    <phoneticPr fontId="1" type="noConversion"/>
  </si>
  <si>
    <t>大同花順</t>
    <phoneticPr fontId="1" type="noConversion"/>
  </si>
  <si>
    <t>A01</t>
    <phoneticPr fontId="1" type="noConversion"/>
  </si>
  <si>
    <t>同花順(排除A00)</t>
    <phoneticPr fontId="1" type="noConversion"/>
  </si>
  <si>
    <t>Straight_flush_(excluding_royal_flush)</t>
    <phoneticPr fontId="1" type="noConversion"/>
  </si>
  <si>
    <t>A02</t>
    <phoneticPr fontId="1" type="noConversion"/>
  </si>
  <si>
    <t>4支</t>
    <phoneticPr fontId="1" type="noConversion"/>
  </si>
  <si>
    <t>A03</t>
    <phoneticPr fontId="1" type="noConversion"/>
  </si>
  <si>
    <t>3支+2支</t>
    <phoneticPr fontId="1" type="noConversion"/>
  </si>
  <si>
    <t>A04</t>
    <phoneticPr fontId="1" type="noConversion"/>
  </si>
  <si>
    <t>同花(排除A00,A01)</t>
    <phoneticPr fontId="1" type="noConversion"/>
  </si>
  <si>
    <t>A05</t>
    <phoneticPr fontId="1" type="noConversion"/>
  </si>
  <si>
    <t>順(排除A00,A01,A04)</t>
    <phoneticPr fontId="1" type="noConversion"/>
  </si>
  <si>
    <t>A06</t>
    <phoneticPr fontId="1" type="noConversion"/>
  </si>
  <si>
    <t>3支</t>
    <phoneticPr fontId="1" type="noConversion"/>
  </si>
  <si>
    <t>A07</t>
    <phoneticPr fontId="1" type="noConversion"/>
  </si>
  <si>
    <t>2支+2支</t>
    <phoneticPr fontId="1" type="noConversion"/>
  </si>
  <si>
    <t>A08</t>
    <phoneticPr fontId="1" type="noConversion"/>
  </si>
  <si>
    <t>2支</t>
    <phoneticPr fontId="1" type="noConversion"/>
  </si>
  <si>
    <t>A09</t>
    <phoneticPr fontId="1" type="noConversion"/>
  </si>
  <si>
    <t>單支</t>
    <phoneticPr fontId="1" type="noConversion"/>
  </si>
  <si>
    <t>http://www.pokerstars.tw/poker/</t>
    <phoneticPr fontId="1" type="noConversion"/>
  </si>
  <si>
    <t>Prize</t>
    <phoneticPr fontId="1" type="noConversion"/>
  </si>
  <si>
    <t>花色</t>
    <phoneticPr fontId="1" type="noConversion"/>
  </si>
  <si>
    <t>文數字</t>
    <phoneticPr fontId="1" type="noConversion"/>
  </si>
  <si>
    <r>
      <t xml:space="preserve">(b) Calculate the </t>
    </r>
    <r>
      <rPr>
        <sz val="12"/>
        <color rgb="FFFF0000"/>
        <rFont val="新細明體"/>
        <family val="1"/>
        <charset val="136"/>
        <scheme val="minor"/>
      </rPr>
      <t>sample mean</t>
    </r>
    <r>
      <rPr>
        <sz val="12"/>
        <color theme="1"/>
        <rFont val="新細明體"/>
        <family val="2"/>
        <charset val="136"/>
        <scheme val="minor"/>
      </rPr>
      <t xml:space="preserve"> for these data.</t>
    </r>
    <phoneticPr fontId="1" type="noConversion"/>
  </si>
  <si>
    <r>
      <t xml:space="preserve">(c) Calculate the </t>
    </r>
    <r>
      <rPr>
        <sz val="12"/>
        <color rgb="FFFF0000"/>
        <rFont val="新細明體"/>
        <family val="1"/>
        <charset val="136"/>
        <scheme val="minor"/>
      </rPr>
      <t>sample median</t>
    </r>
    <r>
      <rPr>
        <sz val="12"/>
        <color theme="1"/>
        <rFont val="新細明體"/>
        <family val="2"/>
        <charset val="136"/>
        <scheme val="minor"/>
      </rPr>
      <t>.</t>
    </r>
    <phoneticPr fontId="1" type="noConversion"/>
  </si>
  <si>
    <r>
      <t xml:space="preserve">(e) Compute the 20% </t>
    </r>
    <r>
      <rPr>
        <b/>
        <sz val="12"/>
        <color rgb="FFFF0000"/>
        <rFont val="新細明體"/>
        <family val="1"/>
        <charset val="136"/>
        <scheme val="minor"/>
      </rPr>
      <t>trimmed mean</t>
    </r>
    <r>
      <rPr>
        <sz val="12"/>
        <color theme="1"/>
        <rFont val="新細明體"/>
        <family val="2"/>
        <charset val="136"/>
        <scheme val="minor"/>
      </rPr>
      <t xml:space="preserve"> for the above data set.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</si>
</sst>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"/>
    <numFmt numFmtId="177" formatCode="#,##0_ "/>
    <numFmt numFmtId="178" formatCode="&quot;NT$&quot;#,##0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sz val="11"/>
      <color rgb="FF666644"/>
      <name val="Verdana"/>
      <family val="2"/>
    </font>
    <font>
      <sz val="12"/>
      <color rgb="FFFF0000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6B696B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DEDFDE"/>
      </left>
      <right style="thin">
        <color rgb="FFDEDFDE"/>
      </right>
      <top style="thin">
        <color rgb="FFDEDFDE"/>
      </top>
      <bottom style="thin">
        <color rgb="FFDEDFDE"/>
      </bottom>
      <diagonal/>
    </border>
    <border>
      <left/>
      <right/>
      <top/>
      <bottom style="thin">
        <color rgb="FFDEDFDE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1" fontId="0" fillId="0" borderId="0" xfId="0" applyNumberFormat="1">
      <alignment vertical="center"/>
    </xf>
    <xf numFmtId="0" fontId="3" fillId="0" borderId="0" xfId="1" applyFont="1">
      <alignment vertical="center"/>
    </xf>
    <xf numFmtId="0" fontId="5" fillId="3" borderId="0" xfId="0" applyFont="1" applyFill="1" applyAlignment="1">
      <alignment horizontal="left" vertical="center" wrapText="1"/>
    </xf>
    <xf numFmtId="0" fontId="2" fillId="3" borderId="0" xfId="1" applyFill="1" applyAlignment="1">
      <alignment horizontal="right" vertical="center" wrapText="1"/>
    </xf>
    <xf numFmtId="0" fontId="7" fillId="5" borderId="2" xfId="0" applyFont="1" applyFill="1" applyBorder="1">
      <alignment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8" fillId="3" borderId="2" xfId="0" applyFont="1" applyFill="1" applyBorder="1">
      <alignment vertical="center"/>
    </xf>
    <xf numFmtId="0" fontId="8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9" fillId="8" borderId="4" xfId="0" applyFont="1" applyFill="1" applyBorder="1" applyAlignment="1">
      <alignment horizontal="center" vertical="center" wrapText="1"/>
    </xf>
    <xf numFmtId="3" fontId="9" fillId="8" borderId="4" xfId="0" applyNumberFormat="1" applyFont="1" applyFill="1" applyBorder="1" applyAlignment="1">
      <alignment horizontal="center" vertical="center" wrapText="1"/>
    </xf>
    <xf numFmtId="9" fontId="9" fillId="8" borderId="4" xfId="0" applyNumberFormat="1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2" fillId="7" borderId="5" xfId="1" applyFill="1" applyBorder="1" applyAlignment="1">
      <alignment vertical="center" wrapText="1"/>
    </xf>
    <xf numFmtId="0" fontId="2" fillId="7" borderId="6" xfId="1" applyFill="1" applyBorder="1" applyAlignment="1">
      <alignment vertical="center" wrapText="1"/>
    </xf>
    <xf numFmtId="0" fontId="2" fillId="7" borderId="7" xfId="1" applyFill="1" applyBorder="1" applyAlignment="1">
      <alignment vertical="center" wrapText="1"/>
    </xf>
    <xf numFmtId="3" fontId="10" fillId="7" borderId="5" xfId="0" applyNumberFormat="1" applyFont="1" applyFill="1" applyBorder="1" applyAlignment="1">
      <alignment vertical="center" wrapText="1"/>
    </xf>
    <xf numFmtId="3" fontId="10" fillId="7" borderId="6" xfId="0" applyNumberFormat="1" applyFont="1" applyFill="1" applyBorder="1" applyAlignment="1">
      <alignment vertical="center" wrapText="1"/>
    </xf>
    <xf numFmtId="3" fontId="10" fillId="7" borderId="7" xfId="0" applyNumberFormat="1" applyFont="1" applyFill="1" applyBorder="1" applyAlignment="1">
      <alignment vertical="center" wrapText="1"/>
    </xf>
    <xf numFmtId="0" fontId="10" fillId="7" borderId="5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 wrapText="1"/>
    </xf>
    <xf numFmtId="10" fontId="10" fillId="7" borderId="5" xfId="0" applyNumberFormat="1" applyFont="1" applyFill="1" applyBorder="1" applyAlignment="1">
      <alignment vertical="center" wrapText="1"/>
    </xf>
    <xf numFmtId="10" fontId="10" fillId="7" borderId="6" xfId="0" applyNumberFormat="1" applyFont="1" applyFill="1" applyBorder="1" applyAlignment="1">
      <alignment vertical="center" wrapText="1"/>
    </xf>
    <xf numFmtId="10" fontId="10" fillId="7" borderId="7" xfId="0" applyNumberFormat="1" applyFont="1" applyFill="1" applyBorder="1" applyAlignment="1">
      <alignment vertical="center" wrapText="1"/>
    </xf>
    <xf numFmtId="9" fontId="10" fillId="7" borderId="5" xfId="0" applyNumberFormat="1" applyFont="1" applyFill="1" applyBorder="1" applyAlignment="1">
      <alignment vertical="center" wrapText="1"/>
    </xf>
    <xf numFmtId="9" fontId="10" fillId="7" borderId="6" xfId="0" applyNumberFormat="1" applyFont="1" applyFill="1" applyBorder="1" applyAlignment="1">
      <alignment vertical="center" wrapText="1"/>
    </xf>
    <xf numFmtId="9" fontId="10" fillId="7" borderId="7" xfId="0" applyNumberFormat="1" applyFont="1" applyFill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9" borderId="0" xfId="0" applyFill="1">
      <alignment vertical="center"/>
    </xf>
    <xf numFmtId="0" fontId="15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9" borderId="8" xfId="0" applyFill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折線圖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工作表3!$A$3</c:f>
              <c:strCache>
                <c:ptCount val="1"/>
                <c:pt idx="0">
                  <c:v>No Nitrogen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工作表3!$A$4:$A$13</c:f>
              <c:numCache>
                <c:formatCode>General</c:formatCode>
                <c:ptCount val="10"/>
                <c:pt idx="0">
                  <c:v>0.32</c:v>
                </c:pt>
                <c:pt idx="1">
                  <c:v>0.53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0.47</c:v>
                </c:pt>
                <c:pt idx="5">
                  <c:v>0.43</c:v>
                </c:pt>
                <c:pt idx="6">
                  <c:v>0.36</c:v>
                </c:pt>
                <c:pt idx="7">
                  <c:v>0.42</c:v>
                </c:pt>
                <c:pt idx="8">
                  <c:v>0.38</c:v>
                </c:pt>
                <c:pt idx="9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D-4ADB-AB1D-8586998C24B4}"/>
            </c:ext>
          </c:extLst>
        </c:ser>
        <c:ser>
          <c:idx val="1"/>
          <c:order val="1"/>
          <c:tx>
            <c:strRef>
              <c:f>工作表3!$B$3</c:f>
              <c:strCache>
                <c:ptCount val="1"/>
                <c:pt idx="0">
                  <c:v>Nitrogen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工作表3!$B$4:$B$13</c:f>
              <c:numCache>
                <c:formatCode>General</c:formatCode>
                <c:ptCount val="10"/>
                <c:pt idx="0">
                  <c:v>0.26</c:v>
                </c:pt>
                <c:pt idx="1">
                  <c:v>0.43</c:v>
                </c:pt>
                <c:pt idx="2">
                  <c:v>0.47</c:v>
                </c:pt>
                <c:pt idx="3">
                  <c:v>0.49</c:v>
                </c:pt>
                <c:pt idx="4">
                  <c:v>0.52</c:v>
                </c:pt>
                <c:pt idx="5">
                  <c:v>0.75</c:v>
                </c:pt>
                <c:pt idx="6">
                  <c:v>0.79</c:v>
                </c:pt>
                <c:pt idx="7">
                  <c:v>0.86</c:v>
                </c:pt>
                <c:pt idx="8">
                  <c:v>0.62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D-4ADB-AB1D-8586998C2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188095"/>
        <c:axId val="1131782607"/>
      </c:lineChart>
      <c:catAx>
        <c:axId val="92318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1782607"/>
        <c:crosses val="autoZero"/>
        <c:auto val="1"/>
        <c:lblAlgn val="ctr"/>
        <c:lblOffset val="100"/>
        <c:noMultiLvlLbl val="0"/>
      </c:catAx>
      <c:valAx>
        <c:axId val="11317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31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0659830311908689E-2"/>
          <c:y val="8.5941807044410415E-2"/>
          <c:w val="0.91117678268749502"/>
          <c:h val="0.60706515054684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工作表4!$F$81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工作表4!$B$82:$B$92</c:f>
              <c:strCache>
                <c:ptCount val="11"/>
                <c:pt idx="1">
                  <c:v>Royal_flush</c:v>
                </c:pt>
                <c:pt idx="2">
                  <c:v>Straight_flush_(excluding_royal_flush)</c:v>
                </c:pt>
                <c:pt idx="3">
                  <c:v>Four_of_a_kind</c:v>
                </c:pt>
                <c:pt idx="4">
                  <c:v>Full_house</c:v>
                </c:pt>
                <c:pt idx="5">
                  <c:v>Flush_(excluding_royal_flush_and_straight_flush)</c:v>
                </c:pt>
                <c:pt idx="6">
                  <c:v>Straight_(excluding_royal_flush_and_straight_flush)</c:v>
                </c:pt>
                <c:pt idx="7">
                  <c:v>Three_of_a_kind</c:v>
                </c:pt>
                <c:pt idx="8">
                  <c:v>Two_pair</c:v>
                </c:pt>
                <c:pt idx="9">
                  <c:v>One_pair</c:v>
                </c:pt>
                <c:pt idx="10">
                  <c:v>No_pair_/_High_card</c:v>
                </c:pt>
              </c:strCache>
            </c:strRef>
          </c:cat>
          <c:val>
            <c:numRef>
              <c:f>工作表4!$F$82:$F$92</c:f>
              <c:numCache>
                <c:formatCode>General</c:formatCode>
                <c:ptCount val="11"/>
                <c:pt idx="1">
                  <c:v>1.5390771693292702E-6</c:v>
                </c:pt>
                <c:pt idx="2">
                  <c:v>1.3851694523963431E-5</c:v>
                </c:pt>
                <c:pt idx="3">
                  <c:v>2.4009603841536616E-4</c:v>
                </c:pt>
                <c:pt idx="4">
                  <c:v>1.4405762304921968E-3</c:v>
                </c:pt>
                <c:pt idx="5">
                  <c:v>1.965401545233478E-3</c:v>
                </c:pt>
                <c:pt idx="6">
                  <c:v>3.9246467817896386E-3</c:v>
                </c:pt>
                <c:pt idx="7">
                  <c:v>2.1128451380552221E-2</c:v>
                </c:pt>
                <c:pt idx="8">
                  <c:v>4.7539015606242498E-2</c:v>
                </c:pt>
                <c:pt idx="9">
                  <c:v>0.42256902761104442</c:v>
                </c:pt>
                <c:pt idx="10">
                  <c:v>0.50117739403453687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1-4B52-8200-0722C968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497615"/>
        <c:axId val="287604991"/>
      </c:barChart>
      <c:catAx>
        <c:axId val="19314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7604991"/>
        <c:crosses val="autoZero"/>
        <c:auto val="1"/>
        <c:lblAlgn val="ctr"/>
        <c:lblOffset val="100"/>
        <c:noMultiLvlLbl val="0"/>
      </c:catAx>
      <c:valAx>
        <c:axId val="2876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149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687445319335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工作表4!$F$81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工作表4!$B$82:$B$92</c:f>
              <c:strCache>
                <c:ptCount val="11"/>
                <c:pt idx="1">
                  <c:v>Royal_flush</c:v>
                </c:pt>
                <c:pt idx="2">
                  <c:v>Straight_flush_(excluding_royal_flush)</c:v>
                </c:pt>
                <c:pt idx="3">
                  <c:v>Four_of_a_kind</c:v>
                </c:pt>
                <c:pt idx="4">
                  <c:v>Full_house</c:v>
                </c:pt>
                <c:pt idx="5">
                  <c:v>Flush_(excluding_royal_flush_and_straight_flush)</c:v>
                </c:pt>
                <c:pt idx="6">
                  <c:v>Straight_(excluding_royal_flush_and_straight_flush)</c:v>
                </c:pt>
                <c:pt idx="7">
                  <c:v>Three_of_a_kind</c:v>
                </c:pt>
                <c:pt idx="8">
                  <c:v>Two_pair</c:v>
                </c:pt>
                <c:pt idx="9">
                  <c:v>One_pair</c:v>
                </c:pt>
                <c:pt idx="10">
                  <c:v>No_pair_/_High_card</c:v>
                </c:pt>
              </c:strCache>
            </c:strRef>
          </c:cat>
          <c:val>
            <c:numRef>
              <c:f>工作表4!$F$82:$F$92</c:f>
              <c:numCache>
                <c:formatCode>General</c:formatCode>
                <c:ptCount val="11"/>
                <c:pt idx="1">
                  <c:v>1.5390771693292702E-6</c:v>
                </c:pt>
                <c:pt idx="2">
                  <c:v>1.3851694523963431E-5</c:v>
                </c:pt>
                <c:pt idx="3">
                  <c:v>2.4009603841536616E-4</c:v>
                </c:pt>
                <c:pt idx="4">
                  <c:v>1.4405762304921968E-3</c:v>
                </c:pt>
                <c:pt idx="5">
                  <c:v>1.965401545233478E-3</c:v>
                </c:pt>
                <c:pt idx="6">
                  <c:v>3.9246467817896386E-3</c:v>
                </c:pt>
                <c:pt idx="7">
                  <c:v>2.1128451380552221E-2</c:v>
                </c:pt>
                <c:pt idx="8">
                  <c:v>4.7539015606242498E-2</c:v>
                </c:pt>
                <c:pt idx="9">
                  <c:v>0.42256902761104442</c:v>
                </c:pt>
                <c:pt idx="10">
                  <c:v>0.50117739403453687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3-4854-ADEE-057055B73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35423"/>
        <c:axId val="291914927"/>
      </c:barChart>
      <c:catAx>
        <c:axId val="30163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1914927"/>
        <c:crosses val="autoZero"/>
        <c:auto val="1"/>
        <c:lblAlgn val="ctr"/>
        <c:lblOffset val="100"/>
        <c:noMultiLvlLbl val="0"/>
      </c:catAx>
      <c:valAx>
        <c:axId val="29191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63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solidFill>
            <a:schemeClr val="accent1"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工作表5!$D$2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工作表5!$A$3:$A$13</c:f>
              <c:strCache>
                <c:ptCount val="11"/>
                <c:pt idx="1">
                  <c:v>A00</c:v>
                </c:pt>
                <c:pt idx="2">
                  <c:v>A01</c:v>
                </c:pt>
                <c:pt idx="3">
                  <c:v>A02</c:v>
                </c:pt>
                <c:pt idx="4">
                  <c:v>A03</c:v>
                </c:pt>
                <c:pt idx="5">
                  <c:v>A04</c:v>
                </c:pt>
                <c:pt idx="6">
                  <c:v>A05</c:v>
                </c:pt>
                <c:pt idx="7">
                  <c:v>A06</c:v>
                </c:pt>
                <c:pt idx="8">
                  <c:v>A07</c:v>
                </c:pt>
                <c:pt idx="9">
                  <c:v>A08</c:v>
                </c:pt>
                <c:pt idx="10">
                  <c:v>A09</c:v>
                </c:pt>
              </c:strCache>
            </c:strRef>
          </c:cat>
          <c:val>
            <c:numRef>
              <c:f>工作表5!$D$3:$D$13</c:f>
              <c:numCache>
                <c:formatCode>General</c:formatCode>
                <c:ptCount val="11"/>
                <c:pt idx="1">
                  <c:v>4</c:v>
                </c:pt>
                <c:pt idx="2">
                  <c:v>36</c:v>
                </c:pt>
                <c:pt idx="3">
                  <c:v>624</c:v>
                </c:pt>
                <c:pt idx="4" formatCode="#,##0">
                  <c:v>3744</c:v>
                </c:pt>
                <c:pt idx="5" formatCode="#,##0">
                  <c:v>5108</c:v>
                </c:pt>
                <c:pt idx="6" formatCode="#,##0">
                  <c:v>10200</c:v>
                </c:pt>
                <c:pt idx="7" formatCode="#,##0">
                  <c:v>54912</c:v>
                </c:pt>
                <c:pt idx="8" formatCode="#,##0">
                  <c:v>123552</c:v>
                </c:pt>
                <c:pt idx="9" formatCode="#,##0">
                  <c:v>1098240</c:v>
                </c:pt>
                <c:pt idx="10" formatCode="#,##0">
                  <c:v>1302540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A-423C-88BC-0007DC92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33023"/>
        <c:axId val="981385087"/>
      </c:barChart>
      <c:catAx>
        <c:axId val="3016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385087"/>
        <c:crosses val="autoZero"/>
        <c:auto val="1"/>
        <c:lblAlgn val="ctr"/>
        <c:lblOffset val="100"/>
        <c:noMultiLvlLbl val="0"/>
      </c:catAx>
      <c:valAx>
        <c:axId val="9813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6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Frequency in Log10</a:t>
            </a:r>
            <a:r>
              <a:rPr lang="en-US" altLang="zh-TW" baseline="0"/>
              <a:t> scale</a:t>
            </a:r>
            <a:endParaRPr lang="en-US" altLang="zh-TW"/>
          </a:p>
        </c:rich>
      </c:tx>
      <c:layout>
        <c:manualLayout>
          <c:xMode val="edge"/>
          <c:yMode val="edge"/>
          <c:x val="0.33619032509063018"/>
          <c:y val="3.3333320834900322E-2"/>
        </c:manualLayout>
      </c:layout>
      <c:overlay val="0"/>
      <c:spPr>
        <a:noFill/>
        <a:ln>
          <a:solidFill>
            <a:schemeClr val="accent1"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工作表5!$D$2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工作表5!$A$3:$A$13</c:f>
              <c:strCache>
                <c:ptCount val="11"/>
                <c:pt idx="1">
                  <c:v>A00</c:v>
                </c:pt>
                <c:pt idx="2">
                  <c:v>A01</c:v>
                </c:pt>
                <c:pt idx="3">
                  <c:v>A02</c:v>
                </c:pt>
                <c:pt idx="4">
                  <c:v>A03</c:v>
                </c:pt>
                <c:pt idx="5">
                  <c:v>A04</c:v>
                </c:pt>
                <c:pt idx="6">
                  <c:v>A05</c:v>
                </c:pt>
                <c:pt idx="7">
                  <c:v>A06</c:v>
                </c:pt>
                <c:pt idx="8">
                  <c:v>A07</c:v>
                </c:pt>
                <c:pt idx="9">
                  <c:v>A08</c:v>
                </c:pt>
                <c:pt idx="10">
                  <c:v>A09</c:v>
                </c:pt>
              </c:strCache>
            </c:strRef>
          </c:cat>
          <c:val>
            <c:numRef>
              <c:f>工作表5!$D$3:$D$13</c:f>
              <c:numCache>
                <c:formatCode>General</c:formatCode>
                <c:ptCount val="11"/>
                <c:pt idx="1">
                  <c:v>4</c:v>
                </c:pt>
                <c:pt idx="2">
                  <c:v>36</c:v>
                </c:pt>
                <c:pt idx="3">
                  <c:v>624</c:v>
                </c:pt>
                <c:pt idx="4" formatCode="#,##0">
                  <c:v>3744</c:v>
                </c:pt>
                <c:pt idx="5" formatCode="#,##0">
                  <c:v>5108</c:v>
                </c:pt>
                <c:pt idx="6" formatCode="#,##0">
                  <c:v>10200</c:v>
                </c:pt>
                <c:pt idx="7" formatCode="#,##0">
                  <c:v>54912</c:v>
                </c:pt>
                <c:pt idx="8" formatCode="#,##0">
                  <c:v>123552</c:v>
                </c:pt>
                <c:pt idx="9" formatCode="#,##0">
                  <c:v>1098240</c:v>
                </c:pt>
                <c:pt idx="10" formatCode="#,##0">
                  <c:v>1302540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A-423C-88BC-0007DC92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633023"/>
        <c:axId val="981385087"/>
      </c:barChart>
      <c:catAx>
        <c:axId val="3016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385087"/>
        <c:crosses val="autoZero"/>
        <c:auto val="1"/>
        <c:lblAlgn val="ctr"/>
        <c:lblOffset val="100"/>
        <c:noMultiLvlLbl val="0"/>
      </c:catAx>
      <c:valAx>
        <c:axId val="981385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6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Prob &amp; Cumul Prob</a:t>
            </a:r>
            <a:endParaRPr lang="zh-TW"/>
          </a:p>
        </c:rich>
      </c:tx>
      <c:layout>
        <c:manualLayout>
          <c:xMode val="edge"/>
          <c:yMode val="edge"/>
          <c:x val="0.27507051025401486"/>
          <c:y val="2.8282828282828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6305555555555556"/>
          <c:w val="0.89655796150481193"/>
          <c:h val="0.60975284339457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工作表5!$F$2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工作表5!$A$3:$A$13</c:f>
              <c:strCache>
                <c:ptCount val="11"/>
                <c:pt idx="1">
                  <c:v>A00</c:v>
                </c:pt>
                <c:pt idx="2">
                  <c:v>A01</c:v>
                </c:pt>
                <c:pt idx="3">
                  <c:v>A02</c:v>
                </c:pt>
                <c:pt idx="4">
                  <c:v>A03</c:v>
                </c:pt>
                <c:pt idx="5">
                  <c:v>A04</c:v>
                </c:pt>
                <c:pt idx="6">
                  <c:v>A05</c:v>
                </c:pt>
                <c:pt idx="7">
                  <c:v>A06</c:v>
                </c:pt>
                <c:pt idx="8">
                  <c:v>A07</c:v>
                </c:pt>
                <c:pt idx="9">
                  <c:v>A08</c:v>
                </c:pt>
                <c:pt idx="10">
                  <c:v>A09</c:v>
                </c:pt>
              </c:strCache>
            </c:strRef>
          </c:cat>
          <c:val>
            <c:numRef>
              <c:f>工作表5!$F$3:$F$13</c:f>
              <c:numCache>
                <c:formatCode>General</c:formatCode>
                <c:ptCount val="11"/>
                <c:pt idx="1">
                  <c:v>1.5390771693292702E-6</c:v>
                </c:pt>
                <c:pt idx="2">
                  <c:v>1.3851694523963431E-5</c:v>
                </c:pt>
                <c:pt idx="3">
                  <c:v>2.4009603841536616E-4</c:v>
                </c:pt>
                <c:pt idx="4">
                  <c:v>1.4405762304921968E-3</c:v>
                </c:pt>
                <c:pt idx="5">
                  <c:v>1.965401545233478E-3</c:v>
                </c:pt>
                <c:pt idx="6">
                  <c:v>3.9246467817896386E-3</c:v>
                </c:pt>
                <c:pt idx="7">
                  <c:v>2.1128451380552221E-2</c:v>
                </c:pt>
                <c:pt idx="8">
                  <c:v>4.7539015606242498E-2</c:v>
                </c:pt>
                <c:pt idx="9">
                  <c:v>0.42256902761104442</c:v>
                </c:pt>
                <c:pt idx="10">
                  <c:v>0.50117739403453687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F-48D1-8ED5-1FDDA45E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191799551"/>
        <c:axId val="1101058879"/>
      </c:barChart>
      <c:lineChart>
        <c:grouping val="standard"/>
        <c:varyColors val="0"/>
        <c:ser>
          <c:idx val="1"/>
          <c:order val="1"/>
          <c:tx>
            <c:strRef>
              <c:f>工作表5!$G$2</c:f>
              <c:strCache>
                <c:ptCount val="1"/>
                <c:pt idx="0">
                  <c:v>Cumulative Probability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工作表5!$A$3:$A$13</c:f>
              <c:strCache>
                <c:ptCount val="11"/>
                <c:pt idx="1">
                  <c:v>A00</c:v>
                </c:pt>
                <c:pt idx="2">
                  <c:v>A01</c:v>
                </c:pt>
                <c:pt idx="3">
                  <c:v>A02</c:v>
                </c:pt>
                <c:pt idx="4">
                  <c:v>A03</c:v>
                </c:pt>
                <c:pt idx="5">
                  <c:v>A04</c:v>
                </c:pt>
                <c:pt idx="6">
                  <c:v>A05</c:v>
                </c:pt>
                <c:pt idx="7">
                  <c:v>A06</c:v>
                </c:pt>
                <c:pt idx="8">
                  <c:v>A07</c:v>
                </c:pt>
                <c:pt idx="9">
                  <c:v>A08</c:v>
                </c:pt>
                <c:pt idx="10">
                  <c:v>A09</c:v>
                </c:pt>
              </c:strCache>
            </c:strRef>
          </c:cat>
          <c:val>
            <c:numRef>
              <c:f>工作表5!$G$3:$G$13</c:f>
              <c:numCache>
                <c:formatCode>General</c:formatCode>
                <c:ptCount val="11"/>
                <c:pt idx="1">
                  <c:v>1.5390771693292702E-6</c:v>
                </c:pt>
                <c:pt idx="2">
                  <c:v>1.5390771693292702E-5</c:v>
                </c:pt>
                <c:pt idx="3">
                  <c:v>2.5548681010865884E-4</c:v>
                </c:pt>
                <c:pt idx="4">
                  <c:v>1.6960630406008556E-3</c:v>
                </c:pt>
                <c:pt idx="5">
                  <c:v>3.6614645858343339E-3</c:v>
                </c:pt>
                <c:pt idx="6">
                  <c:v>7.5861113676239725E-3</c:v>
                </c:pt>
                <c:pt idx="7">
                  <c:v>2.8714562748176194E-2</c:v>
                </c:pt>
                <c:pt idx="8">
                  <c:v>7.6253578354418691E-2</c:v>
                </c:pt>
                <c:pt idx="9">
                  <c:v>0.49882260596546313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48D1-8ED5-1FDDA45E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112719"/>
        <c:axId val="1204020095"/>
      </c:lineChart>
      <c:catAx>
        <c:axId val="1157112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4020095"/>
        <c:crosses val="autoZero"/>
        <c:auto val="1"/>
        <c:lblAlgn val="ctr"/>
        <c:lblOffset val="100"/>
        <c:noMultiLvlLbl val="0"/>
      </c:catAx>
      <c:valAx>
        <c:axId val="1204020095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7112719"/>
        <c:crosses val="autoZero"/>
        <c:crossBetween val="midCat"/>
      </c:valAx>
      <c:valAx>
        <c:axId val="1101058879"/>
        <c:scaling>
          <c:logBase val="10"/>
          <c:orientation val="minMax"/>
        </c:scaling>
        <c:delete val="0"/>
        <c:axPos val="r"/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99551"/>
        <c:crosses val="max"/>
        <c:crossBetween val="between"/>
      </c:valAx>
      <c:catAx>
        <c:axId val="1191799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058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6687664041995"/>
          <c:y val="0.86228298735385345"/>
          <c:w val="0.64861042013453785"/>
          <c:h val="6.818229539489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Prize</a:t>
            </a:r>
          </a:p>
        </c:rich>
      </c:tx>
      <c:layout>
        <c:manualLayout>
          <c:xMode val="edge"/>
          <c:yMode val="edge"/>
          <c:x val="0.2862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工作表5!$L$2</c:f>
              <c:strCache>
                <c:ptCount val="1"/>
                <c:pt idx="0">
                  <c:v>Prize02(把Prize01取整數)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_);[Red]\(&quot;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工作表5!$A$3:$A$13</c:f>
              <c:strCache>
                <c:ptCount val="11"/>
                <c:pt idx="1">
                  <c:v>A00</c:v>
                </c:pt>
                <c:pt idx="2">
                  <c:v>A01</c:v>
                </c:pt>
                <c:pt idx="3">
                  <c:v>A02</c:v>
                </c:pt>
                <c:pt idx="4">
                  <c:v>A03</c:v>
                </c:pt>
                <c:pt idx="5">
                  <c:v>A04</c:v>
                </c:pt>
                <c:pt idx="6">
                  <c:v>A05</c:v>
                </c:pt>
                <c:pt idx="7">
                  <c:v>A06</c:v>
                </c:pt>
                <c:pt idx="8">
                  <c:v>A07</c:v>
                </c:pt>
                <c:pt idx="9">
                  <c:v>A08</c:v>
                </c:pt>
                <c:pt idx="10">
                  <c:v>A09</c:v>
                </c:pt>
              </c:strCache>
            </c:strRef>
          </c:cat>
          <c:val>
            <c:numRef>
              <c:f>工作表5!$L$3:$L$13</c:f>
              <c:numCache>
                <c:formatCode>General</c:formatCode>
                <c:ptCount val="11"/>
                <c:pt idx="1">
                  <c:v>320000</c:v>
                </c:pt>
                <c:pt idx="2">
                  <c:v>36000</c:v>
                </c:pt>
                <c:pt idx="3">
                  <c:v>2000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  <c:pt idx="7">
                  <c:v>20</c:v>
                </c:pt>
                <c:pt idx="8">
                  <c:v>10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3-4527-8B5A-25BF9C0E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916143"/>
        <c:axId val="1265025695"/>
      </c:barChart>
      <c:catAx>
        <c:axId val="12649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5025695"/>
        <c:crosses val="autoZero"/>
        <c:auto val="1"/>
        <c:lblAlgn val="ctr"/>
        <c:lblOffset val="100"/>
        <c:noMultiLvlLbl val="0"/>
      </c:catAx>
      <c:valAx>
        <c:axId val="1265025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NT$]#,##0_);[Red]\([$NT$]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491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zh-TW" alt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新細明體" panose="02020500000000000000" pitchFamily="18" charset="-120"/>
              </a:rPr>
              <a:t>長條圖 </a:t>
            </a:r>
            <a:r>
              <a:rPr kumimoji="0" lang="en-US" altLang="zh-TW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新細明體" panose="02020500000000000000" pitchFamily="18" charset="-120"/>
              </a:rPr>
              <a:t>(Histogram, Dot Plot)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clusteredColumn" uniqueId="{9407EC6A-02D1-471E-A2D5-321BE5DDBE4B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.270000011"/>
        <cx:majorTickMarks type="cross"/>
        <cx:minorTickMarks type="cross"/>
        <cx:tickLabels/>
      </cx:axis>
      <cx:axis id="1">
        <cx:valScaling/>
        <cx:majorGridlines/>
        <cx:majorTickMarks type="in"/>
        <cx:tickLabels/>
        <cx:numFmt formatCode="0.0_);[紅色](0.0)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盒鬚圖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盒鬚圖</a:t>
          </a:r>
        </a:p>
      </cx:txPr>
    </cx:title>
    <cx:plotArea>
      <cx:plotAreaRegion>
        <cx:series layoutId="boxWhisker" uniqueId="{F1687826-A5A6-43C6-9A06-791E98114AAE}">
          <cx:tx>
            <cx:txData>
              <cx:f/>
              <cx:v>No Nitrogen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DEF62D22-4B79-4863-83EB-435B0C1A54BF}">
          <cx:tx>
            <cx:txData>
              <cx:f/>
              <cx:v>Nitrogen</cx:v>
            </cx:txData>
          </cx:tx>
          <cx:dataLabels>
            <cx:visibility seriesName="0" categoryName="0" value="1"/>
          </cx:dataLabels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ile:Playing_card_heart_5.svg" TargetMode="Externa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9" Type="http://schemas.openxmlformats.org/officeDocument/2006/relationships/hyperlink" Target="https://en.wikipedia.org/wiki/File:Playing_card_club_Q.svg" TargetMode="External"/><Relationship Id="rId21" Type="http://schemas.openxmlformats.org/officeDocument/2006/relationships/hyperlink" Target="https://en.wikipedia.org/wiki/File:Playing_card_heart_A.svg" TargetMode="External"/><Relationship Id="rId34" Type="http://schemas.openxmlformats.org/officeDocument/2006/relationships/image" Target="../media/image18.png"/><Relationship Id="rId42" Type="http://schemas.openxmlformats.org/officeDocument/2006/relationships/image" Target="../media/image22.png"/><Relationship Id="rId47" Type="http://schemas.openxmlformats.org/officeDocument/2006/relationships/hyperlink" Target="https://en.wikipedia.org/wiki/File:Playing_card_heart_10.svg" TargetMode="External"/><Relationship Id="rId50" Type="http://schemas.openxmlformats.org/officeDocument/2006/relationships/image" Target="../media/image26.png"/><Relationship Id="rId55" Type="http://schemas.openxmlformats.org/officeDocument/2006/relationships/hyperlink" Target="https://en.wikipedia.org/wiki/File:Playing_card_heart_3.svg" TargetMode="External"/><Relationship Id="rId63" Type="http://schemas.openxmlformats.org/officeDocument/2006/relationships/hyperlink" Target="https://en.wikipedia.org/wiki/File:Playing_card_diamond_2.svg" TargetMode="External"/><Relationship Id="rId68" Type="http://schemas.openxmlformats.org/officeDocument/2006/relationships/image" Target="../media/image35.png"/><Relationship Id="rId7" Type="http://schemas.openxmlformats.org/officeDocument/2006/relationships/hyperlink" Target="https://en.wikipedia.org/wiki/File:Playing_card_spade_K.svg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9" Type="http://schemas.openxmlformats.org/officeDocument/2006/relationships/hyperlink" Target="https://en.wikipedia.org/wiki/File:Playing_card_diamond_8.svg" TargetMode="External"/><Relationship Id="rId1" Type="http://schemas.openxmlformats.org/officeDocument/2006/relationships/hyperlink" Target="https://en.wikipedia.org/wiki/File:Playing_card_spade_10.svg" TargetMode="External"/><Relationship Id="rId6" Type="http://schemas.openxmlformats.org/officeDocument/2006/relationships/image" Target="../media/image4.png"/><Relationship Id="rId11" Type="http://schemas.openxmlformats.org/officeDocument/2006/relationships/hyperlink" Target="https://en.wikipedia.org/wiki/File:Playing_card_heart_4.svg" TargetMode="External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hyperlink" Target="https://en.wikipedia.org/wiki/File:Playing_card_club_4.svg" TargetMode="External"/><Relationship Id="rId40" Type="http://schemas.openxmlformats.org/officeDocument/2006/relationships/image" Target="../media/image21.png"/><Relationship Id="rId45" Type="http://schemas.openxmlformats.org/officeDocument/2006/relationships/hyperlink" Target="https://en.wikipedia.org/wiki/File:Playing_card_diamond_9.svg" TargetMode="External"/><Relationship Id="rId53" Type="http://schemas.openxmlformats.org/officeDocument/2006/relationships/hyperlink" Target="https://en.wikipedia.org/wiki/File:Playing_card_spade_5.svg" TargetMode="External"/><Relationship Id="rId58" Type="http://schemas.openxmlformats.org/officeDocument/2006/relationships/image" Target="../media/image30.png"/><Relationship Id="rId66" Type="http://schemas.openxmlformats.org/officeDocument/2006/relationships/image" Target="../media/image34.png"/><Relationship Id="rId5" Type="http://schemas.openxmlformats.org/officeDocument/2006/relationships/hyperlink" Target="https://en.wikipedia.org/wiki/File:Playing_card_spade_Q.svg" TargetMode="External"/><Relationship Id="rId15" Type="http://schemas.openxmlformats.org/officeDocument/2006/relationships/hyperlink" Target="https://en.wikipedia.org/wiki/File:Playing_card_heart_6.svg" TargetMode="External"/><Relationship Id="rId23" Type="http://schemas.openxmlformats.org/officeDocument/2006/relationships/hyperlink" Target="https://en.wikipedia.org/wiki/File:Playing_card_diamond_A.svg" TargetMode="Externa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49" Type="http://schemas.openxmlformats.org/officeDocument/2006/relationships/hyperlink" Target="https://en.wikipedia.org/wiki/File:Playing_card_heart_Q.svg" TargetMode="External"/><Relationship Id="rId57" Type="http://schemas.openxmlformats.org/officeDocument/2006/relationships/hyperlink" Target="https://en.wikipedia.org/wiki/File:Playing_card_diamond_3.svg" TargetMode="External"/><Relationship Id="rId61" Type="http://schemas.openxmlformats.org/officeDocument/2006/relationships/hyperlink" Target="https://en.wikipedia.org/wiki/File:Playing_card_club_J.svg" TargetMode="External"/><Relationship Id="rId10" Type="http://schemas.openxmlformats.org/officeDocument/2006/relationships/image" Target="../media/image6.png"/><Relationship Id="rId19" Type="http://schemas.openxmlformats.org/officeDocument/2006/relationships/hyperlink" Target="https://en.wikipedia.org/wiki/File:Playing_card_heart_8.svg" TargetMode="External"/><Relationship Id="rId31" Type="http://schemas.openxmlformats.org/officeDocument/2006/relationships/hyperlink" Target="https://en.wikipedia.org/wiki/File:Playing_card_club_8.svg" TargetMode="External"/><Relationship Id="rId44" Type="http://schemas.openxmlformats.org/officeDocument/2006/relationships/image" Target="../media/image23.png"/><Relationship Id="rId52" Type="http://schemas.openxmlformats.org/officeDocument/2006/relationships/image" Target="../media/image27.png"/><Relationship Id="rId60" Type="http://schemas.openxmlformats.org/officeDocument/2006/relationships/image" Target="../media/image31.png"/><Relationship Id="rId65" Type="http://schemas.openxmlformats.org/officeDocument/2006/relationships/hyperlink" Target="https://en.wikipedia.org/wiki/File:Playing_card_spade_6.svg" TargetMode="External"/><Relationship Id="rId4" Type="http://schemas.openxmlformats.org/officeDocument/2006/relationships/image" Target="../media/image3.png"/><Relationship Id="rId9" Type="http://schemas.openxmlformats.org/officeDocument/2006/relationships/hyperlink" Target="https://en.wikipedia.org/wiki/File:Playing_card_spade_A.svg" TargetMode="Externa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hyperlink" Target="https://en.wikipedia.org/wiki/File:Playing_card_diamond_4.svg" TargetMode="External"/><Relationship Id="rId30" Type="http://schemas.openxmlformats.org/officeDocument/2006/relationships/image" Target="../media/image16.png"/><Relationship Id="rId35" Type="http://schemas.openxmlformats.org/officeDocument/2006/relationships/hyperlink" Target="https://en.wikipedia.org/wiki/File:Playing_card_club_10.svg" TargetMode="External"/><Relationship Id="rId43" Type="http://schemas.openxmlformats.org/officeDocument/2006/relationships/hyperlink" Target="https://en.wikipedia.org/wiki/File:Playing_card_club_2.svg" TargetMode="External"/><Relationship Id="rId48" Type="http://schemas.openxmlformats.org/officeDocument/2006/relationships/image" Target="../media/image25.png"/><Relationship Id="rId56" Type="http://schemas.openxmlformats.org/officeDocument/2006/relationships/image" Target="../media/image29.png"/><Relationship Id="rId64" Type="http://schemas.openxmlformats.org/officeDocument/2006/relationships/image" Target="../media/image33.png"/><Relationship Id="rId69" Type="http://schemas.openxmlformats.org/officeDocument/2006/relationships/chart" Target="../charts/chart2.xml"/><Relationship Id="rId8" Type="http://schemas.openxmlformats.org/officeDocument/2006/relationships/image" Target="../media/image5.png"/><Relationship Id="rId51" Type="http://schemas.openxmlformats.org/officeDocument/2006/relationships/hyperlink" Target="https://en.wikipedia.org/wiki/File:Playing_card_diamond_Q.svg" TargetMode="External"/><Relationship Id="rId3" Type="http://schemas.openxmlformats.org/officeDocument/2006/relationships/hyperlink" Target="https://en.wikipedia.org/wiki/File:Playing_card_spade_J.svg" TargetMode="External"/><Relationship Id="rId12" Type="http://schemas.openxmlformats.org/officeDocument/2006/relationships/image" Target="../media/image7.png"/><Relationship Id="rId17" Type="http://schemas.openxmlformats.org/officeDocument/2006/relationships/hyperlink" Target="https://en.wikipedia.org/wiki/File:Playing_card_heart_7.svg" TargetMode="External"/><Relationship Id="rId25" Type="http://schemas.openxmlformats.org/officeDocument/2006/relationships/hyperlink" Target="https://en.wikipedia.org/wiki/File:Playing_card_club_A.svg" TargetMode="External"/><Relationship Id="rId33" Type="http://schemas.openxmlformats.org/officeDocument/2006/relationships/hyperlink" Target="https://en.wikipedia.org/wiki/File:Playing_card_heart_K.svg" TargetMode="Externa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59" Type="http://schemas.openxmlformats.org/officeDocument/2006/relationships/hyperlink" Target="https://en.wikipedia.org/wiki/File:Playing_card_club_6.svg" TargetMode="External"/><Relationship Id="rId67" Type="http://schemas.openxmlformats.org/officeDocument/2006/relationships/hyperlink" Target="https://en.wikipedia.org/wiki/File:Playing_card_heart_J.svg" TargetMode="External"/><Relationship Id="rId20" Type="http://schemas.openxmlformats.org/officeDocument/2006/relationships/image" Target="../media/image11.png"/><Relationship Id="rId41" Type="http://schemas.openxmlformats.org/officeDocument/2006/relationships/hyperlink" Target="https://en.wikipedia.org/wiki/File:Playing_card_club_7.svg" TargetMode="External"/><Relationship Id="rId54" Type="http://schemas.openxmlformats.org/officeDocument/2006/relationships/image" Target="../media/image28.png"/><Relationship Id="rId62" Type="http://schemas.openxmlformats.org/officeDocument/2006/relationships/image" Target="../media/image32.png"/><Relationship Id="rId70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11</xdr:row>
      <xdr:rowOff>180975</xdr:rowOff>
    </xdr:from>
    <xdr:to>
      <xdr:col>10</xdr:col>
      <xdr:colOff>514350</xdr:colOff>
      <xdr:row>19</xdr:row>
      <xdr:rowOff>171451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3" name="圖表 7">
              <a:extLst>
                <a:ext uri="{FF2B5EF4-FFF2-40B4-BE49-F238E27FC236}">
                  <a16:creationId xmlns:a16="http://schemas.microsoft.com/office/drawing/2014/main" id="{9158A740-CBFA-4AF3-AEAF-7C0C60CF91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5900" y="2486025"/>
              <a:ext cx="5657850" cy="1666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195261</xdr:rowOff>
    </xdr:from>
    <xdr:to>
      <xdr:col>6</xdr:col>
      <xdr:colOff>190500</xdr:colOff>
      <xdr:row>14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50E0661-08FA-480F-B46E-FF677BD16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</xdr:colOff>
      <xdr:row>17</xdr:row>
      <xdr:rowOff>161925</xdr:rowOff>
    </xdr:from>
    <xdr:to>
      <xdr:col>9</xdr:col>
      <xdr:colOff>208930</xdr:colOff>
      <xdr:row>21</xdr:row>
      <xdr:rowOff>9439</xdr:rowOff>
    </xdr:to>
    <xdr:pic>
      <xdr:nvPicPr>
        <xdr:cNvPr id="68" name="圖片 6">
          <a:extLst>
            <a:ext uri="{FF2B5EF4-FFF2-40B4-BE49-F238E27FC236}">
              <a16:creationId xmlns:a16="http://schemas.microsoft.com/office/drawing/2014/main" id="{B3AE4BEC-2FDA-4C45-B3B7-A93AB57CB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825" y="3724275"/>
          <a:ext cx="4961905" cy="685714"/>
        </a:xfrm>
        <a:prstGeom prst="rect">
          <a:avLst/>
        </a:prstGeom>
      </xdr:spPr>
    </xdr:pic>
    <xdr:clientData/>
  </xdr:twoCellAnchor>
  <xdr:twoCellAnchor>
    <xdr:from>
      <xdr:col>9</xdr:col>
      <xdr:colOff>476250</xdr:colOff>
      <xdr:row>0</xdr:row>
      <xdr:rowOff>123824</xdr:rowOff>
    </xdr:from>
    <xdr:to>
      <xdr:col>13</xdr:col>
      <xdr:colOff>657225</xdr:colOff>
      <xdr:row>23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7" name="圖表 1">
              <a:extLst>
                <a:ext uri="{FF2B5EF4-FFF2-40B4-BE49-F238E27FC236}">
                  <a16:creationId xmlns:a16="http://schemas.microsoft.com/office/drawing/2014/main" id="{5FB36117-8007-4DEE-BA32-D5C6D5D79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50" y="123824"/>
              <a:ext cx="2924175" cy="473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</xdr:col>
      <xdr:colOff>28575</xdr:colOff>
      <xdr:row>6</xdr:row>
      <xdr:rowOff>57150</xdr:rowOff>
    </xdr:to>
    <xdr:pic>
      <xdr:nvPicPr>
        <xdr:cNvPr id="124" name="圖片 123" descr="10 of spades">
          <a:hlinkClick xmlns:r="http://schemas.openxmlformats.org/officeDocument/2006/relationships" r:id="rId1" tooltip="10 of spades"/>
          <a:extLst>
            <a:ext uri="{FF2B5EF4-FFF2-40B4-BE49-F238E27FC236}">
              <a16:creationId xmlns:a16="http://schemas.microsoft.com/office/drawing/2014/main" id="{83B82F4F-C207-44C7-9812-8CF29CAA4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66675</xdr:rowOff>
    </xdr:from>
    <xdr:to>
      <xdr:col>1</xdr:col>
      <xdr:colOff>28575</xdr:colOff>
      <xdr:row>8</xdr:row>
      <xdr:rowOff>123825</xdr:rowOff>
    </xdr:to>
    <xdr:pic>
      <xdr:nvPicPr>
        <xdr:cNvPr id="125" name="圖片 124" descr="Jack of spades">
          <a:hlinkClick xmlns:r="http://schemas.openxmlformats.org/officeDocument/2006/relationships" r:id="rId3" tooltip="Jack of spades"/>
          <a:extLst>
            <a:ext uri="{FF2B5EF4-FFF2-40B4-BE49-F238E27FC236}">
              <a16:creationId xmlns:a16="http://schemas.microsoft.com/office/drawing/2014/main" id="{258BEEE1-0ABF-4FA5-BA9F-FA910BE44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133350</xdr:rowOff>
    </xdr:from>
    <xdr:to>
      <xdr:col>1</xdr:col>
      <xdr:colOff>28575</xdr:colOff>
      <xdr:row>10</xdr:row>
      <xdr:rowOff>180975</xdr:rowOff>
    </xdr:to>
    <xdr:pic>
      <xdr:nvPicPr>
        <xdr:cNvPr id="126" name="圖片 125" descr="Queen of spades">
          <a:hlinkClick xmlns:r="http://schemas.openxmlformats.org/officeDocument/2006/relationships" r:id="rId5" tooltip="Queen of spades"/>
          <a:extLst>
            <a:ext uri="{FF2B5EF4-FFF2-40B4-BE49-F238E27FC236}">
              <a16:creationId xmlns:a16="http://schemas.microsoft.com/office/drawing/2014/main" id="{C08A3BCF-7C90-48C1-A72F-A5A808293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190500</xdr:rowOff>
    </xdr:from>
    <xdr:to>
      <xdr:col>1</xdr:col>
      <xdr:colOff>28575</xdr:colOff>
      <xdr:row>12</xdr:row>
      <xdr:rowOff>200025</xdr:rowOff>
    </xdr:to>
    <xdr:pic>
      <xdr:nvPicPr>
        <xdr:cNvPr id="127" name="圖片 126" descr="King of spades">
          <a:hlinkClick xmlns:r="http://schemas.openxmlformats.org/officeDocument/2006/relationships" r:id="rId7" tooltip="King of spades"/>
          <a:extLst>
            <a:ext uri="{FF2B5EF4-FFF2-40B4-BE49-F238E27FC236}">
              <a16:creationId xmlns:a16="http://schemas.microsoft.com/office/drawing/2014/main" id="{DF428476-C27A-4D7E-BCC7-17F7BEBE8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28575</xdr:colOff>
      <xdr:row>15</xdr:row>
      <xdr:rowOff>57150</xdr:rowOff>
    </xdr:to>
    <xdr:pic>
      <xdr:nvPicPr>
        <xdr:cNvPr id="128" name="圖片 127" descr="Ace of spades">
          <a:hlinkClick xmlns:r="http://schemas.openxmlformats.org/officeDocument/2006/relationships" r:id="rId9" tooltip="Ace of spades"/>
          <a:extLst>
            <a:ext uri="{FF2B5EF4-FFF2-40B4-BE49-F238E27FC236}">
              <a16:creationId xmlns:a16="http://schemas.microsoft.com/office/drawing/2014/main" id="{E41753DC-668B-4A9F-A58E-AE73638F7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95250</xdr:rowOff>
    </xdr:to>
    <xdr:sp macro="" textlink="">
      <xdr:nvSpPr>
        <xdr:cNvPr id="3200" name="AutoShape 128" descr="{4 \choose 1}">
          <a:extLst>
            <a:ext uri="{FF2B5EF4-FFF2-40B4-BE49-F238E27FC236}">
              <a16:creationId xmlns:a16="http://schemas.microsoft.com/office/drawing/2014/main" id="{0BF740D2-EFE6-4E97-A709-E99C707BE5E3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77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1</xdr:col>
      <xdr:colOff>28575</xdr:colOff>
      <xdr:row>13</xdr:row>
      <xdr:rowOff>57150</xdr:rowOff>
    </xdr:to>
    <xdr:pic>
      <xdr:nvPicPr>
        <xdr:cNvPr id="130" name="圖片 129" descr="4 of hearts">
          <a:hlinkClick xmlns:r="http://schemas.openxmlformats.org/officeDocument/2006/relationships" r:id="rId11" tooltip="4 of hearts"/>
          <a:extLst>
            <a:ext uri="{FF2B5EF4-FFF2-40B4-BE49-F238E27FC236}">
              <a16:creationId xmlns:a16="http://schemas.microsoft.com/office/drawing/2014/main" id="{30B2E780-13BF-4884-9F2C-6A33B0D5E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66675</xdr:rowOff>
    </xdr:from>
    <xdr:to>
      <xdr:col>1</xdr:col>
      <xdr:colOff>28575</xdr:colOff>
      <xdr:row>15</xdr:row>
      <xdr:rowOff>123825</xdr:rowOff>
    </xdr:to>
    <xdr:pic>
      <xdr:nvPicPr>
        <xdr:cNvPr id="131" name="圖片 130" descr="5 of hearts">
          <a:hlinkClick xmlns:r="http://schemas.openxmlformats.org/officeDocument/2006/relationships" r:id="rId13" tooltip="5 of hearts"/>
          <a:extLst>
            <a:ext uri="{FF2B5EF4-FFF2-40B4-BE49-F238E27FC236}">
              <a16:creationId xmlns:a16="http://schemas.microsoft.com/office/drawing/2014/main" id="{D1C1767B-9128-4CE4-BE21-77424708C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0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133350</xdr:rowOff>
    </xdr:from>
    <xdr:to>
      <xdr:col>1</xdr:col>
      <xdr:colOff>28575</xdr:colOff>
      <xdr:row>17</xdr:row>
      <xdr:rowOff>180975</xdr:rowOff>
    </xdr:to>
    <xdr:pic>
      <xdr:nvPicPr>
        <xdr:cNvPr id="132" name="圖片 131" descr="6 of hearts">
          <a:hlinkClick xmlns:r="http://schemas.openxmlformats.org/officeDocument/2006/relationships" r:id="rId15" tooltip="6 of hearts"/>
          <a:extLst>
            <a:ext uri="{FF2B5EF4-FFF2-40B4-BE49-F238E27FC236}">
              <a16:creationId xmlns:a16="http://schemas.microsoft.com/office/drawing/2014/main" id="{ACCF858F-5B37-45DE-8B63-719E8F1B5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190500</xdr:rowOff>
    </xdr:from>
    <xdr:to>
      <xdr:col>1</xdr:col>
      <xdr:colOff>28575</xdr:colOff>
      <xdr:row>19</xdr:row>
      <xdr:rowOff>200025</xdr:rowOff>
    </xdr:to>
    <xdr:pic>
      <xdr:nvPicPr>
        <xdr:cNvPr id="133" name="圖片 132" descr="7 of hearts">
          <a:hlinkClick xmlns:r="http://schemas.openxmlformats.org/officeDocument/2006/relationships" r:id="rId17" tooltip="7 of hearts"/>
          <a:extLst>
            <a:ext uri="{FF2B5EF4-FFF2-40B4-BE49-F238E27FC236}">
              <a16:creationId xmlns:a16="http://schemas.microsoft.com/office/drawing/2014/main" id="{EE8B2950-AAD8-4C0C-A0CC-C11B78D71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2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28575</xdr:colOff>
      <xdr:row>22</xdr:row>
      <xdr:rowOff>57150</xdr:rowOff>
    </xdr:to>
    <xdr:pic>
      <xdr:nvPicPr>
        <xdr:cNvPr id="134" name="圖片 133" descr="8 of hearts">
          <a:hlinkClick xmlns:r="http://schemas.openxmlformats.org/officeDocument/2006/relationships" r:id="rId19" tooltip="8 of hearts"/>
          <a:extLst>
            <a:ext uri="{FF2B5EF4-FFF2-40B4-BE49-F238E27FC236}">
              <a16:creationId xmlns:a16="http://schemas.microsoft.com/office/drawing/2014/main" id="{86BA22A4-97D2-4BFF-89B3-46AC70A9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47625</xdr:rowOff>
    </xdr:to>
    <xdr:sp macro="" textlink="">
      <xdr:nvSpPr>
        <xdr:cNvPr id="3206" name="AutoShape 134" descr="{10 \choose 1}{4 \choose 1}-{4 \choose 1}">
          <a:extLst>
            <a:ext uri="{FF2B5EF4-FFF2-40B4-BE49-F238E27FC236}">
              <a16:creationId xmlns:a16="http://schemas.microsoft.com/office/drawing/2014/main" id="{0E184869-1474-480E-A0AF-93BE0962A744}"/>
            </a:ext>
          </a:extLst>
        </xdr:cNvPr>
        <xdr:cNvSpPr>
          <a:spLocks noChangeAspect="1" noChangeArrowheads="1"/>
        </xdr:cNvSpPr>
      </xdr:nvSpPr>
      <xdr:spPr bwMode="auto">
        <a:xfrm>
          <a:off x="411480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28575</xdr:colOff>
      <xdr:row>20</xdr:row>
      <xdr:rowOff>57150</xdr:rowOff>
    </xdr:to>
    <xdr:pic>
      <xdr:nvPicPr>
        <xdr:cNvPr id="136" name="圖片 135" descr="Ace of hearts">
          <a:hlinkClick xmlns:r="http://schemas.openxmlformats.org/officeDocument/2006/relationships" r:id="rId21" tooltip="Ace of hearts"/>
          <a:extLst>
            <a:ext uri="{FF2B5EF4-FFF2-40B4-BE49-F238E27FC236}">
              <a16:creationId xmlns:a16="http://schemas.microsoft.com/office/drawing/2014/main" id="{A5EBB285-0A4A-4DD1-90A2-6AF70FDA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66675</xdr:rowOff>
    </xdr:from>
    <xdr:to>
      <xdr:col>1</xdr:col>
      <xdr:colOff>28575</xdr:colOff>
      <xdr:row>22</xdr:row>
      <xdr:rowOff>123825</xdr:rowOff>
    </xdr:to>
    <xdr:pic>
      <xdr:nvPicPr>
        <xdr:cNvPr id="137" name="圖片 136" descr="Ace of diamonds">
          <a:hlinkClick xmlns:r="http://schemas.openxmlformats.org/officeDocument/2006/relationships" r:id="rId23" tooltip="Ace of diamonds"/>
          <a:extLst>
            <a:ext uri="{FF2B5EF4-FFF2-40B4-BE49-F238E27FC236}">
              <a16:creationId xmlns:a16="http://schemas.microsoft.com/office/drawing/2014/main" id="{FE149163-FE48-4109-A8E2-77D54141C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4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</xdr:col>
      <xdr:colOff>28575</xdr:colOff>
      <xdr:row>24</xdr:row>
      <xdr:rowOff>180975</xdr:rowOff>
    </xdr:to>
    <xdr:pic>
      <xdr:nvPicPr>
        <xdr:cNvPr id="138" name="圖片 137" descr="Ace of clubs">
          <a:hlinkClick xmlns:r="http://schemas.openxmlformats.org/officeDocument/2006/relationships" r:id="rId25" tooltip="Ace of clubs"/>
          <a:extLst>
            <a:ext uri="{FF2B5EF4-FFF2-40B4-BE49-F238E27FC236}">
              <a16:creationId xmlns:a16="http://schemas.microsoft.com/office/drawing/2014/main" id="{CCDF5D42-A40B-4E72-9108-45ECA1A68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190500</xdr:rowOff>
    </xdr:from>
    <xdr:to>
      <xdr:col>1</xdr:col>
      <xdr:colOff>28575</xdr:colOff>
      <xdr:row>25</xdr:row>
      <xdr:rowOff>28575</xdr:rowOff>
    </xdr:to>
    <xdr:pic>
      <xdr:nvPicPr>
        <xdr:cNvPr id="139" name="圖片 138" descr="Ace of spades">
          <a:hlinkClick xmlns:r="http://schemas.openxmlformats.org/officeDocument/2006/relationships" r:id="rId9" tooltip="Ace of spades"/>
          <a:extLst>
            <a:ext uri="{FF2B5EF4-FFF2-40B4-BE49-F238E27FC236}">
              <a16:creationId xmlns:a16="http://schemas.microsoft.com/office/drawing/2014/main" id="{B4B9CDE4-5975-4852-83C6-BCAB52B73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6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38100</xdr:rowOff>
    </xdr:from>
    <xdr:to>
      <xdr:col>1</xdr:col>
      <xdr:colOff>28575</xdr:colOff>
      <xdr:row>27</xdr:row>
      <xdr:rowOff>95250</xdr:rowOff>
    </xdr:to>
    <xdr:pic>
      <xdr:nvPicPr>
        <xdr:cNvPr id="140" name="圖片 139" descr="4 of diamonds">
          <a:hlinkClick xmlns:r="http://schemas.openxmlformats.org/officeDocument/2006/relationships" r:id="rId27" tooltip="4 of diamonds"/>
          <a:extLst>
            <a:ext uri="{FF2B5EF4-FFF2-40B4-BE49-F238E27FC236}">
              <a16:creationId xmlns:a16="http://schemas.microsoft.com/office/drawing/2014/main" id="{FFB6ABB1-EAC4-445E-BDC7-DDD09691F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2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47625</xdr:rowOff>
    </xdr:to>
    <xdr:sp macro="" textlink="">
      <xdr:nvSpPr>
        <xdr:cNvPr id="3212" name="AutoShape 140" descr="{13 \choose 1}{12 \choose 1}{4 \choose 1}">
          <a:extLst>
            <a:ext uri="{FF2B5EF4-FFF2-40B4-BE49-F238E27FC236}">
              <a16:creationId xmlns:a16="http://schemas.microsoft.com/office/drawing/2014/main" id="{0C540059-67CE-4587-93AA-F28F0BCB9E3E}"/>
            </a:ext>
          </a:extLst>
        </xdr:cNvPr>
        <xdr:cNvSpPr>
          <a:spLocks noChangeAspect="1" noChangeArrowheads="1"/>
        </xdr:cNvSpPr>
      </xdr:nvSpPr>
      <xdr:spPr bwMode="auto">
        <a:xfrm>
          <a:off x="4114800" y="47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27</xdr:row>
      <xdr:rowOff>57150</xdr:rowOff>
    </xdr:to>
    <xdr:pic>
      <xdr:nvPicPr>
        <xdr:cNvPr id="142" name="圖片 141" descr="8 of hearts">
          <a:hlinkClick xmlns:r="http://schemas.openxmlformats.org/officeDocument/2006/relationships" r:id="rId19" tooltip="8 of hearts"/>
          <a:extLst>
            <a:ext uri="{FF2B5EF4-FFF2-40B4-BE49-F238E27FC236}">
              <a16:creationId xmlns:a16="http://schemas.microsoft.com/office/drawing/2014/main" id="{A05B856D-A35F-4C14-858C-50E22B73D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66675</xdr:rowOff>
    </xdr:from>
    <xdr:to>
      <xdr:col>1</xdr:col>
      <xdr:colOff>28575</xdr:colOff>
      <xdr:row>29</xdr:row>
      <xdr:rowOff>123825</xdr:rowOff>
    </xdr:to>
    <xdr:pic>
      <xdr:nvPicPr>
        <xdr:cNvPr id="143" name="圖片 142" descr="8 of diamonds">
          <a:hlinkClick xmlns:r="http://schemas.openxmlformats.org/officeDocument/2006/relationships" r:id="rId29" tooltip="8 of diamonds"/>
          <a:extLst>
            <a:ext uri="{FF2B5EF4-FFF2-40B4-BE49-F238E27FC236}">
              <a16:creationId xmlns:a16="http://schemas.microsoft.com/office/drawing/2014/main" id="{C8838939-D90E-4C4D-A082-F4A9318DF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9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133350</xdr:rowOff>
    </xdr:from>
    <xdr:to>
      <xdr:col>1</xdr:col>
      <xdr:colOff>28575</xdr:colOff>
      <xdr:row>31</xdr:row>
      <xdr:rowOff>180975</xdr:rowOff>
    </xdr:to>
    <xdr:pic>
      <xdr:nvPicPr>
        <xdr:cNvPr id="144" name="圖片 143" descr="8 of clubs">
          <a:hlinkClick xmlns:r="http://schemas.openxmlformats.org/officeDocument/2006/relationships" r:id="rId31" tooltip="8 of clubs"/>
          <a:extLst>
            <a:ext uri="{FF2B5EF4-FFF2-40B4-BE49-F238E27FC236}">
              <a16:creationId xmlns:a16="http://schemas.microsoft.com/office/drawing/2014/main" id="{9313AABB-F6C3-41CA-BDAE-7DB209637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190500</xdr:rowOff>
    </xdr:from>
    <xdr:to>
      <xdr:col>1</xdr:col>
      <xdr:colOff>28575</xdr:colOff>
      <xdr:row>32</xdr:row>
      <xdr:rowOff>28575</xdr:rowOff>
    </xdr:to>
    <xdr:pic>
      <xdr:nvPicPr>
        <xdr:cNvPr id="145" name="圖片 144" descr="King of hearts">
          <a:hlinkClick xmlns:r="http://schemas.openxmlformats.org/officeDocument/2006/relationships" r:id="rId33" tooltip="King of hearts"/>
          <a:extLst>
            <a:ext uri="{FF2B5EF4-FFF2-40B4-BE49-F238E27FC236}">
              <a16:creationId xmlns:a16="http://schemas.microsoft.com/office/drawing/2014/main" id="{E6AB4808-23BE-4711-9305-349E3A153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1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38100</xdr:rowOff>
    </xdr:from>
    <xdr:to>
      <xdr:col>1</xdr:col>
      <xdr:colOff>28575</xdr:colOff>
      <xdr:row>34</xdr:row>
      <xdr:rowOff>95250</xdr:rowOff>
    </xdr:to>
    <xdr:pic>
      <xdr:nvPicPr>
        <xdr:cNvPr id="146" name="圖片 145" descr="King of spades">
          <a:hlinkClick xmlns:r="http://schemas.openxmlformats.org/officeDocument/2006/relationships" r:id="rId7" tooltip="King of spades"/>
          <a:extLst>
            <a:ext uri="{FF2B5EF4-FFF2-40B4-BE49-F238E27FC236}">
              <a16:creationId xmlns:a16="http://schemas.microsoft.com/office/drawing/2014/main" id="{4CFD1ED8-9559-4213-82B1-D92A92898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7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24</xdr:row>
      <xdr:rowOff>304800</xdr:rowOff>
    </xdr:to>
    <xdr:sp macro="" textlink="">
      <xdr:nvSpPr>
        <xdr:cNvPr id="3218" name="AutoShape 146" descr="{13 \choose 1}{4 \choose 3}{12 \choose 1}{4 \choose 2}">
          <a:extLst>
            <a:ext uri="{FF2B5EF4-FFF2-40B4-BE49-F238E27FC236}">
              <a16:creationId xmlns:a16="http://schemas.microsoft.com/office/drawing/2014/main" id="{AFEF32A9-1C54-4473-A196-61C43B6028CD}"/>
            </a:ext>
          </a:extLst>
        </xdr:cNvPr>
        <xdr:cNvSpPr>
          <a:spLocks noChangeAspect="1" noChangeArrowheads="1"/>
        </xdr:cNvSpPr>
      </xdr:nvSpPr>
      <xdr:spPr bwMode="auto">
        <a:xfrm>
          <a:off x="4114800" y="629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28575</xdr:colOff>
      <xdr:row>34</xdr:row>
      <xdr:rowOff>57150</xdr:rowOff>
    </xdr:to>
    <xdr:pic>
      <xdr:nvPicPr>
        <xdr:cNvPr id="148" name="圖片 147" descr="10 of clubs">
          <a:hlinkClick xmlns:r="http://schemas.openxmlformats.org/officeDocument/2006/relationships" r:id="rId35" tooltip="10 of clubs"/>
          <a:extLst>
            <a:ext uri="{FF2B5EF4-FFF2-40B4-BE49-F238E27FC236}">
              <a16:creationId xmlns:a16="http://schemas.microsoft.com/office/drawing/2014/main" id="{638D597C-4CC5-4B74-8243-FCF9C5D83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1</xdr:col>
      <xdr:colOff>28575</xdr:colOff>
      <xdr:row>36</xdr:row>
      <xdr:rowOff>123825</xdr:rowOff>
    </xdr:to>
    <xdr:pic>
      <xdr:nvPicPr>
        <xdr:cNvPr id="149" name="圖片 148" descr="4 of clubs">
          <a:hlinkClick xmlns:r="http://schemas.openxmlformats.org/officeDocument/2006/relationships" r:id="rId37" tooltip="4 of clubs"/>
          <a:extLst>
            <a:ext uri="{FF2B5EF4-FFF2-40B4-BE49-F238E27FC236}">
              <a16:creationId xmlns:a16="http://schemas.microsoft.com/office/drawing/2014/main" id="{1B4B0A0B-1369-4110-8F1E-8194A32D2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4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133350</xdr:rowOff>
    </xdr:from>
    <xdr:to>
      <xdr:col>1</xdr:col>
      <xdr:colOff>28575</xdr:colOff>
      <xdr:row>38</xdr:row>
      <xdr:rowOff>180975</xdr:rowOff>
    </xdr:to>
    <xdr:pic>
      <xdr:nvPicPr>
        <xdr:cNvPr id="150" name="圖片 149" descr="Queen of clubs">
          <a:hlinkClick xmlns:r="http://schemas.openxmlformats.org/officeDocument/2006/relationships" r:id="rId39" tooltip="Queen of clubs"/>
          <a:extLst>
            <a:ext uri="{FF2B5EF4-FFF2-40B4-BE49-F238E27FC236}">
              <a16:creationId xmlns:a16="http://schemas.microsoft.com/office/drawing/2014/main" id="{89CBE136-0AEB-4959-92CF-1E9392A99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190500</xdr:rowOff>
    </xdr:from>
    <xdr:to>
      <xdr:col>1</xdr:col>
      <xdr:colOff>28575</xdr:colOff>
      <xdr:row>38</xdr:row>
      <xdr:rowOff>666750</xdr:rowOff>
    </xdr:to>
    <xdr:pic>
      <xdr:nvPicPr>
        <xdr:cNvPr id="151" name="圖片 150" descr="7 of clubs">
          <a:hlinkClick xmlns:r="http://schemas.openxmlformats.org/officeDocument/2006/relationships" r:id="rId41" tooltip="7 of clubs"/>
          <a:extLst>
            <a:ext uri="{FF2B5EF4-FFF2-40B4-BE49-F238E27FC236}">
              <a16:creationId xmlns:a16="http://schemas.microsoft.com/office/drawing/2014/main" id="{4288D73B-B25B-40E8-859F-B6106170E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6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676275</xdr:rowOff>
    </xdr:from>
    <xdr:to>
      <xdr:col>1</xdr:col>
      <xdr:colOff>28575</xdr:colOff>
      <xdr:row>40</xdr:row>
      <xdr:rowOff>114300</xdr:rowOff>
    </xdr:to>
    <xdr:pic>
      <xdr:nvPicPr>
        <xdr:cNvPr id="152" name="圖片 151" descr="2 of clubs">
          <a:hlinkClick xmlns:r="http://schemas.openxmlformats.org/officeDocument/2006/relationships" r:id="rId43" tooltip="2 of clubs"/>
          <a:extLst>
            <a:ext uri="{FF2B5EF4-FFF2-40B4-BE49-F238E27FC236}">
              <a16:creationId xmlns:a16="http://schemas.microsoft.com/office/drawing/2014/main" id="{05FF85B4-2FFB-40CA-8842-5C3C57E82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2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31</xdr:row>
      <xdr:rowOff>304800</xdr:rowOff>
    </xdr:to>
    <xdr:sp macro="" textlink="">
      <xdr:nvSpPr>
        <xdr:cNvPr id="3224" name="AutoShape 152" descr="{13 \choose 5}{4 \choose 1}-{10 \choose 1}{4 \choose 1}">
          <a:extLst>
            <a:ext uri="{FF2B5EF4-FFF2-40B4-BE49-F238E27FC236}">
              <a16:creationId xmlns:a16="http://schemas.microsoft.com/office/drawing/2014/main" id="{093FC1F9-1F4D-4681-B164-D7A1D6C4BE24}"/>
            </a:ext>
          </a:extLst>
        </xdr:cNvPr>
        <xdr:cNvSpPr>
          <a:spLocks noChangeAspect="1" noChangeArrowheads="1"/>
        </xdr:cNvSpPr>
      </xdr:nvSpPr>
      <xdr:spPr bwMode="auto">
        <a:xfrm>
          <a:off x="4114800" y="82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1</xdr:col>
      <xdr:colOff>28575</xdr:colOff>
      <xdr:row>41</xdr:row>
      <xdr:rowOff>57150</xdr:rowOff>
    </xdr:to>
    <xdr:pic>
      <xdr:nvPicPr>
        <xdr:cNvPr id="154" name="圖片 153" descr="7 of clubs">
          <a:hlinkClick xmlns:r="http://schemas.openxmlformats.org/officeDocument/2006/relationships" r:id="rId41" tooltip="7 of clubs"/>
          <a:extLst>
            <a:ext uri="{FF2B5EF4-FFF2-40B4-BE49-F238E27FC236}">
              <a16:creationId xmlns:a16="http://schemas.microsoft.com/office/drawing/2014/main" id="{14F42AD3-B9AC-42A5-9287-BE0D5B204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4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66675</xdr:rowOff>
    </xdr:from>
    <xdr:to>
      <xdr:col>1</xdr:col>
      <xdr:colOff>28575</xdr:colOff>
      <xdr:row>43</xdr:row>
      <xdr:rowOff>123825</xdr:rowOff>
    </xdr:to>
    <xdr:pic>
      <xdr:nvPicPr>
        <xdr:cNvPr id="155" name="圖片 154" descr="8 of hearts">
          <a:hlinkClick xmlns:r="http://schemas.openxmlformats.org/officeDocument/2006/relationships" r:id="rId19" tooltip="8 of hearts"/>
          <a:extLst>
            <a:ext uri="{FF2B5EF4-FFF2-40B4-BE49-F238E27FC236}">
              <a16:creationId xmlns:a16="http://schemas.microsoft.com/office/drawing/2014/main" id="{BB6B9DCE-2296-461E-A2A8-4DB4B49CB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0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133350</xdr:rowOff>
    </xdr:from>
    <xdr:to>
      <xdr:col>1</xdr:col>
      <xdr:colOff>28575</xdr:colOff>
      <xdr:row>45</xdr:row>
      <xdr:rowOff>180975</xdr:rowOff>
    </xdr:to>
    <xdr:pic>
      <xdr:nvPicPr>
        <xdr:cNvPr id="156" name="圖片 155" descr="9 of diamonds">
          <a:hlinkClick xmlns:r="http://schemas.openxmlformats.org/officeDocument/2006/relationships" r:id="rId45" tooltip="9 of diamonds"/>
          <a:extLst>
            <a:ext uri="{FF2B5EF4-FFF2-40B4-BE49-F238E27FC236}">
              <a16:creationId xmlns:a16="http://schemas.microsoft.com/office/drawing/2014/main" id="{03056FD0-D282-46B6-90CA-1CDDC5189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190500</xdr:rowOff>
    </xdr:from>
    <xdr:to>
      <xdr:col>1</xdr:col>
      <xdr:colOff>28575</xdr:colOff>
      <xdr:row>46</xdr:row>
      <xdr:rowOff>28575</xdr:rowOff>
    </xdr:to>
    <xdr:pic>
      <xdr:nvPicPr>
        <xdr:cNvPr id="157" name="圖片 156" descr="10 of hearts">
          <a:hlinkClick xmlns:r="http://schemas.openxmlformats.org/officeDocument/2006/relationships" r:id="rId47" tooltip="10 of hearts"/>
          <a:extLst>
            <a:ext uri="{FF2B5EF4-FFF2-40B4-BE49-F238E27FC236}">
              <a16:creationId xmlns:a16="http://schemas.microsoft.com/office/drawing/2014/main" id="{873BAA1D-39C4-4A27-829D-04A2F1729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2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38100</xdr:rowOff>
    </xdr:from>
    <xdr:to>
      <xdr:col>1</xdr:col>
      <xdr:colOff>28575</xdr:colOff>
      <xdr:row>48</xdr:row>
      <xdr:rowOff>95250</xdr:rowOff>
    </xdr:to>
    <xdr:pic>
      <xdr:nvPicPr>
        <xdr:cNvPr id="158" name="圖片 157" descr="Jack of spades">
          <a:hlinkClick xmlns:r="http://schemas.openxmlformats.org/officeDocument/2006/relationships" r:id="rId3" tooltip="Jack of spades"/>
          <a:extLst>
            <a:ext uri="{FF2B5EF4-FFF2-40B4-BE49-F238E27FC236}">
              <a16:creationId xmlns:a16="http://schemas.microsoft.com/office/drawing/2014/main" id="{D569D42A-505C-439A-9DF9-9032DA7C4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7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38</xdr:row>
      <xdr:rowOff>304800</xdr:rowOff>
    </xdr:to>
    <xdr:sp macro="" textlink="">
      <xdr:nvSpPr>
        <xdr:cNvPr id="3230" name="AutoShape 158" descr="{10 \choose 1}{4 \choose 1}^{5}-{10 \choose 1}{4 \choose 1}">
          <a:extLst>
            <a:ext uri="{FF2B5EF4-FFF2-40B4-BE49-F238E27FC236}">
              <a16:creationId xmlns:a16="http://schemas.microsoft.com/office/drawing/2014/main" id="{E5318821-C87B-4FCE-B292-6CC245B14884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01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28575</xdr:colOff>
      <xdr:row>48</xdr:row>
      <xdr:rowOff>57150</xdr:rowOff>
    </xdr:to>
    <xdr:pic>
      <xdr:nvPicPr>
        <xdr:cNvPr id="160" name="圖片 159" descr="Queen of hearts">
          <a:hlinkClick xmlns:r="http://schemas.openxmlformats.org/officeDocument/2006/relationships" r:id="rId49" tooltip="Queen of hearts"/>
          <a:extLst>
            <a:ext uri="{FF2B5EF4-FFF2-40B4-BE49-F238E27FC236}">
              <a16:creationId xmlns:a16="http://schemas.microsoft.com/office/drawing/2014/main" id="{C0298DE7-6064-4B8E-8815-0BB103CA4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9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66675</xdr:rowOff>
    </xdr:from>
    <xdr:to>
      <xdr:col>1</xdr:col>
      <xdr:colOff>28575</xdr:colOff>
      <xdr:row>50</xdr:row>
      <xdr:rowOff>123825</xdr:rowOff>
    </xdr:to>
    <xdr:pic>
      <xdr:nvPicPr>
        <xdr:cNvPr id="161" name="圖片 160" descr="Queen of clubs">
          <a:hlinkClick xmlns:r="http://schemas.openxmlformats.org/officeDocument/2006/relationships" r:id="rId39" tooltip="Queen of clubs"/>
          <a:extLst>
            <a:ext uri="{FF2B5EF4-FFF2-40B4-BE49-F238E27FC236}">
              <a16:creationId xmlns:a16="http://schemas.microsoft.com/office/drawing/2014/main" id="{1A232A02-B9E3-47CC-80B5-DBDB603D6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5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133350</xdr:rowOff>
    </xdr:from>
    <xdr:to>
      <xdr:col>1</xdr:col>
      <xdr:colOff>28575</xdr:colOff>
      <xdr:row>52</xdr:row>
      <xdr:rowOff>180975</xdr:rowOff>
    </xdr:to>
    <xdr:pic>
      <xdr:nvPicPr>
        <xdr:cNvPr id="162" name="圖片 161" descr="Queen of diamonds">
          <a:hlinkClick xmlns:r="http://schemas.openxmlformats.org/officeDocument/2006/relationships" r:id="rId51" tooltip="Queen of diamonds"/>
          <a:extLst>
            <a:ext uri="{FF2B5EF4-FFF2-40B4-BE49-F238E27FC236}">
              <a16:creationId xmlns:a16="http://schemas.microsoft.com/office/drawing/2014/main" id="{411B7621-5DD5-43B7-A224-B4C05C1B1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190500</xdr:rowOff>
    </xdr:from>
    <xdr:to>
      <xdr:col>1</xdr:col>
      <xdr:colOff>28575</xdr:colOff>
      <xdr:row>53</xdr:row>
      <xdr:rowOff>28575</xdr:rowOff>
    </xdr:to>
    <xdr:pic>
      <xdr:nvPicPr>
        <xdr:cNvPr id="163" name="圖片 162" descr="5 of spades">
          <a:hlinkClick xmlns:r="http://schemas.openxmlformats.org/officeDocument/2006/relationships" r:id="rId53" tooltip="5 of spades"/>
          <a:extLst>
            <a:ext uri="{FF2B5EF4-FFF2-40B4-BE49-F238E27FC236}">
              <a16:creationId xmlns:a16="http://schemas.microsoft.com/office/drawing/2014/main" id="{34FA324A-437C-44BC-B90B-641164785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7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38100</xdr:rowOff>
    </xdr:from>
    <xdr:to>
      <xdr:col>1</xdr:col>
      <xdr:colOff>28575</xdr:colOff>
      <xdr:row>55</xdr:row>
      <xdr:rowOff>95250</xdr:rowOff>
    </xdr:to>
    <xdr:pic>
      <xdr:nvPicPr>
        <xdr:cNvPr id="164" name="圖片 163" descr="Ace of diamonds">
          <a:hlinkClick xmlns:r="http://schemas.openxmlformats.org/officeDocument/2006/relationships" r:id="rId23" tooltip="Ace of diamonds"/>
          <a:extLst>
            <a:ext uri="{FF2B5EF4-FFF2-40B4-BE49-F238E27FC236}">
              <a16:creationId xmlns:a16="http://schemas.microsoft.com/office/drawing/2014/main" id="{69A1BCBB-7A3A-453D-BBD8-F72752F2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2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45</xdr:row>
      <xdr:rowOff>304800</xdr:rowOff>
    </xdr:to>
    <xdr:sp macro="" textlink="">
      <xdr:nvSpPr>
        <xdr:cNvPr id="3236" name="AutoShape 164" descr="{13 \choose 1}{4 \choose 3}{12 \choose 2}{4 \choose 1}^{2}">
          <a:extLst>
            <a:ext uri="{FF2B5EF4-FFF2-40B4-BE49-F238E27FC236}">
              <a16:creationId xmlns:a16="http://schemas.microsoft.com/office/drawing/2014/main" id="{E1E182D7-19BC-4EDB-BCBA-37047FA83DF9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220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1</xdr:col>
      <xdr:colOff>28575</xdr:colOff>
      <xdr:row>55</xdr:row>
      <xdr:rowOff>57150</xdr:rowOff>
    </xdr:to>
    <xdr:pic>
      <xdr:nvPicPr>
        <xdr:cNvPr id="166" name="圖片 165" descr="3 of hearts">
          <a:hlinkClick xmlns:r="http://schemas.openxmlformats.org/officeDocument/2006/relationships" r:id="rId55" tooltip="3 of hearts"/>
          <a:extLst>
            <a:ext uri="{FF2B5EF4-FFF2-40B4-BE49-F238E27FC236}">
              <a16:creationId xmlns:a16="http://schemas.microsoft.com/office/drawing/2014/main" id="{B9A17D25-6B1F-4D83-A8C5-C6156F57B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4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66675</xdr:rowOff>
    </xdr:from>
    <xdr:to>
      <xdr:col>1</xdr:col>
      <xdr:colOff>28575</xdr:colOff>
      <xdr:row>57</xdr:row>
      <xdr:rowOff>123825</xdr:rowOff>
    </xdr:to>
    <xdr:pic>
      <xdr:nvPicPr>
        <xdr:cNvPr id="167" name="圖片 166" descr="3 of diamonds">
          <a:hlinkClick xmlns:r="http://schemas.openxmlformats.org/officeDocument/2006/relationships" r:id="rId57" tooltip="3 of diamonds"/>
          <a:extLst>
            <a:ext uri="{FF2B5EF4-FFF2-40B4-BE49-F238E27FC236}">
              <a16:creationId xmlns:a16="http://schemas.microsoft.com/office/drawing/2014/main" id="{D1937E4C-FFD3-4031-9571-22432A65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0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133350</xdr:rowOff>
    </xdr:from>
    <xdr:to>
      <xdr:col>1</xdr:col>
      <xdr:colOff>28575</xdr:colOff>
      <xdr:row>59</xdr:row>
      <xdr:rowOff>180975</xdr:rowOff>
    </xdr:to>
    <xdr:pic>
      <xdr:nvPicPr>
        <xdr:cNvPr id="168" name="圖片 167" descr="6 of clubs">
          <a:hlinkClick xmlns:r="http://schemas.openxmlformats.org/officeDocument/2006/relationships" r:id="rId59" tooltip="6 of clubs"/>
          <a:extLst>
            <a:ext uri="{FF2B5EF4-FFF2-40B4-BE49-F238E27FC236}">
              <a16:creationId xmlns:a16="http://schemas.microsoft.com/office/drawing/2014/main" id="{881F8117-99FF-41D3-B310-133B3D282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190500</xdr:rowOff>
    </xdr:from>
    <xdr:to>
      <xdr:col>1</xdr:col>
      <xdr:colOff>28575</xdr:colOff>
      <xdr:row>60</xdr:row>
      <xdr:rowOff>28575</xdr:rowOff>
    </xdr:to>
    <xdr:pic>
      <xdr:nvPicPr>
        <xdr:cNvPr id="169" name="圖片 168" descr="6 of hearts">
          <a:hlinkClick xmlns:r="http://schemas.openxmlformats.org/officeDocument/2006/relationships" r:id="rId15" tooltip="6 of hearts"/>
          <a:extLst>
            <a:ext uri="{FF2B5EF4-FFF2-40B4-BE49-F238E27FC236}">
              <a16:creationId xmlns:a16="http://schemas.microsoft.com/office/drawing/2014/main" id="{06823B75-74F3-4C1A-A14B-0A7C39214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2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38100</xdr:rowOff>
    </xdr:from>
    <xdr:to>
      <xdr:col>1</xdr:col>
      <xdr:colOff>28575</xdr:colOff>
      <xdr:row>62</xdr:row>
      <xdr:rowOff>95250</xdr:rowOff>
    </xdr:to>
    <xdr:pic>
      <xdr:nvPicPr>
        <xdr:cNvPr id="170" name="圖片 169" descr="King of spades">
          <a:hlinkClick xmlns:r="http://schemas.openxmlformats.org/officeDocument/2006/relationships" r:id="rId7" tooltip="King of spades"/>
          <a:extLst>
            <a:ext uri="{FF2B5EF4-FFF2-40B4-BE49-F238E27FC236}">
              <a16:creationId xmlns:a16="http://schemas.microsoft.com/office/drawing/2014/main" id="{815383F5-CDBB-45AD-BF84-950872D92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7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304800</xdr:colOff>
      <xdr:row>52</xdr:row>
      <xdr:rowOff>304800</xdr:rowOff>
    </xdr:to>
    <xdr:sp macro="" textlink="">
      <xdr:nvSpPr>
        <xdr:cNvPr id="3242" name="AutoShape 170" descr="{13 \choose 2}{4 \choose 2}^{2}{11 \choose 1}{4 \choose 1}">
          <a:extLst>
            <a:ext uri="{FF2B5EF4-FFF2-40B4-BE49-F238E27FC236}">
              <a16:creationId xmlns:a16="http://schemas.microsoft.com/office/drawing/2014/main" id="{1C7A735E-FE12-47F3-8691-A7E01582A1A2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410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1</xdr:col>
      <xdr:colOff>28575</xdr:colOff>
      <xdr:row>62</xdr:row>
      <xdr:rowOff>57150</xdr:rowOff>
    </xdr:to>
    <xdr:pic>
      <xdr:nvPicPr>
        <xdr:cNvPr id="172" name="圖片 171" descr="5 of hearts">
          <a:hlinkClick xmlns:r="http://schemas.openxmlformats.org/officeDocument/2006/relationships" r:id="rId13" tooltip="5 of hearts"/>
          <a:extLst>
            <a:ext uri="{FF2B5EF4-FFF2-40B4-BE49-F238E27FC236}">
              <a16:creationId xmlns:a16="http://schemas.microsoft.com/office/drawing/2014/main" id="{327410DF-DC9B-4874-871F-9779A8DA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9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66675</xdr:rowOff>
    </xdr:from>
    <xdr:to>
      <xdr:col>1</xdr:col>
      <xdr:colOff>28575</xdr:colOff>
      <xdr:row>64</xdr:row>
      <xdr:rowOff>123825</xdr:rowOff>
    </xdr:to>
    <xdr:pic>
      <xdr:nvPicPr>
        <xdr:cNvPr id="173" name="圖片 172" descr="5 of spades">
          <a:hlinkClick xmlns:r="http://schemas.openxmlformats.org/officeDocument/2006/relationships" r:id="rId53" tooltip="5 of spades"/>
          <a:extLst>
            <a:ext uri="{FF2B5EF4-FFF2-40B4-BE49-F238E27FC236}">
              <a16:creationId xmlns:a16="http://schemas.microsoft.com/office/drawing/2014/main" id="{51C6D3EF-E897-49F9-B055-376DB6C97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35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133350</xdr:rowOff>
    </xdr:from>
    <xdr:to>
      <xdr:col>1</xdr:col>
      <xdr:colOff>28575</xdr:colOff>
      <xdr:row>66</xdr:row>
      <xdr:rowOff>180975</xdr:rowOff>
    </xdr:to>
    <xdr:pic>
      <xdr:nvPicPr>
        <xdr:cNvPr id="174" name="圖片 173" descr="2 of clubs">
          <a:hlinkClick xmlns:r="http://schemas.openxmlformats.org/officeDocument/2006/relationships" r:id="rId43" tooltip="2 of clubs"/>
          <a:extLst>
            <a:ext uri="{FF2B5EF4-FFF2-40B4-BE49-F238E27FC236}">
              <a16:creationId xmlns:a16="http://schemas.microsoft.com/office/drawing/2014/main" id="{D5B7B9D1-8AB2-434D-A0EB-68BFB0BC6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1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190500</xdr:rowOff>
    </xdr:from>
    <xdr:to>
      <xdr:col>1</xdr:col>
      <xdr:colOff>28575</xdr:colOff>
      <xdr:row>67</xdr:row>
      <xdr:rowOff>28575</xdr:rowOff>
    </xdr:to>
    <xdr:pic>
      <xdr:nvPicPr>
        <xdr:cNvPr id="175" name="圖片 174" descr="Jack of clubs">
          <a:hlinkClick xmlns:r="http://schemas.openxmlformats.org/officeDocument/2006/relationships" r:id="rId61" tooltip="Jack of clubs"/>
          <a:extLst>
            <a:ext uri="{FF2B5EF4-FFF2-40B4-BE49-F238E27FC236}">
              <a16:creationId xmlns:a16="http://schemas.microsoft.com/office/drawing/2014/main" id="{91E4ECD0-9C97-4032-B5C3-CB65CE4A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7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38100</xdr:rowOff>
    </xdr:from>
    <xdr:to>
      <xdr:col>1</xdr:col>
      <xdr:colOff>28575</xdr:colOff>
      <xdr:row>69</xdr:row>
      <xdr:rowOff>95250</xdr:rowOff>
    </xdr:to>
    <xdr:pic>
      <xdr:nvPicPr>
        <xdr:cNvPr id="176" name="圖片 175" descr="Ace of diamonds">
          <a:hlinkClick xmlns:r="http://schemas.openxmlformats.org/officeDocument/2006/relationships" r:id="rId23" tooltip="Ace of diamonds"/>
          <a:extLst>
            <a:ext uri="{FF2B5EF4-FFF2-40B4-BE49-F238E27FC236}">
              <a16:creationId xmlns:a16="http://schemas.microsoft.com/office/drawing/2014/main" id="{5924B87F-E82F-45AE-8084-833396C1A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2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59</xdr:row>
      <xdr:rowOff>304800</xdr:rowOff>
    </xdr:to>
    <xdr:sp macro="" textlink="">
      <xdr:nvSpPr>
        <xdr:cNvPr id="3248" name="AutoShape 176" descr="{13 \choose 1}{4 \choose 2}{12 \choose 3}{4 \choose 1}^{3}">
          <a:extLst>
            <a:ext uri="{FF2B5EF4-FFF2-40B4-BE49-F238E27FC236}">
              <a16:creationId xmlns:a16="http://schemas.microsoft.com/office/drawing/2014/main" id="{4CEBBD8A-7278-4BB8-B3F1-2CF56CAA1812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601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28575</xdr:colOff>
      <xdr:row>69</xdr:row>
      <xdr:rowOff>57150</xdr:rowOff>
    </xdr:to>
    <xdr:pic>
      <xdr:nvPicPr>
        <xdr:cNvPr id="178" name="圖片 177" descr="2 of diamonds">
          <a:hlinkClick xmlns:r="http://schemas.openxmlformats.org/officeDocument/2006/relationships" r:id="rId63" tooltip="2 of diamonds"/>
          <a:extLst>
            <a:ext uri="{FF2B5EF4-FFF2-40B4-BE49-F238E27FC236}">
              <a16:creationId xmlns:a16="http://schemas.microsoft.com/office/drawing/2014/main" id="{F22538F2-C113-4EFC-B413-BBD2277C3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66675</xdr:rowOff>
    </xdr:from>
    <xdr:to>
      <xdr:col>1</xdr:col>
      <xdr:colOff>28575</xdr:colOff>
      <xdr:row>71</xdr:row>
      <xdr:rowOff>123825</xdr:rowOff>
    </xdr:to>
    <xdr:pic>
      <xdr:nvPicPr>
        <xdr:cNvPr id="179" name="圖片 178" descr="5 of spades">
          <a:hlinkClick xmlns:r="http://schemas.openxmlformats.org/officeDocument/2006/relationships" r:id="rId53" tooltip="5 of spades"/>
          <a:extLst>
            <a:ext uri="{FF2B5EF4-FFF2-40B4-BE49-F238E27FC236}">
              <a16:creationId xmlns:a16="http://schemas.microsoft.com/office/drawing/2014/main" id="{FA74D6EE-845C-42BE-B8FE-354685352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0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133350</xdr:rowOff>
    </xdr:from>
    <xdr:to>
      <xdr:col>1</xdr:col>
      <xdr:colOff>28575</xdr:colOff>
      <xdr:row>73</xdr:row>
      <xdr:rowOff>180975</xdr:rowOff>
    </xdr:to>
    <xdr:pic>
      <xdr:nvPicPr>
        <xdr:cNvPr id="180" name="圖片 179" descr="6 of spades">
          <a:hlinkClick xmlns:r="http://schemas.openxmlformats.org/officeDocument/2006/relationships" r:id="rId65" tooltip="6 of spades"/>
          <a:extLst>
            <a:ext uri="{FF2B5EF4-FFF2-40B4-BE49-F238E27FC236}">
              <a16:creationId xmlns:a16="http://schemas.microsoft.com/office/drawing/2014/main" id="{3355C171-2FD8-4235-9754-2C51CC3D4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190500</xdr:rowOff>
    </xdr:from>
    <xdr:to>
      <xdr:col>1</xdr:col>
      <xdr:colOff>28575</xdr:colOff>
      <xdr:row>74</xdr:row>
      <xdr:rowOff>0</xdr:rowOff>
    </xdr:to>
    <xdr:pic>
      <xdr:nvPicPr>
        <xdr:cNvPr id="181" name="圖片 180" descr="Jack of hearts">
          <a:hlinkClick xmlns:r="http://schemas.openxmlformats.org/officeDocument/2006/relationships" r:id="rId67" tooltip="Jack of hearts"/>
          <a:extLst>
            <a:ext uri="{FF2B5EF4-FFF2-40B4-BE49-F238E27FC236}">
              <a16:creationId xmlns:a16="http://schemas.microsoft.com/office/drawing/2014/main" id="{C2C32032-6CC8-4A71-A4D9-1C3A87604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12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676275</xdr:rowOff>
    </xdr:from>
    <xdr:to>
      <xdr:col>1</xdr:col>
      <xdr:colOff>28575</xdr:colOff>
      <xdr:row>75</xdr:row>
      <xdr:rowOff>133350</xdr:rowOff>
    </xdr:to>
    <xdr:pic>
      <xdr:nvPicPr>
        <xdr:cNvPr id="182" name="圖片 181" descr="Ace of clubs">
          <a:hlinkClick xmlns:r="http://schemas.openxmlformats.org/officeDocument/2006/relationships" r:id="rId25" tooltip="Ace of clubs"/>
          <a:extLst>
            <a:ext uri="{FF2B5EF4-FFF2-40B4-BE49-F238E27FC236}">
              <a16:creationId xmlns:a16="http://schemas.microsoft.com/office/drawing/2014/main" id="{D5B5F8D1-4E2E-4DFD-A6E7-015A44FF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7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304800</xdr:colOff>
      <xdr:row>66</xdr:row>
      <xdr:rowOff>304800</xdr:rowOff>
    </xdr:to>
    <xdr:sp macro="" textlink="">
      <xdr:nvSpPr>
        <xdr:cNvPr id="3254" name="AutoShape 182" descr="\left[{13 \choose 5}-10\right]\left[{4 \choose 1}^{5}-4\right]">
          <a:extLst>
            <a:ext uri="{FF2B5EF4-FFF2-40B4-BE49-F238E27FC236}">
              <a16:creationId xmlns:a16="http://schemas.microsoft.com/office/drawing/2014/main" id="{2332E116-D5BA-498B-A316-9872F5B0313E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791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304800</xdr:colOff>
      <xdr:row>73</xdr:row>
      <xdr:rowOff>304800</xdr:rowOff>
    </xdr:to>
    <xdr:sp macro="" textlink="">
      <xdr:nvSpPr>
        <xdr:cNvPr id="3255" name="AutoShape 183" descr="{52 \choose 5}">
          <a:extLst>
            <a:ext uri="{FF2B5EF4-FFF2-40B4-BE49-F238E27FC236}">
              <a16:creationId xmlns:a16="http://schemas.microsoft.com/office/drawing/2014/main" id="{C8F20BD4-0830-4EF0-A74F-4F3A51C203C9}"/>
            </a:ext>
          </a:extLst>
        </xdr:cNvPr>
        <xdr:cNvSpPr>
          <a:spLocks noChangeAspect="1" noChangeArrowheads="1"/>
        </xdr:cNvSpPr>
      </xdr:nvSpPr>
      <xdr:spPr bwMode="auto">
        <a:xfrm>
          <a:off x="4114800" y="1982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4</xdr:row>
      <xdr:rowOff>0</xdr:rowOff>
    </xdr:from>
    <xdr:ext cx="381000" cy="476250"/>
    <xdr:pic>
      <xdr:nvPicPr>
        <xdr:cNvPr id="185" name="圖片 184" descr="10 of spades">
          <a:hlinkClick xmlns:r="http://schemas.openxmlformats.org/officeDocument/2006/relationships" r:id="rId1" tooltip="10 of spades"/>
          <a:extLst>
            <a:ext uri="{FF2B5EF4-FFF2-40B4-BE49-F238E27FC236}">
              <a16:creationId xmlns:a16="http://schemas.microsoft.com/office/drawing/2014/main" id="{1F536F5D-0B37-4968-8505-CAD09BE9C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</xdr:row>
      <xdr:rowOff>66675</xdr:rowOff>
    </xdr:from>
    <xdr:ext cx="381000" cy="476250"/>
    <xdr:pic>
      <xdr:nvPicPr>
        <xdr:cNvPr id="186" name="圖片 185" descr="Jack of spades">
          <a:hlinkClick xmlns:r="http://schemas.openxmlformats.org/officeDocument/2006/relationships" r:id="rId3" tooltip="Jack of spades"/>
          <a:extLst>
            <a:ext uri="{FF2B5EF4-FFF2-40B4-BE49-F238E27FC236}">
              <a16:creationId xmlns:a16="http://schemas.microsoft.com/office/drawing/2014/main" id="{FE6A3747-08CC-4212-A784-A4D5E6C45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6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8</xdr:row>
      <xdr:rowOff>133350</xdr:rowOff>
    </xdr:from>
    <xdr:ext cx="381000" cy="476250"/>
    <xdr:pic>
      <xdr:nvPicPr>
        <xdr:cNvPr id="187" name="圖片 186" descr="Queen of spades">
          <a:hlinkClick xmlns:r="http://schemas.openxmlformats.org/officeDocument/2006/relationships" r:id="rId5" tooltip="Queen of spades"/>
          <a:extLst>
            <a:ext uri="{FF2B5EF4-FFF2-40B4-BE49-F238E27FC236}">
              <a16:creationId xmlns:a16="http://schemas.microsoft.com/office/drawing/2014/main" id="{4563F387-0122-444A-AF7D-35109C5A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10</xdr:row>
      <xdr:rowOff>190500</xdr:rowOff>
    </xdr:from>
    <xdr:ext cx="381000" cy="476250"/>
    <xdr:pic>
      <xdr:nvPicPr>
        <xdr:cNvPr id="188" name="圖片 187" descr="King of spades">
          <a:hlinkClick xmlns:r="http://schemas.openxmlformats.org/officeDocument/2006/relationships" r:id="rId7" tooltip="King of spades"/>
          <a:extLst>
            <a:ext uri="{FF2B5EF4-FFF2-40B4-BE49-F238E27FC236}">
              <a16:creationId xmlns:a16="http://schemas.microsoft.com/office/drawing/2014/main" id="{0129E86D-D33A-4773-B14C-244E54462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13</xdr:row>
      <xdr:rowOff>0</xdr:rowOff>
    </xdr:from>
    <xdr:ext cx="381000" cy="476250"/>
    <xdr:pic>
      <xdr:nvPicPr>
        <xdr:cNvPr id="189" name="圖片 188" descr="Ace of spades">
          <a:hlinkClick xmlns:r="http://schemas.openxmlformats.org/officeDocument/2006/relationships" r:id="rId9" tooltip="Ace of spades"/>
          <a:extLst>
            <a:ext uri="{FF2B5EF4-FFF2-40B4-BE49-F238E27FC236}">
              <a16:creationId xmlns:a16="http://schemas.microsoft.com/office/drawing/2014/main" id="{DC412A93-0BD0-490A-88E6-60EE55FC7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381000" cy="476250"/>
    <xdr:pic>
      <xdr:nvPicPr>
        <xdr:cNvPr id="190" name="圖片 189" descr="4 of hearts">
          <a:hlinkClick xmlns:r="http://schemas.openxmlformats.org/officeDocument/2006/relationships" r:id="rId11" tooltip="4 of hearts"/>
          <a:extLst>
            <a:ext uri="{FF2B5EF4-FFF2-40B4-BE49-F238E27FC236}">
              <a16:creationId xmlns:a16="http://schemas.microsoft.com/office/drawing/2014/main" id="{BD71F420-A1B3-42C3-86F9-D289D213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13</xdr:row>
      <xdr:rowOff>66675</xdr:rowOff>
    </xdr:from>
    <xdr:ext cx="381000" cy="476250"/>
    <xdr:pic>
      <xdr:nvPicPr>
        <xdr:cNvPr id="191" name="圖片 190" descr="5 of hearts">
          <a:hlinkClick xmlns:r="http://schemas.openxmlformats.org/officeDocument/2006/relationships" r:id="rId13" tooltip="5 of hearts"/>
          <a:extLst>
            <a:ext uri="{FF2B5EF4-FFF2-40B4-BE49-F238E27FC236}">
              <a16:creationId xmlns:a16="http://schemas.microsoft.com/office/drawing/2014/main" id="{14E06A48-96F1-421A-8DE4-36E53621C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0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15</xdr:row>
      <xdr:rowOff>133350</xdr:rowOff>
    </xdr:from>
    <xdr:ext cx="381000" cy="476250"/>
    <xdr:pic>
      <xdr:nvPicPr>
        <xdr:cNvPr id="192" name="圖片 191" descr="6 of hearts">
          <a:hlinkClick xmlns:r="http://schemas.openxmlformats.org/officeDocument/2006/relationships" r:id="rId15" tooltip="6 of hearts"/>
          <a:extLst>
            <a:ext uri="{FF2B5EF4-FFF2-40B4-BE49-F238E27FC236}">
              <a16:creationId xmlns:a16="http://schemas.microsoft.com/office/drawing/2014/main" id="{789B5AB2-3584-43FE-A0CE-BBE02733D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17</xdr:row>
      <xdr:rowOff>190500</xdr:rowOff>
    </xdr:from>
    <xdr:ext cx="381000" cy="476250"/>
    <xdr:pic>
      <xdr:nvPicPr>
        <xdr:cNvPr id="193" name="圖片 192" descr="7 of hearts">
          <a:hlinkClick xmlns:r="http://schemas.openxmlformats.org/officeDocument/2006/relationships" r:id="rId17" tooltip="7 of hearts"/>
          <a:extLst>
            <a:ext uri="{FF2B5EF4-FFF2-40B4-BE49-F238E27FC236}">
              <a16:creationId xmlns:a16="http://schemas.microsoft.com/office/drawing/2014/main" id="{91C02BAC-7EF9-4660-83AB-1AD5F5857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2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0</xdr:rowOff>
    </xdr:from>
    <xdr:ext cx="381000" cy="476250"/>
    <xdr:pic>
      <xdr:nvPicPr>
        <xdr:cNvPr id="194" name="圖片 193" descr="8 of hearts">
          <a:hlinkClick xmlns:r="http://schemas.openxmlformats.org/officeDocument/2006/relationships" r:id="rId19" tooltip="8 of hearts"/>
          <a:extLst>
            <a:ext uri="{FF2B5EF4-FFF2-40B4-BE49-F238E27FC236}">
              <a16:creationId xmlns:a16="http://schemas.microsoft.com/office/drawing/2014/main" id="{C616074D-179F-421E-A7E6-24FE058B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18</xdr:row>
      <xdr:rowOff>0</xdr:rowOff>
    </xdr:from>
    <xdr:ext cx="381000" cy="476250"/>
    <xdr:pic>
      <xdr:nvPicPr>
        <xdr:cNvPr id="195" name="圖片 194" descr="Ace of hearts">
          <a:hlinkClick xmlns:r="http://schemas.openxmlformats.org/officeDocument/2006/relationships" r:id="rId21" tooltip="Ace of hearts"/>
          <a:extLst>
            <a:ext uri="{FF2B5EF4-FFF2-40B4-BE49-F238E27FC236}">
              <a16:creationId xmlns:a16="http://schemas.microsoft.com/office/drawing/2014/main" id="{2913B2CE-0541-4790-B039-EB1C211E5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20</xdr:row>
      <xdr:rowOff>66675</xdr:rowOff>
    </xdr:from>
    <xdr:ext cx="381000" cy="476250"/>
    <xdr:pic>
      <xdr:nvPicPr>
        <xdr:cNvPr id="196" name="圖片 195" descr="Ace of diamonds">
          <a:hlinkClick xmlns:r="http://schemas.openxmlformats.org/officeDocument/2006/relationships" r:id="rId23" tooltip="Ace of diamonds"/>
          <a:extLst>
            <a:ext uri="{FF2B5EF4-FFF2-40B4-BE49-F238E27FC236}">
              <a16:creationId xmlns:a16="http://schemas.microsoft.com/office/drawing/2014/main" id="{B81C587A-3CAB-4576-B60D-C223E71B5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4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22</xdr:row>
      <xdr:rowOff>133350</xdr:rowOff>
    </xdr:from>
    <xdr:ext cx="381000" cy="476250"/>
    <xdr:pic>
      <xdr:nvPicPr>
        <xdr:cNvPr id="197" name="圖片 196" descr="Ace of clubs">
          <a:hlinkClick xmlns:r="http://schemas.openxmlformats.org/officeDocument/2006/relationships" r:id="rId25" tooltip="Ace of clubs"/>
          <a:extLst>
            <a:ext uri="{FF2B5EF4-FFF2-40B4-BE49-F238E27FC236}">
              <a16:creationId xmlns:a16="http://schemas.microsoft.com/office/drawing/2014/main" id="{016FEBE6-5EF3-4F5F-9E6E-770497476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24</xdr:row>
      <xdr:rowOff>190500</xdr:rowOff>
    </xdr:from>
    <xdr:ext cx="381000" cy="476250"/>
    <xdr:pic>
      <xdr:nvPicPr>
        <xdr:cNvPr id="198" name="圖片 197" descr="Ace of spades">
          <a:hlinkClick xmlns:r="http://schemas.openxmlformats.org/officeDocument/2006/relationships" r:id="rId9" tooltip="Ace of spades"/>
          <a:extLst>
            <a:ext uri="{FF2B5EF4-FFF2-40B4-BE49-F238E27FC236}">
              <a16:creationId xmlns:a16="http://schemas.microsoft.com/office/drawing/2014/main" id="{BD881D35-F533-46F6-BA88-8AF8479A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6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38100</xdr:rowOff>
    </xdr:from>
    <xdr:ext cx="381000" cy="476250"/>
    <xdr:pic>
      <xdr:nvPicPr>
        <xdr:cNvPr id="199" name="圖片 198" descr="4 of diamonds">
          <a:hlinkClick xmlns:r="http://schemas.openxmlformats.org/officeDocument/2006/relationships" r:id="rId27" tooltip="4 of diamonds"/>
          <a:extLst>
            <a:ext uri="{FF2B5EF4-FFF2-40B4-BE49-F238E27FC236}">
              <a16:creationId xmlns:a16="http://schemas.microsoft.com/office/drawing/2014/main" id="{A0A34CF2-E081-4800-B9F0-BB53D0943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2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25</xdr:row>
      <xdr:rowOff>0</xdr:rowOff>
    </xdr:from>
    <xdr:ext cx="381000" cy="476250"/>
    <xdr:pic>
      <xdr:nvPicPr>
        <xdr:cNvPr id="200" name="圖片 199" descr="8 of hearts">
          <a:hlinkClick xmlns:r="http://schemas.openxmlformats.org/officeDocument/2006/relationships" r:id="rId19" tooltip="8 of hearts"/>
          <a:extLst>
            <a:ext uri="{FF2B5EF4-FFF2-40B4-BE49-F238E27FC236}">
              <a16:creationId xmlns:a16="http://schemas.microsoft.com/office/drawing/2014/main" id="{FE74B161-6415-42ED-B3D8-41AB52CB2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27</xdr:row>
      <xdr:rowOff>66675</xdr:rowOff>
    </xdr:from>
    <xdr:ext cx="381000" cy="476250"/>
    <xdr:pic>
      <xdr:nvPicPr>
        <xdr:cNvPr id="201" name="圖片 200" descr="8 of diamonds">
          <a:hlinkClick xmlns:r="http://schemas.openxmlformats.org/officeDocument/2006/relationships" r:id="rId29" tooltip="8 of diamonds"/>
          <a:extLst>
            <a:ext uri="{FF2B5EF4-FFF2-40B4-BE49-F238E27FC236}">
              <a16:creationId xmlns:a16="http://schemas.microsoft.com/office/drawing/2014/main" id="{3029CDFB-EA1D-4DF2-A66F-E1DDCEDB0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9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29</xdr:row>
      <xdr:rowOff>133350</xdr:rowOff>
    </xdr:from>
    <xdr:ext cx="381000" cy="476250"/>
    <xdr:pic>
      <xdr:nvPicPr>
        <xdr:cNvPr id="202" name="圖片 201" descr="8 of clubs">
          <a:hlinkClick xmlns:r="http://schemas.openxmlformats.org/officeDocument/2006/relationships" r:id="rId31" tooltip="8 of clubs"/>
          <a:extLst>
            <a:ext uri="{FF2B5EF4-FFF2-40B4-BE49-F238E27FC236}">
              <a16:creationId xmlns:a16="http://schemas.microsoft.com/office/drawing/2014/main" id="{9A60485C-1466-4FBB-9992-7B793918F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31</xdr:row>
      <xdr:rowOff>190500</xdr:rowOff>
    </xdr:from>
    <xdr:ext cx="381000" cy="476250"/>
    <xdr:pic>
      <xdr:nvPicPr>
        <xdr:cNvPr id="203" name="圖片 202" descr="King of hearts">
          <a:hlinkClick xmlns:r="http://schemas.openxmlformats.org/officeDocument/2006/relationships" r:id="rId33" tooltip="King of hearts"/>
          <a:extLst>
            <a:ext uri="{FF2B5EF4-FFF2-40B4-BE49-F238E27FC236}">
              <a16:creationId xmlns:a16="http://schemas.microsoft.com/office/drawing/2014/main" id="{4E436F0D-93D8-4835-A74F-E45BFF550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1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38100</xdr:rowOff>
    </xdr:from>
    <xdr:ext cx="381000" cy="476250"/>
    <xdr:pic>
      <xdr:nvPicPr>
        <xdr:cNvPr id="204" name="圖片 203" descr="King of spades">
          <a:hlinkClick xmlns:r="http://schemas.openxmlformats.org/officeDocument/2006/relationships" r:id="rId7" tooltip="King of spades"/>
          <a:extLst>
            <a:ext uri="{FF2B5EF4-FFF2-40B4-BE49-F238E27FC236}">
              <a16:creationId xmlns:a16="http://schemas.microsoft.com/office/drawing/2014/main" id="{DF02B0D1-3D16-42C7-8F3D-D236D0B9F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7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32</xdr:row>
      <xdr:rowOff>0</xdr:rowOff>
    </xdr:from>
    <xdr:ext cx="381000" cy="476250"/>
    <xdr:pic>
      <xdr:nvPicPr>
        <xdr:cNvPr id="205" name="圖片 204" descr="10 of clubs">
          <a:hlinkClick xmlns:r="http://schemas.openxmlformats.org/officeDocument/2006/relationships" r:id="rId35" tooltip="10 of clubs"/>
          <a:extLst>
            <a:ext uri="{FF2B5EF4-FFF2-40B4-BE49-F238E27FC236}">
              <a16:creationId xmlns:a16="http://schemas.microsoft.com/office/drawing/2014/main" id="{3FAF24EA-D261-4657-9934-E722BB727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34</xdr:row>
      <xdr:rowOff>66675</xdr:rowOff>
    </xdr:from>
    <xdr:ext cx="381000" cy="476250"/>
    <xdr:pic>
      <xdr:nvPicPr>
        <xdr:cNvPr id="206" name="圖片 205" descr="4 of clubs">
          <a:hlinkClick xmlns:r="http://schemas.openxmlformats.org/officeDocument/2006/relationships" r:id="rId37" tooltip="4 of clubs"/>
          <a:extLst>
            <a:ext uri="{FF2B5EF4-FFF2-40B4-BE49-F238E27FC236}">
              <a16:creationId xmlns:a16="http://schemas.microsoft.com/office/drawing/2014/main" id="{19EF21CD-E111-4CC8-A85B-755C3FCFD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49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36</xdr:row>
      <xdr:rowOff>133350</xdr:rowOff>
    </xdr:from>
    <xdr:ext cx="381000" cy="476250"/>
    <xdr:pic>
      <xdr:nvPicPr>
        <xdr:cNvPr id="207" name="圖片 206" descr="Queen of clubs">
          <a:hlinkClick xmlns:r="http://schemas.openxmlformats.org/officeDocument/2006/relationships" r:id="rId39" tooltip="Queen of clubs"/>
          <a:extLst>
            <a:ext uri="{FF2B5EF4-FFF2-40B4-BE49-F238E27FC236}">
              <a16:creationId xmlns:a16="http://schemas.microsoft.com/office/drawing/2014/main" id="{0C61CA34-392E-43E4-A3A3-F0B76AA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190500</xdr:rowOff>
    </xdr:from>
    <xdr:ext cx="381000" cy="476250"/>
    <xdr:pic>
      <xdr:nvPicPr>
        <xdr:cNvPr id="208" name="圖片 207" descr="7 of clubs">
          <a:hlinkClick xmlns:r="http://schemas.openxmlformats.org/officeDocument/2006/relationships" r:id="rId41" tooltip="7 of clubs"/>
          <a:extLst>
            <a:ext uri="{FF2B5EF4-FFF2-40B4-BE49-F238E27FC236}">
              <a16:creationId xmlns:a16="http://schemas.microsoft.com/office/drawing/2014/main" id="{A67F3497-FD84-462E-8644-57219A95E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65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38</xdr:row>
      <xdr:rowOff>676275</xdr:rowOff>
    </xdr:from>
    <xdr:ext cx="381000" cy="476250"/>
    <xdr:pic>
      <xdr:nvPicPr>
        <xdr:cNvPr id="209" name="圖片 208" descr="2 of clubs">
          <a:hlinkClick xmlns:r="http://schemas.openxmlformats.org/officeDocument/2006/relationships" r:id="rId43" tooltip="2 of clubs"/>
          <a:extLst>
            <a:ext uri="{FF2B5EF4-FFF2-40B4-BE49-F238E27FC236}">
              <a16:creationId xmlns:a16="http://schemas.microsoft.com/office/drawing/2014/main" id="{EC1EBE99-F483-4F12-80E1-F3B031CCD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23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39</xdr:row>
      <xdr:rowOff>0</xdr:rowOff>
    </xdr:from>
    <xdr:ext cx="381000" cy="476250"/>
    <xdr:pic>
      <xdr:nvPicPr>
        <xdr:cNvPr id="210" name="圖片 209" descr="7 of clubs">
          <a:hlinkClick xmlns:r="http://schemas.openxmlformats.org/officeDocument/2006/relationships" r:id="rId41" tooltip="7 of clubs"/>
          <a:extLst>
            <a:ext uri="{FF2B5EF4-FFF2-40B4-BE49-F238E27FC236}">
              <a16:creationId xmlns:a16="http://schemas.microsoft.com/office/drawing/2014/main" id="{8CC50BC9-544F-4D6A-810C-6F63A524C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4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41</xdr:row>
      <xdr:rowOff>66675</xdr:rowOff>
    </xdr:from>
    <xdr:ext cx="381000" cy="476250"/>
    <xdr:pic>
      <xdr:nvPicPr>
        <xdr:cNvPr id="211" name="圖片 210" descr="8 of hearts">
          <a:hlinkClick xmlns:r="http://schemas.openxmlformats.org/officeDocument/2006/relationships" r:id="rId19" tooltip="8 of hearts"/>
          <a:extLst>
            <a:ext uri="{FF2B5EF4-FFF2-40B4-BE49-F238E27FC236}">
              <a16:creationId xmlns:a16="http://schemas.microsoft.com/office/drawing/2014/main" id="{27AAC14F-00B1-48FF-BD9C-09E805198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0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43</xdr:row>
      <xdr:rowOff>133350</xdr:rowOff>
    </xdr:from>
    <xdr:ext cx="381000" cy="476250"/>
    <xdr:pic>
      <xdr:nvPicPr>
        <xdr:cNvPr id="212" name="圖片 211" descr="9 of diamonds">
          <a:hlinkClick xmlns:r="http://schemas.openxmlformats.org/officeDocument/2006/relationships" r:id="rId45" tooltip="9 of diamonds"/>
          <a:extLst>
            <a:ext uri="{FF2B5EF4-FFF2-40B4-BE49-F238E27FC236}">
              <a16:creationId xmlns:a16="http://schemas.microsoft.com/office/drawing/2014/main" id="{B0548664-D4F8-49F8-A957-BF2C63ED2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45</xdr:row>
      <xdr:rowOff>190500</xdr:rowOff>
    </xdr:from>
    <xdr:ext cx="381000" cy="476250"/>
    <xdr:pic>
      <xdr:nvPicPr>
        <xdr:cNvPr id="213" name="圖片 212" descr="10 of hearts">
          <a:hlinkClick xmlns:r="http://schemas.openxmlformats.org/officeDocument/2006/relationships" r:id="rId47" tooltip="10 of hearts"/>
          <a:extLst>
            <a:ext uri="{FF2B5EF4-FFF2-40B4-BE49-F238E27FC236}">
              <a16:creationId xmlns:a16="http://schemas.microsoft.com/office/drawing/2014/main" id="{66B82367-8D8A-473B-86D4-56098194D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2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46</xdr:row>
      <xdr:rowOff>38100</xdr:rowOff>
    </xdr:from>
    <xdr:ext cx="381000" cy="476250"/>
    <xdr:pic>
      <xdr:nvPicPr>
        <xdr:cNvPr id="214" name="圖片 213" descr="Jack of spades">
          <a:hlinkClick xmlns:r="http://schemas.openxmlformats.org/officeDocument/2006/relationships" r:id="rId3" tooltip="Jack of spades"/>
          <a:extLst>
            <a:ext uri="{FF2B5EF4-FFF2-40B4-BE49-F238E27FC236}">
              <a16:creationId xmlns:a16="http://schemas.microsoft.com/office/drawing/2014/main" id="{33170511-60A2-4397-AEED-E954733E1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7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46</xdr:row>
      <xdr:rowOff>0</xdr:rowOff>
    </xdr:from>
    <xdr:ext cx="381000" cy="476250"/>
    <xdr:pic>
      <xdr:nvPicPr>
        <xdr:cNvPr id="215" name="圖片 214" descr="Queen of hearts">
          <a:hlinkClick xmlns:r="http://schemas.openxmlformats.org/officeDocument/2006/relationships" r:id="rId49" tooltip="Queen of hearts"/>
          <a:extLst>
            <a:ext uri="{FF2B5EF4-FFF2-40B4-BE49-F238E27FC236}">
              <a16:creationId xmlns:a16="http://schemas.microsoft.com/office/drawing/2014/main" id="{2EBD8FC5-FDD5-4341-AC6F-E16295565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9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48</xdr:row>
      <xdr:rowOff>66675</xdr:rowOff>
    </xdr:from>
    <xdr:ext cx="381000" cy="476250"/>
    <xdr:pic>
      <xdr:nvPicPr>
        <xdr:cNvPr id="216" name="圖片 215" descr="Queen of clubs">
          <a:hlinkClick xmlns:r="http://schemas.openxmlformats.org/officeDocument/2006/relationships" r:id="rId39" tooltip="Queen of clubs"/>
          <a:extLst>
            <a:ext uri="{FF2B5EF4-FFF2-40B4-BE49-F238E27FC236}">
              <a16:creationId xmlns:a16="http://schemas.microsoft.com/office/drawing/2014/main" id="{D30DDDA2-9519-42F5-B04C-E1BD2148E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5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50</xdr:row>
      <xdr:rowOff>133350</xdr:rowOff>
    </xdr:from>
    <xdr:ext cx="381000" cy="476250"/>
    <xdr:pic>
      <xdr:nvPicPr>
        <xdr:cNvPr id="217" name="圖片 216" descr="Queen of diamonds">
          <a:hlinkClick xmlns:r="http://schemas.openxmlformats.org/officeDocument/2006/relationships" r:id="rId51" tooltip="Queen of diamonds"/>
          <a:extLst>
            <a:ext uri="{FF2B5EF4-FFF2-40B4-BE49-F238E27FC236}">
              <a16:creationId xmlns:a16="http://schemas.microsoft.com/office/drawing/2014/main" id="{B2261758-F02B-42ED-89D4-A8785F61C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52</xdr:row>
      <xdr:rowOff>190500</xdr:rowOff>
    </xdr:from>
    <xdr:ext cx="381000" cy="476250"/>
    <xdr:pic>
      <xdr:nvPicPr>
        <xdr:cNvPr id="218" name="圖片 217" descr="5 of spades">
          <a:hlinkClick xmlns:r="http://schemas.openxmlformats.org/officeDocument/2006/relationships" r:id="rId53" tooltip="5 of spades"/>
          <a:extLst>
            <a:ext uri="{FF2B5EF4-FFF2-40B4-BE49-F238E27FC236}">
              <a16:creationId xmlns:a16="http://schemas.microsoft.com/office/drawing/2014/main" id="{31439F99-ED40-42F0-A341-55312E59B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7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53</xdr:row>
      <xdr:rowOff>38100</xdr:rowOff>
    </xdr:from>
    <xdr:ext cx="381000" cy="476250"/>
    <xdr:pic>
      <xdr:nvPicPr>
        <xdr:cNvPr id="219" name="圖片 218" descr="Ace of diamonds">
          <a:hlinkClick xmlns:r="http://schemas.openxmlformats.org/officeDocument/2006/relationships" r:id="rId23" tooltip="Ace of diamonds"/>
          <a:extLst>
            <a:ext uri="{FF2B5EF4-FFF2-40B4-BE49-F238E27FC236}">
              <a16:creationId xmlns:a16="http://schemas.microsoft.com/office/drawing/2014/main" id="{08499318-7984-4A8A-B36C-50E8D81F9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2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53</xdr:row>
      <xdr:rowOff>0</xdr:rowOff>
    </xdr:from>
    <xdr:ext cx="381000" cy="476250"/>
    <xdr:pic>
      <xdr:nvPicPr>
        <xdr:cNvPr id="220" name="圖片 219" descr="3 of hearts">
          <a:hlinkClick xmlns:r="http://schemas.openxmlformats.org/officeDocument/2006/relationships" r:id="rId55" tooltip="3 of hearts"/>
          <a:extLst>
            <a:ext uri="{FF2B5EF4-FFF2-40B4-BE49-F238E27FC236}">
              <a16:creationId xmlns:a16="http://schemas.microsoft.com/office/drawing/2014/main" id="{4E968134-7641-4AC0-A16C-EA0A8180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4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55</xdr:row>
      <xdr:rowOff>66675</xdr:rowOff>
    </xdr:from>
    <xdr:ext cx="381000" cy="476250"/>
    <xdr:pic>
      <xdr:nvPicPr>
        <xdr:cNvPr id="221" name="圖片 220" descr="3 of diamonds">
          <a:hlinkClick xmlns:r="http://schemas.openxmlformats.org/officeDocument/2006/relationships" r:id="rId57" tooltip="3 of diamonds"/>
          <a:extLst>
            <a:ext uri="{FF2B5EF4-FFF2-40B4-BE49-F238E27FC236}">
              <a16:creationId xmlns:a16="http://schemas.microsoft.com/office/drawing/2014/main" id="{FCB367A4-3E26-4123-885D-6E8C7B094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0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57</xdr:row>
      <xdr:rowOff>133350</xdr:rowOff>
    </xdr:from>
    <xdr:ext cx="381000" cy="476250"/>
    <xdr:pic>
      <xdr:nvPicPr>
        <xdr:cNvPr id="222" name="圖片 221" descr="6 of clubs">
          <a:hlinkClick xmlns:r="http://schemas.openxmlformats.org/officeDocument/2006/relationships" r:id="rId59" tooltip="6 of clubs"/>
          <a:extLst>
            <a:ext uri="{FF2B5EF4-FFF2-40B4-BE49-F238E27FC236}">
              <a16:creationId xmlns:a16="http://schemas.microsoft.com/office/drawing/2014/main" id="{5282858F-BD9A-427D-AB5D-B4F82D80C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59</xdr:row>
      <xdr:rowOff>190500</xdr:rowOff>
    </xdr:from>
    <xdr:ext cx="381000" cy="476250"/>
    <xdr:pic>
      <xdr:nvPicPr>
        <xdr:cNvPr id="223" name="圖片 222" descr="6 of hearts">
          <a:hlinkClick xmlns:r="http://schemas.openxmlformats.org/officeDocument/2006/relationships" r:id="rId15" tooltip="6 of hearts"/>
          <a:extLst>
            <a:ext uri="{FF2B5EF4-FFF2-40B4-BE49-F238E27FC236}">
              <a16:creationId xmlns:a16="http://schemas.microsoft.com/office/drawing/2014/main" id="{5441B8BD-985F-46FC-966B-9D033BBE3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2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60</xdr:row>
      <xdr:rowOff>38100</xdr:rowOff>
    </xdr:from>
    <xdr:ext cx="381000" cy="476250"/>
    <xdr:pic>
      <xdr:nvPicPr>
        <xdr:cNvPr id="224" name="圖片 223" descr="King of spades">
          <a:hlinkClick xmlns:r="http://schemas.openxmlformats.org/officeDocument/2006/relationships" r:id="rId7" tooltip="King of spades"/>
          <a:extLst>
            <a:ext uri="{FF2B5EF4-FFF2-40B4-BE49-F238E27FC236}">
              <a16:creationId xmlns:a16="http://schemas.microsoft.com/office/drawing/2014/main" id="{EA90DB89-CE50-4692-9A7D-FD96D8675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7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60</xdr:row>
      <xdr:rowOff>0</xdr:rowOff>
    </xdr:from>
    <xdr:ext cx="381000" cy="476250"/>
    <xdr:pic>
      <xdr:nvPicPr>
        <xdr:cNvPr id="225" name="圖片 224" descr="5 of hearts">
          <a:hlinkClick xmlns:r="http://schemas.openxmlformats.org/officeDocument/2006/relationships" r:id="rId13" tooltip="5 of hearts"/>
          <a:extLst>
            <a:ext uri="{FF2B5EF4-FFF2-40B4-BE49-F238E27FC236}">
              <a16:creationId xmlns:a16="http://schemas.microsoft.com/office/drawing/2014/main" id="{08A77A14-FEA9-43AE-B25C-0BD811980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9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62</xdr:row>
      <xdr:rowOff>66675</xdr:rowOff>
    </xdr:from>
    <xdr:ext cx="381000" cy="476250"/>
    <xdr:pic>
      <xdr:nvPicPr>
        <xdr:cNvPr id="226" name="圖片 225" descr="5 of spades">
          <a:hlinkClick xmlns:r="http://schemas.openxmlformats.org/officeDocument/2006/relationships" r:id="rId53" tooltip="5 of spades"/>
          <a:extLst>
            <a:ext uri="{FF2B5EF4-FFF2-40B4-BE49-F238E27FC236}">
              <a16:creationId xmlns:a16="http://schemas.microsoft.com/office/drawing/2014/main" id="{0AAF0B5B-1916-4807-AA59-1C9F60824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35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64</xdr:row>
      <xdr:rowOff>133350</xdr:rowOff>
    </xdr:from>
    <xdr:ext cx="381000" cy="476250"/>
    <xdr:pic>
      <xdr:nvPicPr>
        <xdr:cNvPr id="227" name="圖片 226" descr="2 of clubs">
          <a:hlinkClick xmlns:r="http://schemas.openxmlformats.org/officeDocument/2006/relationships" r:id="rId43" tooltip="2 of clubs"/>
          <a:extLst>
            <a:ext uri="{FF2B5EF4-FFF2-40B4-BE49-F238E27FC236}">
              <a16:creationId xmlns:a16="http://schemas.microsoft.com/office/drawing/2014/main" id="{41AEABE3-ABE6-414C-91D8-A3E61ABB8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1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66</xdr:row>
      <xdr:rowOff>190500</xdr:rowOff>
    </xdr:from>
    <xdr:ext cx="381000" cy="476250"/>
    <xdr:pic>
      <xdr:nvPicPr>
        <xdr:cNvPr id="228" name="圖片 227" descr="Jack of clubs">
          <a:hlinkClick xmlns:r="http://schemas.openxmlformats.org/officeDocument/2006/relationships" r:id="rId61" tooltip="Jack of clubs"/>
          <a:extLst>
            <a:ext uri="{FF2B5EF4-FFF2-40B4-BE49-F238E27FC236}">
              <a16:creationId xmlns:a16="http://schemas.microsoft.com/office/drawing/2014/main" id="{BE753082-5FDD-4059-9083-9DF33F67F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7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67</xdr:row>
      <xdr:rowOff>38100</xdr:rowOff>
    </xdr:from>
    <xdr:ext cx="381000" cy="476250"/>
    <xdr:pic>
      <xdr:nvPicPr>
        <xdr:cNvPr id="229" name="圖片 228" descr="Ace of diamonds">
          <a:hlinkClick xmlns:r="http://schemas.openxmlformats.org/officeDocument/2006/relationships" r:id="rId23" tooltip="Ace of diamonds"/>
          <a:extLst>
            <a:ext uri="{FF2B5EF4-FFF2-40B4-BE49-F238E27FC236}">
              <a16:creationId xmlns:a16="http://schemas.microsoft.com/office/drawing/2014/main" id="{BD2D1E0A-1334-4D17-A55D-1BD915D8F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92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67</xdr:row>
      <xdr:rowOff>0</xdr:rowOff>
    </xdr:from>
    <xdr:ext cx="381000" cy="476250"/>
    <xdr:pic>
      <xdr:nvPicPr>
        <xdr:cNvPr id="230" name="圖片 229" descr="2 of diamonds">
          <a:hlinkClick xmlns:r="http://schemas.openxmlformats.org/officeDocument/2006/relationships" r:id="rId63" tooltip="2 of diamonds"/>
          <a:extLst>
            <a:ext uri="{FF2B5EF4-FFF2-40B4-BE49-F238E27FC236}">
              <a16:creationId xmlns:a16="http://schemas.microsoft.com/office/drawing/2014/main" id="{C805389C-F5E0-434C-8189-622E361FD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69</xdr:row>
      <xdr:rowOff>66675</xdr:rowOff>
    </xdr:from>
    <xdr:ext cx="381000" cy="476250"/>
    <xdr:pic>
      <xdr:nvPicPr>
        <xdr:cNvPr id="231" name="圖片 230" descr="5 of spades">
          <a:hlinkClick xmlns:r="http://schemas.openxmlformats.org/officeDocument/2006/relationships" r:id="rId53" tooltip="5 of spades"/>
          <a:extLst>
            <a:ext uri="{FF2B5EF4-FFF2-40B4-BE49-F238E27FC236}">
              <a16:creationId xmlns:a16="http://schemas.microsoft.com/office/drawing/2014/main" id="{C45ABBC2-5700-44C8-A9C8-FAF965CAF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047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71</xdr:row>
      <xdr:rowOff>133350</xdr:rowOff>
    </xdr:from>
    <xdr:ext cx="381000" cy="476250"/>
    <xdr:pic>
      <xdr:nvPicPr>
        <xdr:cNvPr id="232" name="圖片 231" descr="6 of spades">
          <a:hlinkClick xmlns:r="http://schemas.openxmlformats.org/officeDocument/2006/relationships" r:id="rId65" tooltip="6 of spades"/>
          <a:extLst>
            <a:ext uri="{FF2B5EF4-FFF2-40B4-BE49-F238E27FC236}">
              <a16:creationId xmlns:a16="http://schemas.microsoft.com/office/drawing/2014/main" id="{20FCE6B4-9F29-4588-B165-53F70686A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2625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73</xdr:row>
      <xdr:rowOff>190500</xdr:rowOff>
    </xdr:from>
    <xdr:ext cx="381000" cy="476250"/>
    <xdr:pic>
      <xdr:nvPicPr>
        <xdr:cNvPr id="233" name="圖片 232" descr="Jack of hearts">
          <a:hlinkClick xmlns:r="http://schemas.openxmlformats.org/officeDocument/2006/relationships" r:id="rId67" tooltip="Jack of hearts"/>
          <a:extLst>
            <a:ext uri="{FF2B5EF4-FFF2-40B4-BE49-F238E27FC236}">
              <a16:creationId xmlns:a16="http://schemas.microsoft.com/office/drawing/2014/main" id="{84672E0D-C5C3-490D-ABDC-626FB80BB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12025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73</xdr:row>
      <xdr:rowOff>676275</xdr:rowOff>
    </xdr:from>
    <xdr:ext cx="381000" cy="476250"/>
    <xdr:pic>
      <xdr:nvPicPr>
        <xdr:cNvPr id="234" name="圖片 233" descr="Ace of clubs">
          <a:hlinkClick xmlns:r="http://schemas.openxmlformats.org/officeDocument/2006/relationships" r:id="rId25" tooltip="Ace of clubs"/>
          <a:extLst>
            <a:ext uri="{FF2B5EF4-FFF2-40B4-BE49-F238E27FC236}">
              <a16:creationId xmlns:a16="http://schemas.microsoft.com/office/drawing/2014/main" id="{38C84BDA-EB34-4F09-B30C-37146EF95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7800"/>
          <a:ext cx="3810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9524</xdr:colOff>
      <xdr:row>97</xdr:row>
      <xdr:rowOff>161925</xdr:rowOff>
    </xdr:from>
    <xdr:to>
      <xdr:col>5</xdr:col>
      <xdr:colOff>390524</xdr:colOff>
      <xdr:row>127</xdr:row>
      <xdr:rowOff>95250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20E84CA3-6C01-4720-8E28-9844106C6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5</xdr:col>
      <xdr:colOff>633412</xdr:colOff>
      <xdr:row>97</xdr:row>
      <xdr:rowOff>161925</xdr:rowOff>
    </xdr:from>
    <xdr:to>
      <xdr:col>9</xdr:col>
      <xdr:colOff>2209800</xdr:colOff>
      <xdr:row>110</xdr:row>
      <xdr:rowOff>180975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24C99684-2F10-47C8-98A0-057482A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15</xdr:row>
      <xdr:rowOff>66675</xdr:rowOff>
    </xdr:from>
    <xdr:to>
      <xdr:col>3</xdr:col>
      <xdr:colOff>19050</xdr:colOff>
      <xdr:row>24</xdr:row>
      <xdr:rowOff>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9A9F81-AE55-4634-9134-3F0F86CEB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423862</xdr:colOff>
      <xdr:row>24</xdr:row>
      <xdr:rowOff>161924</xdr:rowOff>
    </xdr:from>
    <xdr:to>
      <xdr:col>3</xdr:col>
      <xdr:colOff>9525</xdr:colOff>
      <xdr:row>37</xdr:row>
      <xdr:rowOff>104775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70E766-0B08-4E77-8D96-793C9CA79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17</xdr:row>
      <xdr:rowOff>104775</xdr:rowOff>
    </xdr:from>
    <xdr:to>
      <xdr:col>8</xdr:col>
      <xdr:colOff>514350</xdr:colOff>
      <xdr:row>32</xdr:row>
      <xdr:rowOff>104775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443A9D-A276-4CD0-8F5D-D7F7800F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17</xdr:row>
      <xdr:rowOff>19050</xdr:rowOff>
    </xdr:from>
    <xdr:to>
      <xdr:col>15</xdr:col>
      <xdr:colOff>619125</xdr:colOff>
      <xdr:row>30</xdr:row>
      <xdr:rowOff>38100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D3813C0-7412-448C-BA68-1E518028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s.cgu.edu.tw/portal/DesktopModules/Faculty/StudentsListReport.aspx?CID=32436&amp;showPhoto=Fal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zh-tw/article/excel-%E4%B8%AD%E7%9A%84%E5%85%AC%E5%BC%8F%E6%A6%82%E8%A7%80-ecfdc708-9162-49e8-b993-c311f47ca17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and_rankings" TargetMode="External"/><Relationship Id="rId13" Type="http://schemas.openxmlformats.org/officeDocument/2006/relationships/hyperlink" Target="https://en.wikipedia.org/wiki/Hand_rankings" TargetMode="External"/><Relationship Id="rId18" Type="http://schemas.openxmlformats.org/officeDocument/2006/relationships/hyperlink" Target="https://en.wikipedia.org/wiki/Hand_rankings" TargetMode="External"/><Relationship Id="rId3" Type="http://schemas.openxmlformats.org/officeDocument/2006/relationships/hyperlink" Target="https://en.wikipedia.org/wiki/Hand_rankings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en.wikipedia.org/wiki/Hand_rankings" TargetMode="External"/><Relationship Id="rId12" Type="http://schemas.openxmlformats.org/officeDocument/2006/relationships/hyperlink" Target="https://en.wikipedia.org/wiki/Hand_rankings" TargetMode="External"/><Relationship Id="rId17" Type="http://schemas.openxmlformats.org/officeDocument/2006/relationships/hyperlink" Target="https://en.wikipedia.org/wiki/Hand_rankings" TargetMode="External"/><Relationship Id="rId2" Type="http://schemas.openxmlformats.org/officeDocument/2006/relationships/hyperlink" Target="https://en.wikipedia.org/wiki/Hand_rankings" TargetMode="External"/><Relationship Id="rId16" Type="http://schemas.openxmlformats.org/officeDocument/2006/relationships/hyperlink" Target="https://en.wikipedia.org/wiki/Hand_rankings" TargetMode="External"/><Relationship Id="rId20" Type="http://schemas.openxmlformats.org/officeDocument/2006/relationships/hyperlink" Target="https://en.wikipedia.org/wiki/Hand_rankings" TargetMode="External"/><Relationship Id="rId1" Type="http://schemas.openxmlformats.org/officeDocument/2006/relationships/hyperlink" Target="https://en.wikipedia.org/wiki/Hand_rankings" TargetMode="External"/><Relationship Id="rId6" Type="http://schemas.openxmlformats.org/officeDocument/2006/relationships/hyperlink" Target="https://en.wikipedia.org/wiki/Hand_rankings" TargetMode="External"/><Relationship Id="rId11" Type="http://schemas.openxmlformats.org/officeDocument/2006/relationships/hyperlink" Target="https://en.wikipedia.org/wiki/Hand_rankings" TargetMode="External"/><Relationship Id="rId5" Type="http://schemas.openxmlformats.org/officeDocument/2006/relationships/hyperlink" Target="https://en.wikipedia.org/wiki/Hand_rankings" TargetMode="External"/><Relationship Id="rId15" Type="http://schemas.openxmlformats.org/officeDocument/2006/relationships/hyperlink" Target="https://en.wikipedia.org/wiki/Hand_rankings" TargetMode="External"/><Relationship Id="rId10" Type="http://schemas.openxmlformats.org/officeDocument/2006/relationships/hyperlink" Target="https://en.wikipedia.org/wiki/Hand_rankings" TargetMode="External"/><Relationship Id="rId19" Type="http://schemas.openxmlformats.org/officeDocument/2006/relationships/hyperlink" Target="https://en.wikipedia.org/wiki/Hand_rankings" TargetMode="External"/><Relationship Id="rId4" Type="http://schemas.openxmlformats.org/officeDocument/2006/relationships/hyperlink" Target="https://en.wikipedia.org/wiki/Hand_rankings" TargetMode="External"/><Relationship Id="rId9" Type="http://schemas.openxmlformats.org/officeDocument/2006/relationships/hyperlink" Target="https://en.wikipedia.org/wiki/Hand_rankings" TargetMode="External"/><Relationship Id="rId14" Type="http://schemas.openxmlformats.org/officeDocument/2006/relationships/hyperlink" Target="https://en.wikipedia.org/wiki/Hand_rankings" TargetMode="External"/><Relationship Id="rId2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pokerstars.tw/poker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41CC-07C2-4BEB-A7C7-D5D5244B2A53}">
  <dimension ref="A1:G68"/>
  <sheetViews>
    <sheetView topLeftCell="A43" workbookViewId="0">
      <selection activeCell="G48" sqref="G48"/>
    </sheetView>
  </sheetViews>
  <sheetFormatPr defaultRowHeight="16.5" x14ac:dyDescent="0.25"/>
  <cols>
    <col min="1" max="1" width="7.5" customWidth="1"/>
    <col min="2" max="2" width="9" hidden="1" customWidth="1"/>
    <col min="3" max="3" width="6.875" customWidth="1"/>
  </cols>
  <sheetData>
    <row r="1" spans="1:7" x14ac:dyDescent="0.25">
      <c r="A1" s="17" t="s">
        <v>0</v>
      </c>
      <c r="B1" s="25"/>
      <c r="C1" s="25"/>
      <c r="D1" s="25"/>
      <c r="E1" s="25"/>
      <c r="F1" s="25"/>
      <c r="G1" s="25"/>
    </row>
    <row r="2" spans="1:7" ht="28.5" x14ac:dyDescent="0.25">
      <c r="A2" s="28"/>
      <c r="B2" s="28"/>
      <c r="C2" s="6" t="s">
        <v>1</v>
      </c>
      <c r="D2" s="7" t="s">
        <v>2</v>
      </c>
      <c r="E2" s="25"/>
      <c r="F2" s="25"/>
      <c r="G2" s="25"/>
    </row>
    <row r="3" spans="1:7" x14ac:dyDescent="0.25">
      <c r="A3" s="28"/>
      <c r="B3" s="28"/>
      <c r="C3" s="26"/>
      <c r="D3" s="26"/>
      <c r="E3" s="25"/>
      <c r="F3" s="25"/>
      <c r="G3" s="25"/>
    </row>
    <row r="4" spans="1:7" x14ac:dyDescent="0.25">
      <c r="A4" s="28"/>
      <c r="B4" s="28"/>
      <c r="C4" s="27"/>
      <c r="D4" s="27"/>
      <c r="E4" s="25"/>
      <c r="F4" s="25"/>
      <c r="G4" s="25"/>
    </row>
    <row r="5" spans="1:7" ht="16.5" customHeight="1" x14ac:dyDescent="0.25">
      <c r="A5" s="28"/>
      <c r="B5" s="28"/>
      <c r="C5" s="29" t="s">
        <v>3</v>
      </c>
      <c r="D5" s="29"/>
      <c r="E5" s="29"/>
      <c r="F5" s="29"/>
      <c r="G5" s="25"/>
    </row>
    <row r="6" spans="1:7" x14ac:dyDescent="0.25">
      <c r="A6" s="28"/>
      <c r="B6" s="28"/>
      <c r="C6" s="8" t="s">
        <v>4</v>
      </c>
      <c r="D6" s="9" t="s">
        <v>5</v>
      </c>
      <c r="E6" s="9" t="s">
        <v>6</v>
      </c>
      <c r="F6" s="10" t="s">
        <v>7</v>
      </c>
      <c r="G6" s="25"/>
    </row>
    <row r="7" spans="1:7" x14ac:dyDescent="0.25">
      <c r="A7" s="28"/>
      <c r="B7" s="28"/>
      <c r="C7" s="11" t="s">
        <v>8</v>
      </c>
      <c r="D7" s="12" t="s">
        <v>9</v>
      </c>
      <c r="E7" s="12" t="s">
        <v>10</v>
      </c>
      <c r="F7" s="13"/>
      <c r="G7" s="25"/>
    </row>
    <row r="8" spans="1:7" x14ac:dyDescent="0.25">
      <c r="A8" s="28"/>
      <c r="B8" s="28"/>
      <c r="C8" s="14" t="s">
        <v>8</v>
      </c>
      <c r="D8" s="15" t="s">
        <v>11</v>
      </c>
      <c r="E8" s="15" t="s">
        <v>12</v>
      </c>
      <c r="F8" s="16"/>
      <c r="G8" s="25"/>
    </row>
    <row r="9" spans="1:7" x14ac:dyDescent="0.25">
      <c r="A9" s="28"/>
      <c r="B9" s="28"/>
      <c r="C9" s="11" t="s">
        <v>8</v>
      </c>
      <c r="D9" s="12" t="s">
        <v>13</v>
      </c>
      <c r="E9" s="12" t="s">
        <v>14</v>
      </c>
      <c r="F9" s="13"/>
      <c r="G9" s="25"/>
    </row>
    <row r="10" spans="1:7" x14ac:dyDescent="0.25">
      <c r="A10" s="28"/>
      <c r="B10" s="28"/>
      <c r="C10" s="14" t="s">
        <v>8</v>
      </c>
      <c r="D10" s="15" t="s">
        <v>15</v>
      </c>
      <c r="E10" s="15" t="s">
        <v>16</v>
      </c>
      <c r="F10" s="16"/>
      <c r="G10" s="25"/>
    </row>
    <row r="11" spans="1:7" x14ac:dyDescent="0.25">
      <c r="A11" s="28"/>
      <c r="B11" s="28"/>
      <c r="C11" s="11" t="s">
        <v>8</v>
      </c>
      <c r="D11" s="12" t="s">
        <v>17</v>
      </c>
      <c r="E11" s="12" t="s">
        <v>18</v>
      </c>
      <c r="F11" s="13"/>
      <c r="G11" s="25"/>
    </row>
    <row r="12" spans="1:7" x14ac:dyDescent="0.25">
      <c r="A12" s="28"/>
      <c r="B12" s="28"/>
      <c r="C12" s="14" t="s">
        <v>8</v>
      </c>
      <c r="D12" s="15" t="s">
        <v>19</v>
      </c>
      <c r="E12" s="15" t="s">
        <v>20</v>
      </c>
      <c r="F12" s="16"/>
      <c r="G12" s="25"/>
    </row>
    <row r="13" spans="1:7" x14ac:dyDescent="0.25">
      <c r="A13" s="28"/>
      <c r="B13" s="28"/>
      <c r="C13" s="11" t="s">
        <v>21</v>
      </c>
      <c r="D13" s="12" t="s">
        <v>22</v>
      </c>
      <c r="E13" s="12" t="s">
        <v>23</v>
      </c>
      <c r="F13" s="13"/>
      <c r="G13" s="25"/>
    </row>
    <row r="14" spans="1:7" x14ac:dyDescent="0.25">
      <c r="A14" s="28"/>
      <c r="B14" s="28"/>
      <c r="C14" s="14" t="s">
        <v>21</v>
      </c>
      <c r="D14" s="15" t="s">
        <v>24</v>
      </c>
      <c r="E14" s="15" t="s">
        <v>25</v>
      </c>
      <c r="F14" s="16"/>
      <c r="G14" s="25"/>
    </row>
    <row r="15" spans="1:7" x14ac:dyDescent="0.25">
      <c r="A15" s="28"/>
      <c r="B15" s="28"/>
      <c r="C15" s="11" t="s">
        <v>21</v>
      </c>
      <c r="D15" s="12" t="s">
        <v>26</v>
      </c>
      <c r="E15" s="12" t="s">
        <v>27</v>
      </c>
      <c r="F15" s="13"/>
      <c r="G15" s="25"/>
    </row>
    <row r="16" spans="1:7" x14ac:dyDescent="0.25">
      <c r="A16" s="28"/>
      <c r="B16" s="28"/>
      <c r="C16" s="14" t="s">
        <v>21</v>
      </c>
      <c r="D16" s="15" t="s">
        <v>28</v>
      </c>
      <c r="E16" s="15" t="s">
        <v>29</v>
      </c>
      <c r="F16" s="16"/>
      <c r="G16" s="25"/>
    </row>
    <row r="17" spans="1:7" x14ac:dyDescent="0.25">
      <c r="A17" s="28"/>
      <c r="B17" s="28"/>
      <c r="C17" s="11" t="s">
        <v>21</v>
      </c>
      <c r="D17" s="12" t="s">
        <v>30</v>
      </c>
      <c r="E17" s="12" t="s">
        <v>31</v>
      </c>
      <c r="F17" s="13"/>
      <c r="G17" s="25"/>
    </row>
    <row r="18" spans="1:7" x14ac:dyDescent="0.25">
      <c r="A18" s="28"/>
      <c r="B18" s="28"/>
      <c r="C18" s="14" t="s">
        <v>21</v>
      </c>
      <c r="D18" s="15" t="s">
        <v>32</v>
      </c>
      <c r="E18" s="15" t="s">
        <v>33</v>
      </c>
      <c r="F18" s="16"/>
      <c r="G18" s="25"/>
    </row>
    <row r="19" spans="1:7" x14ac:dyDescent="0.25">
      <c r="A19" s="28"/>
      <c r="B19" s="28"/>
      <c r="C19" s="11" t="s">
        <v>21</v>
      </c>
      <c r="D19" s="12" t="s">
        <v>34</v>
      </c>
      <c r="E19" s="12" t="s">
        <v>35</v>
      </c>
      <c r="F19" s="13"/>
      <c r="G19" s="25"/>
    </row>
    <row r="20" spans="1:7" x14ac:dyDescent="0.25">
      <c r="A20" s="28"/>
      <c r="B20" s="28"/>
      <c r="C20" s="14" t="s">
        <v>21</v>
      </c>
      <c r="D20" s="15" t="s">
        <v>36</v>
      </c>
      <c r="E20" s="15" t="s">
        <v>37</v>
      </c>
      <c r="F20" s="16"/>
      <c r="G20" s="25"/>
    </row>
    <row r="21" spans="1:7" x14ac:dyDescent="0.25">
      <c r="A21" s="28"/>
      <c r="B21" s="28"/>
      <c r="C21" s="11" t="s">
        <v>21</v>
      </c>
      <c r="D21" s="12" t="s">
        <v>38</v>
      </c>
      <c r="E21" s="12" t="s">
        <v>39</v>
      </c>
      <c r="F21" s="13"/>
      <c r="G21" s="25"/>
    </row>
    <row r="22" spans="1:7" x14ac:dyDescent="0.25">
      <c r="A22" s="28"/>
      <c r="B22" s="28"/>
      <c r="C22" s="14" t="s">
        <v>21</v>
      </c>
      <c r="D22" s="15" t="s">
        <v>40</v>
      </c>
      <c r="E22" s="15" t="s">
        <v>41</v>
      </c>
      <c r="F22" s="16"/>
      <c r="G22" s="25"/>
    </row>
    <row r="23" spans="1:7" x14ac:dyDescent="0.25">
      <c r="A23" s="28"/>
      <c r="B23" s="28"/>
      <c r="C23" s="11" t="s">
        <v>21</v>
      </c>
      <c r="D23" s="12" t="s">
        <v>42</v>
      </c>
      <c r="E23" s="12" t="s">
        <v>43</v>
      </c>
      <c r="F23" s="13"/>
      <c r="G23" s="25"/>
    </row>
    <row r="24" spans="1:7" x14ac:dyDescent="0.25">
      <c r="A24" s="28"/>
      <c r="B24" s="28"/>
      <c r="C24" s="14" t="s">
        <v>21</v>
      </c>
      <c r="D24" s="15" t="s">
        <v>44</v>
      </c>
      <c r="E24" s="15" t="s">
        <v>45</v>
      </c>
      <c r="F24" s="16"/>
      <c r="G24" s="25"/>
    </row>
    <row r="25" spans="1:7" x14ac:dyDescent="0.25">
      <c r="A25" s="28"/>
      <c r="B25" s="28"/>
      <c r="C25" s="11" t="s">
        <v>21</v>
      </c>
      <c r="D25" s="12" t="s">
        <v>46</v>
      </c>
      <c r="E25" s="12" t="s">
        <v>47</v>
      </c>
      <c r="F25" s="13"/>
      <c r="G25" s="25"/>
    </row>
    <row r="26" spans="1:7" x14ac:dyDescent="0.25">
      <c r="A26" s="28"/>
      <c r="B26" s="28"/>
      <c r="C26" s="14" t="s">
        <v>21</v>
      </c>
      <c r="D26" s="15" t="s">
        <v>48</v>
      </c>
      <c r="E26" s="15" t="s">
        <v>49</v>
      </c>
      <c r="F26" s="16"/>
      <c r="G26" s="25"/>
    </row>
    <row r="27" spans="1:7" x14ac:dyDescent="0.25">
      <c r="A27" s="28"/>
      <c r="B27" s="28"/>
      <c r="C27" s="11" t="s">
        <v>21</v>
      </c>
      <c r="D27" s="12" t="s">
        <v>50</v>
      </c>
      <c r="E27" s="12" t="s">
        <v>51</v>
      </c>
      <c r="F27" s="13"/>
      <c r="G27" s="25"/>
    </row>
    <row r="28" spans="1:7" x14ac:dyDescent="0.25">
      <c r="A28" s="28"/>
      <c r="B28" s="28"/>
      <c r="C28" s="14" t="s">
        <v>21</v>
      </c>
      <c r="D28" s="15" t="s">
        <v>52</v>
      </c>
      <c r="E28" s="15" t="s">
        <v>53</v>
      </c>
      <c r="F28" s="16"/>
      <c r="G28" s="25"/>
    </row>
    <row r="29" spans="1:7" x14ac:dyDescent="0.25">
      <c r="A29" s="28"/>
      <c r="B29" s="28"/>
      <c r="C29" s="11" t="s">
        <v>21</v>
      </c>
      <c r="D29" s="12" t="s">
        <v>54</v>
      </c>
      <c r="E29" s="12" t="s">
        <v>55</v>
      </c>
      <c r="F29" s="13"/>
      <c r="G29" s="25"/>
    </row>
    <row r="30" spans="1:7" x14ac:dyDescent="0.25">
      <c r="A30" s="28"/>
      <c r="B30" s="28"/>
      <c r="C30" s="14" t="s">
        <v>21</v>
      </c>
      <c r="D30" s="15" t="s">
        <v>56</v>
      </c>
      <c r="E30" s="15" t="s">
        <v>57</v>
      </c>
      <c r="F30" s="16"/>
      <c r="G30" s="25"/>
    </row>
    <row r="31" spans="1:7" x14ac:dyDescent="0.25">
      <c r="A31" s="28"/>
      <c r="B31" s="28"/>
      <c r="C31" s="11" t="s">
        <v>21</v>
      </c>
      <c r="D31" s="12" t="s">
        <v>58</v>
      </c>
      <c r="E31" s="12" t="s">
        <v>59</v>
      </c>
      <c r="F31" s="13"/>
      <c r="G31" s="25"/>
    </row>
    <row r="32" spans="1:7" x14ac:dyDescent="0.25">
      <c r="A32" s="28"/>
      <c r="B32" s="28"/>
      <c r="C32" s="14" t="s">
        <v>21</v>
      </c>
      <c r="D32" s="15" t="s">
        <v>60</v>
      </c>
      <c r="E32" s="15" t="s">
        <v>61</v>
      </c>
      <c r="F32" s="16"/>
      <c r="G32" s="25"/>
    </row>
    <row r="33" spans="1:7" x14ac:dyDescent="0.25">
      <c r="A33" s="28"/>
      <c r="B33" s="28"/>
      <c r="C33" s="11" t="s">
        <v>21</v>
      </c>
      <c r="D33" s="12" t="s">
        <v>62</v>
      </c>
      <c r="E33" s="12" t="s">
        <v>63</v>
      </c>
      <c r="F33" s="13"/>
      <c r="G33" s="25"/>
    </row>
    <row r="34" spans="1:7" x14ac:dyDescent="0.25">
      <c r="A34" s="28"/>
      <c r="B34" s="28"/>
      <c r="C34" s="14" t="s">
        <v>21</v>
      </c>
      <c r="D34" s="15" t="s">
        <v>64</v>
      </c>
      <c r="E34" s="15" t="s">
        <v>65</v>
      </c>
      <c r="F34" s="16"/>
      <c r="G34" s="25"/>
    </row>
    <row r="35" spans="1:7" x14ac:dyDescent="0.25">
      <c r="A35" s="28"/>
      <c r="B35" s="28"/>
      <c r="C35" s="11" t="s">
        <v>21</v>
      </c>
      <c r="D35" s="12" t="s">
        <v>66</v>
      </c>
      <c r="E35" s="12" t="s">
        <v>67</v>
      </c>
      <c r="F35" s="13"/>
      <c r="G35" s="25"/>
    </row>
    <row r="36" spans="1:7" x14ac:dyDescent="0.25">
      <c r="A36" s="28"/>
      <c r="B36" s="28"/>
      <c r="C36" s="14" t="s">
        <v>21</v>
      </c>
      <c r="D36" s="15" t="s">
        <v>68</v>
      </c>
      <c r="E36" s="15" t="s">
        <v>69</v>
      </c>
      <c r="F36" s="16"/>
      <c r="G36" s="25"/>
    </row>
    <row r="37" spans="1:7" x14ac:dyDescent="0.25">
      <c r="A37" s="28"/>
      <c r="B37" s="28"/>
      <c r="C37" s="11" t="s">
        <v>21</v>
      </c>
      <c r="D37" s="12" t="s">
        <v>70</v>
      </c>
      <c r="E37" s="12" t="s">
        <v>71</v>
      </c>
      <c r="F37" s="13"/>
      <c r="G37" s="25"/>
    </row>
    <row r="38" spans="1:7" x14ac:dyDescent="0.25">
      <c r="A38" s="28"/>
      <c r="B38" s="28"/>
      <c r="C38" s="14" t="s">
        <v>21</v>
      </c>
      <c r="D38" s="15" t="s">
        <v>72</v>
      </c>
      <c r="E38" s="15" t="s">
        <v>73</v>
      </c>
      <c r="F38" s="16"/>
      <c r="G38" s="25"/>
    </row>
    <row r="39" spans="1:7" x14ac:dyDescent="0.25">
      <c r="A39" s="28"/>
      <c r="B39" s="28"/>
      <c r="C39" s="11" t="s">
        <v>21</v>
      </c>
      <c r="D39" s="12" t="s">
        <v>74</v>
      </c>
      <c r="E39" s="12" t="s">
        <v>75</v>
      </c>
      <c r="F39" s="13"/>
      <c r="G39" s="25"/>
    </row>
    <row r="40" spans="1:7" x14ac:dyDescent="0.25">
      <c r="A40" s="28"/>
      <c r="B40" s="28"/>
      <c r="C40" s="14" t="s">
        <v>21</v>
      </c>
      <c r="D40" s="15" t="s">
        <v>76</v>
      </c>
      <c r="E40" s="15" t="s">
        <v>77</v>
      </c>
      <c r="F40" s="16"/>
      <c r="G40" s="25"/>
    </row>
    <row r="41" spans="1:7" x14ac:dyDescent="0.25">
      <c r="A41" s="28"/>
      <c r="B41" s="28"/>
      <c r="C41" s="11" t="s">
        <v>21</v>
      </c>
      <c r="D41" s="12" t="s">
        <v>78</v>
      </c>
      <c r="E41" s="12" t="s">
        <v>79</v>
      </c>
      <c r="F41" s="13"/>
      <c r="G41" s="25"/>
    </row>
    <row r="42" spans="1:7" x14ac:dyDescent="0.25">
      <c r="A42" s="28"/>
      <c r="B42" s="28"/>
      <c r="C42" s="14" t="s">
        <v>21</v>
      </c>
      <c r="D42" s="15" t="s">
        <v>80</v>
      </c>
      <c r="E42" s="15" t="s">
        <v>81</v>
      </c>
      <c r="F42" s="16"/>
      <c r="G42" s="25"/>
    </row>
    <row r="43" spans="1:7" x14ac:dyDescent="0.25">
      <c r="A43" s="28"/>
      <c r="B43" s="28"/>
      <c r="C43" s="11" t="s">
        <v>21</v>
      </c>
      <c r="D43" s="12" t="s">
        <v>82</v>
      </c>
      <c r="E43" s="12" t="s">
        <v>83</v>
      </c>
      <c r="F43" s="13"/>
      <c r="G43" s="25"/>
    </row>
    <row r="44" spans="1:7" x14ac:dyDescent="0.25">
      <c r="A44" s="28"/>
      <c r="B44" s="28"/>
      <c r="C44" s="14" t="s">
        <v>21</v>
      </c>
      <c r="D44" s="15" t="s">
        <v>84</v>
      </c>
      <c r="E44" s="15" t="s">
        <v>85</v>
      </c>
      <c r="F44" s="16"/>
      <c r="G44" s="25"/>
    </row>
    <row r="45" spans="1:7" x14ac:dyDescent="0.25">
      <c r="A45" s="28"/>
      <c r="B45" s="28"/>
      <c r="C45" s="11" t="s">
        <v>21</v>
      </c>
      <c r="D45" s="12" t="s">
        <v>86</v>
      </c>
      <c r="E45" s="12" t="s">
        <v>87</v>
      </c>
      <c r="F45" s="13"/>
      <c r="G45" s="25"/>
    </row>
    <row r="46" spans="1:7" x14ac:dyDescent="0.25">
      <c r="A46" s="28"/>
      <c r="B46" s="28"/>
      <c r="C46" s="14" t="s">
        <v>21</v>
      </c>
      <c r="D46" s="15" t="s">
        <v>88</v>
      </c>
      <c r="E46" s="15" t="s">
        <v>89</v>
      </c>
      <c r="F46" s="16"/>
      <c r="G46" s="25"/>
    </row>
    <row r="47" spans="1:7" x14ac:dyDescent="0.25">
      <c r="A47" s="28"/>
      <c r="B47" s="28"/>
      <c r="C47" s="11" t="s">
        <v>21</v>
      </c>
      <c r="D47" s="12" t="s">
        <v>90</v>
      </c>
      <c r="E47" s="12" t="s">
        <v>91</v>
      </c>
      <c r="F47" s="13"/>
      <c r="G47" s="25"/>
    </row>
    <row r="48" spans="1:7" x14ac:dyDescent="0.25">
      <c r="A48" s="28"/>
      <c r="B48" s="28"/>
      <c r="C48" s="14" t="s">
        <v>21</v>
      </c>
      <c r="D48" s="15" t="s">
        <v>92</v>
      </c>
      <c r="E48" s="15" t="s">
        <v>93</v>
      </c>
      <c r="F48" s="16"/>
      <c r="G48" s="25"/>
    </row>
    <row r="49" spans="1:7" x14ac:dyDescent="0.25">
      <c r="A49" s="28"/>
      <c r="B49" s="28"/>
      <c r="C49" s="11" t="s">
        <v>21</v>
      </c>
      <c r="D49" s="12" t="s">
        <v>94</v>
      </c>
      <c r="E49" s="12" t="s">
        <v>95</v>
      </c>
      <c r="F49" s="13"/>
      <c r="G49" s="25"/>
    </row>
    <row r="50" spans="1:7" x14ac:dyDescent="0.25">
      <c r="A50" s="28"/>
      <c r="B50" s="28"/>
      <c r="C50" s="14" t="s">
        <v>21</v>
      </c>
      <c r="D50" s="15" t="s">
        <v>96</v>
      </c>
      <c r="E50" s="15" t="s">
        <v>97</v>
      </c>
      <c r="F50" s="16"/>
      <c r="G50" s="25"/>
    </row>
    <row r="51" spans="1:7" x14ac:dyDescent="0.25">
      <c r="A51" s="28"/>
      <c r="B51" s="28"/>
      <c r="C51" s="11" t="s">
        <v>21</v>
      </c>
      <c r="D51" s="12" t="s">
        <v>98</v>
      </c>
      <c r="E51" s="12" t="s">
        <v>99</v>
      </c>
      <c r="F51" s="13"/>
      <c r="G51" s="25"/>
    </row>
    <row r="52" spans="1:7" x14ac:dyDescent="0.25">
      <c r="A52" s="28"/>
      <c r="B52" s="28"/>
      <c r="C52" s="14" t="s">
        <v>21</v>
      </c>
      <c r="D52" s="15" t="s">
        <v>100</v>
      </c>
      <c r="E52" s="15" t="s">
        <v>101</v>
      </c>
      <c r="F52" s="16"/>
      <c r="G52" s="25"/>
    </row>
    <row r="53" spans="1:7" x14ac:dyDescent="0.25">
      <c r="A53" s="28"/>
      <c r="B53" s="28"/>
      <c r="C53" s="11" t="s">
        <v>21</v>
      </c>
      <c r="D53" s="12" t="s">
        <v>102</v>
      </c>
      <c r="E53" s="12" t="s">
        <v>103</v>
      </c>
      <c r="F53" s="13"/>
      <c r="G53" s="25"/>
    </row>
    <row r="54" spans="1:7" x14ac:dyDescent="0.25">
      <c r="A54" s="28"/>
      <c r="B54" s="28"/>
      <c r="C54" s="14" t="s">
        <v>21</v>
      </c>
      <c r="D54" s="15" t="s">
        <v>104</v>
      </c>
      <c r="E54" s="15" t="s">
        <v>105</v>
      </c>
      <c r="F54" s="16"/>
      <c r="G54" s="25"/>
    </row>
    <row r="55" spans="1:7" x14ac:dyDescent="0.25">
      <c r="A55" s="28"/>
      <c r="B55" s="28"/>
      <c r="C55" s="11" t="s">
        <v>21</v>
      </c>
      <c r="D55" s="12" t="s">
        <v>106</v>
      </c>
      <c r="E55" s="12" t="s">
        <v>107</v>
      </c>
      <c r="F55" s="13"/>
      <c r="G55" s="25"/>
    </row>
    <row r="56" spans="1:7" x14ac:dyDescent="0.25">
      <c r="A56" s="28"/>
      <c r="B56" s="28"/>
      <c r="C56" s="14" t="s">
        <v>21</v>
      </c>
      <c r="D56" s="15" t="s">
        <v>108</v>
      </c>
      <c r="E56" s="15" t="s">
        <v>109</v>
      </c>
      <c r="F56" s="16"/>
      <c r="G56" s="25"/>
    </row>
    <row r="57" spans="1:7" x14ac:dyDescent="0.25">
      <c r="A57" s="28"/>
      <c r="B57" s="28"/>
      <c r="C57" s="11" t="s">
        <v>21</v>
      </c>
      <c r="D57" s="12" t="s">
        <v>110</v>
      </c>
      <c r="E57" s="12" t="s">
        <v>111</v>
      </c>
      <c r="F57" s="13"/>
      <c r="G57" s="25"/>
    </row>
    <row r="58" spans="1:7" x14ac:dyDescent="0.25">
      <c r="A58" s="28"/>
      <c r="B58" s="28"/>
      <c r="C58" s="14" t="s">
        <v>21</v>
      </c>
      <c r="D58" s="15" t="s">
        <v>112</v>
      </c>
      <c r="E58" s="15" t="s">
        <v>113</v>
      </c>
      <c r="F58" s="16"/>
      <c r="G58" s="25"/>
    </row>
    <row r="59" spans="1:7" x14ac:dyDescent="0.25">
      <c r="A59" s="28"/>
      <c r="B59" s="28"/>
      <c r="C59" s="11" t="s">
        <v>21</v>
      </c>
      <c r="D59" s="12" t="s">
        <v>114</v>
      </c>
      <c r="E59" s="12" t="s">
        <v>115</v>
      </c>
      <c r="F59" s="13"/>
      <c r="G59" s="25"/>
    </row>
    <row r="60" spans="1:7" x14ac:dyDescent="0.25">
      <c r="A60" s="28"/>
      <c r="B60" s="28"/>
      <c r="C60" s="14" t="s">
        <v>21</v>
      </c>
      <c r="D60" s="15" t="s">
        <v>116</v>
      </c>
      <c r="E60" s="15" t="s">
        <v>117</v>
      </c>
      <c r="F60" s="16"/>
      <c r="G60" s="25"/>
    </row>
    <row r="61" spans="1:7" x14ac:dyDescent="0.25">
      <c r="A61" s="28"/>
      <c r="B61" s="28"/>
      <c r="C61" s="11" t="s">
        <v>21</v>
      </c>
      <c r="D61" s="12" t="s">
        <v>118</v>
      </c>
      <c r="E61" s="12" t="s">
        <v>119</v>
      </c>
      <c r="F61" s="13"/>
      <c r="G61" s="25"/>
    </row>
    <row r="62" spans="1:7" x14ac:dyDescent="0.25">
      <c r="A62" s="28"/>
      <c r="B62" s="28"/>
      <c r="C62" s="14" t="s">
        <v>21</v>
      </c>
      <c r="D62" s="15" t="s">
        <v>120</v>
      </c>
      <c r="E62" s="15" t="s">
        <v>121</v>
      </c>
      <c r="F62" s="16"/>
      <c r="G62" s="25"/>
    </row>
    <row r="63" spans="1:7" x14ac:dyDescent="0.25">
      <c r="A63" s="28"/>
      <c r="B63" s="28"/>
      <c r="C63" s="11" t="s">
        <v>21</v>
      </c>
      <c r="D63" s="12" t="s">
        <v>122</v>
      </c>
      <c r="E63" s="12" t="s">
        <v>123</v>
      </c>
      <c r="F63" s="13"/>
      <c r="G63" s="25"/>
    </row>
    <row r="64" spans="1:7" x14ac:dyDescent="0.25">
      <c r="A64" s="28"/>
      <c r="B64" s="28"/>
      <c r="C64" s="14" t="s">
        <v>21</v>
      </c>
      <c r="D64" s="15" t="s">
        <v>124</v>
      </c>
      <c r="E64" s="15" t="s">
        <v>125</v>
      </c>
      <c r="F64" s="16"/>
      <c r="G64" s="25"/>
    </row>
    <row r="65" spans="1:7" x14ac:dyDescent="0.25">
      <c r="A65" s="28"/>
      <c r="B65" s="28"/>
      <c r="C65" s="11" t="s">
        <v>21</v>
      </c>
      <c r="D65" s="12" t="s">
        <v>126</v>
      </c>
      <c r="E65" s="12" t="s">
        <v>127</v>
      </c>
      <c r="F65" s="13"/>
      <c r="G65" s="25"/>
    </row>
    <row r="66" spans="1:7" x14ac:dyDescent="0.25">
      <c r="A66" s="28"/>
      <c r="B66" s="28"/>
      <c r="C66" s="14" t="s">
        <v>21</v>
      </c>
      <c r="D66" s="15" t="s">
        <v>128</v>
      </c>
      <c r="E66" s="15" t="s">
        <v>129</v>
      </c>
      <c r="F66" s="16"/>
      <c r="G66" s="25"/>
    </row>
    <row r="67" spans="1:7" x14ac:dyDescent="0.25">
      <c r="A67" s="28"/>
      <c r="B67" s="28"/>
      <c r="C67" s="11" t="s">
        <v>21</v>
      </c>
      <c r="D67" s="12" t="s">
        <v>130</v>
      </c>
      <c r="E67" s="12" t="s">
        <v>131</v>
      </c>
      <c r="F67" s="13"/>
      <c r="G67" s="25"/>
    </row>
    <row r="68" spans="1:7" x14ac:dyDescent="0.25">
      <c r="A68" s="28"/>
      <c r="B68" s="28"/>
      <c r="C68" s="14" t="s">
        <v>132</v>
      </c>
      <c r="D68" s="15" t="s">
        <v>133</v>
      </c>
      <c r="E68" s="15" t="s">
        <v>134</v>
      </c>
      <c r="F68" s="16"/>
      <c r="G68" s="25"/>
    </row>
  </sheetData>
  <mergeCells count="4">
    <mergeCell ref="C3:D4"/>
    <mergeCell ref="A2:A68"/>
    <mergeCell ref="B2:B68"/>
    <mergeCell ref="C5:F5"/>
  </mergeCells>
  <phoneticPr fontId="1" type="noConversion"/>
  <hyperlinks>
    <hyperlink ref="D2" r:id="rId1" display="https://www.is.cgu.edu.tw/portal/DesktopModules/Faculty/StudentsListReport.aspx?CID=32436&amp;showPhoto=False" xr:uid="{840404BE-D57B-45E1-BBC7-3F7C2C7BD578}"/>
  </hyperlinks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AB8D-A361-42A4-8470-063EA09A2E7E}">
  <dimension ref="A1:N32"/>
  <sheetViews>
    <sheetView workbookViewId="0">
      <selection activeCell="J9" sqref="J9"/>
    </sheetView>
  </sheetViews>
  <sheetFormatPr defaultRowHeight="16.5" x14ac:dyDescent="0.25"/>
  <cols>
    <col min="1" max="1" width="7" customWidth="1"/>
    <col min="2" max="2" width="20.125" customWidth="1"/>
    <col min="4" max="4" width="4" customWidth="1"/>
    <col min="5" max="5" width="17.875" customWidth="1"/>
    <col min="7" max="7" width="3.875" customWidth="1"/>
    <col min="8" max="8" width="10.75" customWidth="1"/>
    <col min="9" max="9" width="11.875" customWidth="1"/>
    <col min="10" max="10" width="10.25" customWidth="1"/>
    <col min="12" max="12" width="15.375" customWidth="1"/>
  </cols>
  <sheetData>
    <row r="1" spans="1:14" x14ac:dyDescent="0.25">
      <c r="B1" t="s">
        <v>135</v>
      </c>
      <c r="E1" t="s">
        <v>136</v>
      </c>
      <c r="H1" t="s">
        <v>137</v>
      </c>
      <c r="I1" t="s">
        <v>138</v>
      </c>
      <c r="J1" t="s">
        <v>139</v>
      </c>
      <c r="L1" t="s">
        <v>140</v>
      </c>
    </row>
    <row r="2" spans="1:14" x14ac:dyDescent="0.25">
      <c r="A2" t="s">
        <v>141</v>
      </c>
      <c r="B2" t="s">
        <v>142</v>
      </c>
      <c r="D2" t="s">
        <v>141</v>
      </c>
      <c r="E2" t="s">
        <v>143</v>
      </c>
      <c r="G2" t="s">
        <v>141</v>
      </c>
      <c r="H2" t="s">
        <v>143</v>
      </c>
      <c r="I2" t="s">
        <v>144</v>
      </c>
      <c r="J2" t="s">
        <v>145</v>
      </c>
    </row>
    <row r="3" spans="1:14" x14ac:dyDescent="0.25">
      <c r="A3">
        <v>0</v>
      </c>
      <c r="B3" s="1">
        <f>_xlfn.BINOM.DIST.RANGE(10000,0.5,0,A3)</f>
        <v>0</v>
      </c>
      <c r="L3" t="s">
        <v>146</v>
      </c>
    </row>
    <row r="4" spans="1:14" x14ac:dyDescent="0.25">
      <c r="B4" s="1"/>
      <c r="G4" s="4"/>
      <c r="H4" s="1"/>
      <c r="M4" t="s">
        <v>139</v>
      </c>
      <c r="N4" t="s">
        <v>147</v>
      </c>
    </row>
    <row r="5" spans="1:14" x14ac:dyDescent="0.25">
      <c r="A5">
        <v>4754</v>
      </c>
      <c r="B5" s="1">
        <f t="shared" ref="B5:B11" si="0">_xlfn.BINOM.DIST.RANGE(10000,0.5,0,A5)</f>
        <v>4.5318947813449529E-7</v>
      </c>
      <c r="D5">
        <v>0</v>
      </c>
      <c r="E5" s="1">
        <f>_xlfn.BINOM.DIST.RANGE(100,0.5,0,D5)</f>
        <v>7.8886090522101049E-31</v>
      </c>
      <c r="G5">
        <v>0</v>
      </c>
      <c r="H5" s="1">
        <f>_xlfn.BINOM.DIST.RANGE(10,0.5,0,G5)</f>
        <v>9.765625E-4</v>
      </c>
      <c r="I5" s="1">
        <f>_xlfn.BINOM.DIST(G5,10,0.5,FALSE)</f>
        <v>9.765625E-4</v>
      </c>
      <c r="J5" s="1">
        <f>_xlfn.BINOM.DIST(G5,10,0.5,TRUE)</f>
        <v>9.765625E-4</v>
      </c>
      <c r="L5">
        <v>0</v>
      </c>
      <c r="M5">
        <f>_xlfn.BINOM.DIST(L5, 100, 0.05, TRUE)</f>
        <v>5.9205292203340226E-3</v>
      </c>
      <c r="N5">
        <f>1-M5</f>
        <v>0.99407947077966596</v>
      </c>
    </row>
    <row r="6" spans="1:14" x14ac:dyDescent="0.25">
      <c r="A6">
        <v>4755</v>
      </c>
      <c r="B6" s="1">
        <f t="shared" si="0"/>
        <v>5.0179186008634762E-7</v>
      </c>
      <c r="D6">
        <v>1</v>
      </c>
      <c r="E6" s="1">
        <f t="shared" ref="E6:E32" si="1">_xlfn.BINOM.DIST.RANGE(100,0.5,0,D6)</f>
        <v>7.9674951427322349E-29</v>
      </c>
      <c r="G6">
        <v>1</v>
      </c>
      <c r="H6" s="1">
        <f t="shared" ref="H6:H15" si="2">_xlfn.BINOM.DIST.RANGE(10,0.5,0,G6)</f>
        <v>1.0742187500000003E-2</v>
      </c>
      <c r="I6" s="1">
        <f t="shared" ref="I6:I15" si="3">_xlfn.BINOM.DIST(G6,10,0.5,FALSE)</f>
        <v>9.7656250000000017E-3</v>
      </c>
      <c r="J6" s="1">
        <f t="shared" ref="J6:J15" si="4">_xlfn.BINOM.DIST(G6,10,0.5,TRUE)</f>
        <v>1.0742187500000003E-2</v>
      </c>
      <c r="L6">
        <v>1</v>
      </c>
      <c r="M6">
        <f t="shared" ref="M6:M17" si="5">_xlfn.BINOM.DIST(L6, 100, 0.05, TRUE)</f>
        <v>3.7081209327355168E-2</v>
      </c>
      <c r="N6">
        <f t="shared" ref="N6:N17" si="6">1-M6</f>
        <v>0.96291879067264485</v>
      </c>
    </row>
    <row r="7" spans="1:14" x14ac:dyDescent="0.25">
      <c r="A7">
        <v>4760</v>
      </c>
      <c r="B7" s="1">
        <f t="shared" si="0"/>
        <v>8.3027091060564841E-7</v>
      </c>
      <c r="D7">
        <v>10</v>
      </c>
      <c r="E7" s="1">
        <f t="shared" si="1"/>
        <v>1.531645087719E-17</v>
      </c>
      <c r="G7">
        <v>2</v>
      </c>
      <c r="H7" s="1">
        <f t="shared" si="2"/>
        <v>5.46875E-2</v>
      </c>
      <c r="I7" s="1">
        <f t="shared" si="3"/>
        <v>4.3945312499999972E-2</v>
      </c>
      <c r="J7" s="1">
        <f t="shared" si="4"/>
        <v>5.46875E-2</v>
      </c>
      <c r="L7">
        <v>2</v>
      </c>
      <c r="M7">
        <f t="shared" si="5"/>
        <v>0.11826298118512098</v>
      </c>
      <c r="N7">
        <f t="shared" si="6"/>
        <v>0.88173701881487898</v>
      </c>
    </row>
    <row r="8" spans="1:14" x14ac:dyDescent="0.25">
      <c r="A8">
        <v>4770</v>
      </c>
      <c r="B8" s="1">
        <f t="shared" si="0"/>
        <v>2.2080880085259814E-6</v>
      </c>
      <c r="D8">
        <v>26</v>
      </c>
      <c r="E8" s="1">
        <f t="shared" si="1"/>
        <v>8.336813247250498E-7</v>
      </c>
      <c r="G8">
        <v>3</v>
      </c>
      <c r="H8" s="1">
        <f t="shared" si="2"/>
        <v>0.17187500000000006</v>
      </c>
      <c r="I8" s="1">
        <f t="shared" si="3"/>
        <v>0.11718750000000003</v>
      </c>
      <c r="J8" s="1">
        <f t="shared" si="4"/>
        <v>0.17187500000000006</v>
      </c>
      <c r="L8">
        <v>3</v>
      </c>
      <c r="M8">
        <f t="shared" si="5"/>
        <v>0.25783865911601633</v>
      </c>
      <c r="N8">
        <f t="shared" si="6"/>
        <v>0.74216134088398367</v>
      </c>
    </row>
    <row r="9" spans="1:14" x14ac:dyDescent="0.25">
      <c r="A9">
        <v>4780</v>
      </c>
      <c r="B9" s="1">
        <f t="shared" si="0"/>
        <v>5.6501244610663329E-6</v>
      </c>
      <c r="D9">
        <v>30</v>
      </c>
      <c r="E9" s="1">
        <f t="shared" si="1"/>
        <v>3.9250698227968307E-5</v>
      </c>
      <c r="G9">
        <v>4</v>
      </c>
      <c r="H9" s="1">
        <f t="shared" si="2"/>
        <v>0.376953125</v>
      </c>
      <c r="I9" s="1">
        <f t="shared" si="3"/>
        <v>0.20507812500000006</v>
      </c>
      <c r="J9" s="1">
        <f t="shared" si="4"/>
        <v>0.376953125</v>
      </c>
      <c r="L9">
        <v>4</v>
      </c>
      <c r="M9">
        <f t="shared" si="5"/>
        <v>0.4359813006857115</v>
      </c>
      <c r="N9">
        <f t="shared" si="6"/>
        <v>0.5640186993142885</v>
      </c>
    </row>
    <row r="10" spans="1:14" x14ac:dyDescent="0.25">
      <c r="A10">
        <v>4790</v>
      </c>
      <c r="B10" s="1">
        <f t="shared" si="0"/>
        <v>1.3912209398545473E-5</v>
      </c>
      <c r="D10">
        <v>35</v>
      </c>
      <c r="E10" s="1">
        <f t="shared" si="1"/>
        <v>1.7588208614850805E-3</v>
      </c>
      <c r="G10" s="2">
        <v>5</v>
      </c>
      <c r="H10" s="3">
        <f t="shared" si="2"/>
        <v>0.623046875</v>
      </c>
      <c r="I10" s="1">
        <f t="shared" si="3"/>
        <v>0.24609375000000008</v>
      </c>
      <c r="J10" s="1">
        <f t="shared" si="4"/>
        <v>0.623046875</v>
      </c>
      <c r="L10">
        <v>5</v>
      </c>
      <c r="M10">
        <f t="shared" si="5"/>
        <v>0.61599912795614087</v>
      </c>
      <c r="N10">
        <f t="shared" si="6"/>
        <v>0.38400087204385913</v>
      </c>
    </row>
    <row r="11" spans="1:14" x14ac:dyDescent="0.25">
      <c r="A11">
        <v>4800</v>
      </c>
      <c r="B11" s="1">
        <f t="shared" si="0"/>
        <v>3.296757799336208E-5</v>
      </c>
      <c r="D11">
        <v>38</v>
      </c>
      <c r="E11" s="1">
        <f t="shared" si="1"/>
        <v>1.0489367838925857E-2</v>
      </c>
      <c r="G11">
        <v>6</v>
      </c>
      <c r="H11" s="1">
        <f t="shared" si="2"/>
        <v>0.828125</v>
      </c>
      <c r="I11" s="1">
        <f t="shared" si="3"/>
        <v>0.20507812500000006</v>
      </c>
      <c r="J11" s="1">
        <f t="shared" si="4"/>
        <v>0.828125</v>
      </c>
      <c r="L11">
        <v>6</v>
      </c>
      <c r="M11">
        <f t="shared" si="5"/>
        <v>0.76601398401483178</v>
      </c>
      <c r="N11">
        <f t="shared" si="6"/>
        <v>0.23398601598516822</v>
      </c>
    </row>
    <row r="12" spans="1:14" x14ac:dyDescent="0.25">
      <c r="A12">
        <v>4900</v>
      </c>
      <c r="B12" s="1">
        <f>_xlfn.BINOM.DIST.RANGE(10000,0.5,0,A12)</f>
        <v>2.3292763852473614E-2</v>
      </c>
      <c r="D12">
        <v>39</v>
      </c>
      <c r="E12" s="1">
        <f t="shared" si="1"/>
        <v>1.7600100108852414E-2</v>
      </c>
      <c r="G12">
        <v>7</v>
      </c>
      <c r="H12" s="1">
        <f t="shared" si="2"/>
        <v>0.9453125</v>
      </c>
      <c r="I12" s="1">
        <f t="shared" si="3"/>
        <v>0.11718750000000003</v>
      </c>
      <c r="J12" s="1">
        <f t="shared" si="4"/>
        <v>0.9453125</v>
      </c>
      <c r="L12">
        <v>7</v>
      </c>
      <c r="M12">
        <f t="shared" si="5"/>
        <v>0.87203952137962093</v>
      </c>
      <c r="N12">
        <f t="shared" si="6"/>
        <v>0.12796047862037907</v>
      </c>
    </row>
    <row r="13" spans="1:14" x14ac:dyDescent="0.25">
      <c r="A13">
        <v>4901</v>
      </c>
      <c r="B13" s="1">
        <f t="shared" ref="B13:B29" si="7">_xlfn.BINOM.DIST.RANGE(10000,0.5,0,A13)</f>
        <v>2.4416474948191099E-2</v>
      </c>
      <c r="D13">
        <v>40</v>
      </c>
      <c r="E13" s="1">
        <f t="shared" si="1"/>
        <v>2.8443966820490399E-2</v>
      </c>
      <c r="G13">
        <v>8</v>
      </c>
      <c r="H13" s="1">
        <f t="shared" si="2"/>
        <v>0.9892578125</v>
      </c>
      <c r="I13" s="1">
        <f t="shared" si="3"/>
        <v>4.3945312499999986E-2</v>
      </c>
      <c r="J13" s="1">
        <f t="shared" si="4"/>
        <v>0.9892578125</v>
      </c>
      <c r="L13">
        <v>8</v>
      </c>
      <c r="M13">
        <f t="shared" si="5"/>
        <v>0.93691040937255121</v>
      </c>
      <c r="N13">
        <f t="shared" si="6"/>
        <v>6.3089590627448788E-2</v>
      </c>
    </row>
    <row r="14" spans="1:14" x14ac:dyDescent="0.25">
      <c r="A14">
        <v>4902</v>
      </c>
      <c r="B14" s="1">
        <f t="shared" si="7"/>
        <v>2.5585345384147456E-2</v>
      </c>
      <c r="D14">
        <v>41</v>
      </c>
      <c r="E14" s="1">
        <f t="shared" si="1"/>
        <v>4.431304005703382E-2</v>
      </c>
      <c r="G14">
        <v>9</v>
      </c>
      <c r="H14" s="1">
        <f t="shared" si="2"/>
        <v>0.9990234375</v>
      </c>
      <c r="I14" s="1">
        <f t="shared" si="3"/>
        <v>9.7656250000000017E-3</v>
      </c>
      <c r="J14" s="1">
        <f t="shared" si="4"/>
        <v>0.9990234375</v>
      </c>
      <c r="L14">
        <v>9</v>
      </c>
      <c r="M14">
        <f t="shared" si="5"/>
        <v>0.97181170583658383</v>
      </c>
      <c r="N14" s="2">
        <f t="shared" si="6"/>
        <v>2.8188294163416172E-2</v>
      </c>
    </row>
    <row r="15" spans="1:14" x14ac:dyDescent="0.25">
      <c r="A15">
        <v>4917</v>
      </c>
      <c r="B15" s="1">
        <f t="shared" si="7"/>
        <v>4.9469045916398724E-2</v>
      </c>
      <c r="D15">
        <v>42</v>
      </c>
      <c r="E15" s="1">
        <f t="shared" si="1"/>
        <v>6.660530960360668E-2</v>
      </c>
      <c r="G15">
        <v>10</v>
      </c>
      <c r="H15" s="1">
        <f t="shared" si="2"/>
        <v>1</v>
      </c>
      <c r="I15" s="1">
        <f t="shared" si="3"/>
        <v>9.765625E-4</v>
      </c>
      <c r="J15" s="1">
        <f t="shared" si="4"/>
        <v>1</v>
      </c>
      <c r="L15">
        <v>10</v>
      </c>
      <c r="M15">
        <f>_xlfn.BINOM.DIST(L15, 100, 0.05, TRUE)</f>
        <v>0.98852758993251533</v>
      </c>
      <c r="N15">
        <f>1-M15</f>
        <v>1.1472410067484673E-2</v>
      </c>
    </row>
    <row r="16" spans="1:14" x14ac:dyDescent="0.25">
      <c r="A16">
        <v>4918</v>
      </c>
      <c r="B16" s="1">
        <f t="shared" si="7"/>
        <v>5.1548370122654057E-2</v>
      </c>
      <c r="D16">
        <v>43</v>
      </c>
      <c r="E16" s="1">
        <f t="shared" si="1"/>
        <v>9.6673952247821229E-2</v>
      </c>
      <c r="H16" s="1"/>
      <c r="L16">
        <v>11</v>
      </c>
      <c r="M16">
        <f t="shared" si="5"/>
        <v>0.99572581753363409</v>
      </c>
      <c r="N16">
        <f t="shared" si="6"/>
        <v>4.2741824663659056E-3</v>
      </c>
    </row>
    <row r="17" spans="1:14" x14ac:dyDescent="0.25">
      <c r="A17">
        <v>4935</v>
      </c>
      <c r="B17" s="1">
        <f t="shared" si="7"/>
        <v>9.85240898492315E-2</v>
      </c>
      <c r="D17">
        <v>44</v>
      </c>
      <c r="E17" s="1">
        <f t="shared" si="1"/>
        <v>0.13562651203691733</v>
      </c>
      <c r="H17" s="1"/>
      <c r="L17">
        <v>12</v>
      </c>
      <c r="M17">
        <f t="shared" si="5"/>
        <v>0.99853565199196548</v>
      </c>
      <c r="N17">
        <f t="shared" si="6"/>
        <v>1.4643480080345217E-3</v>
      </c>
    </row>
    <row r="18" spans="1:14" x14ac:dyDescent="0.25">
      <c r="A18">
        <v>4936</v>
      </c>
      <c r="B18" s="1">
        <f t="shared" si="7"/>
        <v>0.10204115996842852</v>
      </c>
      <c r="D18">
        <v>45</v>
      </c>
      <c r="E18" s="1">
        <f t="shared" si="1"/>
        <v>0.18410080866334791</v>
      </c>
    </row>
    <row r="19" spans="1:14" x14ac:dyDescent="0.25">
      <c r="A19">
        <v>4999</v>
      </c>
      <c r="B19" s="1">
        <f t="shared" si="7"/>
        <v>0.49601067693030843</v>
      </c>
      <c r="D19">
        <v>46</v>
      </c>
      <c r="E19" s="1">
        <f t="shared" si="1"/>
        <v>0.24205920680364573</v>
      </c>
    </row>
    <row r="20" spans="1:14" x14ac:dyDescent="0.25">
      <c r="A20" s="2">
        <v>5000</v>
      </c>
      <c r="B20" s="3">
        <f t="shared" si="7"/>
        <v>0.50398932306969157</v>
      </c>
      <c r="D20">
        <v>47</v>
      </c>
      <c r="E20" s="1">
        <f t="shared" si="1"/>
        <v>0.30864970679462606</v>
      </c>
    </row>
    <row r="21" spans="1:14" x14ac:dyDescent="0.25">
      <c r="A21">
        <v>5001</v>
      </c>
      <c r="B21" s="1">
        <f t="shared" si="7"/>
        <v>0.51196637379892818</v>
      </c>
      <c r="D21">
        <v>48</v>
      </c>
      <c r="E21" s="1">
        <f t="shared" si="1"/>
        <v>0.3821767172013335</v>
      </c>
    </row>
    <row r="22" spans="1:14" x14ac:dyDescent="0.25">
      <c r="A22">
        <v>5100</v>
      </c>
      <c r="B22" s="1">
        <f t="shared" si="7"/>
        <v>0.9777871004769596</v>
      </c>
      <c r="D22">
        <v>49</v>
      </c>
      <c r="E22" s="1">
        <f t="shared" si="1"/>
        <v>0.4602053813064107</v>
      </c>
    </row>
    <row r="23" spans="1:14" x14ac:dyDescent="0.25">
      <c r="A23">
        <v>5200</v>
      </c>
      <c r="B23" s="1">
        <f t="shared" si="7"/>
        <v>0.99996970539118601</v>
      </c>
      <c r="D23" s="2">
        <v>50</v>
      </c>
      <c r="E23" s="3">
        <f t="shared" si="1"/>
        <v>0.53979461869358936</v>
      </c>
    </row>
    <row r="24" spans="1:14" x14ac:dyDescent="0.25">
      <c r="A24">
        <v>5210</v>
      </c>
      <c r="B24" s="1">
        <f t="shared" si="7"/>
        <v>0.99998726460582654</v>
      </c>
      <c r="D24">
        <v>51</v>
      </c>
      <c r="E24" s="1">
        <f t="shared" si="1"/>
        <v>0.6178232827986665</v>
      </c>
    </row>
    <row r="25" spans="1:14" x14ac:dyDescent="0.25">
      <c r="A25">
        <v>5220</v>
      </c>
      <c r="B25" s="1">
        <f t="shared" si="7"/>
        <v>0.99999484763768143</v>
      </c>
      <c r="D25">
        <v>55</v>
      </c>
      <c r="E25" s="1">
        <f t="shared" si="1"/>
        <v>0.86437348796308267</v>
      </c>
    </row>
    <row r="26" spans="1:14" x14ac:dyDescent="0.25">
      <c r="A26">
        <v>5230</v>
      </c>
      <c r="B26" s="1">
        <f t="shared" si="7"/>
        <v>0.99999799418209967</v>
      </c>
      <c r="D26">
        <v>57</v>
      </c>
      <c r="E26" s="1">
        <f t="shared" si="1"/>
        <v>0.93339469039639333</v>
      </c>
    </row>
    <row r="27" spans="1:14" x14ac:dyDescent="0.25">
      <c r="A27">
        <v>5240</v>
      </c>
      <c r="B27" s="1">
        <f t="shared" si="7"/>
        <v>0.99999924869409518</v>
      </c>
      <c r="D27">
        <v>58</v>
      </c>
      <c r="E27" s="1">
        <f t="shared" si="1"/>
        <v>0.95568695994296615</v>
      </c>
    </row>
    <row r="28" spans="1:14" x14ac:dyDescent="0.25">
      <c r="A28">
        <v>5244</v>
      </c>
      <c r="B28" s="1">
        <f t="shared" si="7"/>
        <v>0.99999949820813994</v>
      </c>
      <c r="D28">
        <v>70</v>
      </c>
      <c r="E28" s="1">
        <f t="shared" si="1"/>
        <v>0.99998391999235214</v>
      </c>
    </row>
    <row r="29" spans="1:14" x14ac:dyDescent="0.25">
      <c r="A29">
        <v>5245</v>
      </c>
      <c r="B29" s="1">
        <f t="shared" si="7"/>
        <v>0.99999954681052183</v>
      </c>
      <c r="D29">
        <v>72</v>
      </c>
      <c r="E29" s="1">
        <f t="shared" si="1"/>
        <v>0.99999765379369365</v>
      </c>
    </row>
    <row r="30" spans="1:14" x14ac:dyDescent="0.25">
      <c r="B30" s="1"/>
      <c r="D30">
        <v>73</v>
      </c>
      <c r="E30" s="1">
        <f t="shared" si="1"/>
        <v>0.99999916631867525</v>
      </c>
    </row>
    <row r="31" spans="1:14" x14ac:dyDescent="0.25">
      <c r="D31">
        <v>74</v>
      </c>
      <c r="E31" s="1">
        <f t="shared" si="1"/>
        <v>0.99999971818589828</v>
      </c>
    </row>
    <row r="32" spans="1:14" x14ac:dyDescent="0.25">
      <c r="D32">
        <v>75</v>
      </c>
      <c r="E32" s="1">
        <f t="shared" si="1"/>
        <v>0.99999990949986894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A150-F754-4F42-A15E-D893DF40F01B}">
  <dimension ref="A1:D58"/>
  <sheetViews>
    <sheetView tabSelected="1" workbookViewId="0">
      <selection activeCell="N14" sqref="N14"/>
    </sheetView>
  </sheetViews>
  <sheetFormatPr defaultRowHeight="16.5" x14ac:dyDescent="0.25"/>
  <cols>
    <col min="1" max="1" width="7" customWidth="1"/>
    <col min="3" max="3" width="8" customWidth="1"/>
  </cols>
  <sheetData>
    <row r="1" spans="1:3" x14ac:dyDescent="0.25">
      <c r="C1" t="s">
        <v>151</v>
      </c>
    </row>
    <row r="2" spans="1:3" x14ac:dyDescent="0.25">
      <c r="A2" t="s">
        <v>148</v>
      </c>
      <c r="C2" s="5" t="s">
        <v>152</v>
      </c>
    </row>
    <row r="4" spans="1:3" x14ac:dyDescent="0.25">
      <c r="B4" s="51" t="s">
        <v>149</v>
      </c>
    </row>
    <row r="5" spans="1:3" x14ac:dyDescent="0.25">
      <c r="A5" s="2" t="s">
        <v>150</v>
      </c>
      <c r="B5" s="50" t="s">
        <v>150</v>
      </c>
    </row>
    <row r="6" spans="1:3" x14ac:dyDescent="0.25">
      <c r="A6" s="52">
        <v>3.4</v>
      </c>
      <c r="B6" s="53">
        <v>2.5</v>
      </c>
    </row>
    <row r="7" spans="1:3" x14ac:dyDescent="0.25">
      <c r="A7" s="52">
        <v>2.5</v>
      </c>
      <c r="B7" s="53">
        <v>2.8</v>
      </c>
    </row>
    <row r="8" spans="1:3" x14ac:dyDescent="0.25">
      <c r="A8" s="52">
        <v>4.8</v>
      </c>
      <c r="B8" s="53">
        <v>2.8</v>
      </c>
    </row>
    <row r="9" spans="1:3" x14ac:dyDescent="0.25">
      <c r="A9" s="52">
        <v>2.9</v>
      </c>
      <c r="B9" s="53">
        <v>2.9</v>
      </c>
    </row>
    <row r="10" spans="1:3" x14ac:dyDescent="0.25">
      <c r="A10" s="52">
        <v>3.6</v>
      </c>
      <c r="B10" s="53">
        <v>3</v>
      </c>
    </row>
    <row r="11" spans="1:3" x14ac:dyDescent="0.25">
      <c r="A11" s="52">
        <v>2.8</v>
      </c>
      <c r="B11" s="53">
        <v>3.3</v>
      </c>
      <c r="C11" t="s">
        <v>153</v>
      </c>
    </row>
    <row r="12" spans="1:3" x14ac:dyDescent="0.25">
      <c r="A12" s="52">
        <v>3.3</v>
      </c>
      <c r="B12" s="53">
        <v>3.4</v>
      </c>
    </row>
    <row r="13" spans="1:3" x14ac:dyDescent="0.25">
      <c r="A13" s="52">
        <v>5.6</v>
      </c>
      <c r="B13" s="53">
        <v>3.6</v>
      </c>
    </row>
    <row r="14" spans="1:3" x14ac:dyDescent="0.25">
      <c r="A14" s="52">
        <v>3.7</v>
      </c>
      <c r="B14" s="53">
        <v>3.7</v>
      </c>
    </row>
    <row r="15" spans="1:3" x14ac:dyDescent="0.25">
      <c r="A15" s="52">
        <v>2.8</v>
      </c>
      <c r="B15" s="53">
        <v>4</v>
      </c>
    </row>
    <row r="16" spans="1:3" x14ac:dyDescent="0.25">
      <c r="A16" s="52">
        <v>4.4000000000000004</v>
      </c>
      <c r="B16" s="53">
        <v>4.4000000000000004</v>
      </c>
    </row>
    <row r="17" spans="1:4" x14ac:dyDescent="0.25">
      <c r="A17" s="52">
        <v>4</v>
      </c>
      <c r="B17" s="53">
        <v>4.8</v>
      </c>
    </row>
    <row r="18" spans="1:4" x14ac:dyDescent="0.25">
      <c r="A18" s="52">
        <v>5.2</v>
      </c>
      <c r="B18" s="53">
        <v>4.8</v>
      </c>
    </row>
    <row r="19" spans="1:4" x14ac:dyDescent="0.25">
      <c r="A19" s="52">
        <v>3</v>
      </c>
      <c r="B19" s="53">
        <v>5.2</v>
      </c>
    </row>
    <row r="20" spans="1:4" x14ac:dyDescent="0.25">
      <c r="A20" s="52">
        <v>4.8</v>
      </c>
      <c r="B20" s="53">
        <v>5.6</v>
      </c>
    </row>
    <row r="22" spans="1:4" x14ac:dyDescent="0.25">
      <c r="A22">
        <f>COUNT(A6:A21)</f>
        <v>15</v>
      </c>
      <c r="B22" t="s">
        <v>154</v>
      </c>
      <c r="C22" t="s">
        <v>155</v>
      </c>
    </row>
    <row r="24" spans="1:4" x14ac:dyDescent="0.25">
      <c r="A24">
        <f>SUM(A6:A20)</f>
        <v>56.8</v>
      </c>
      <c r="B24" t="s">
        <v>156</v>
      </c>
    </row>
    <row r="26" spans="1:4" x14ac:dyDescent="0.25">
      <c r="A26" s="49">
        <f>AVERAGE(A6:A20)</f>
        <v>3.7866666666666666</v>
      </c>
      <c r="B26" t="s">
        <v>157</v>
      </c>
      <c r="C26" t="s">
        <v>293</v>
      </c>
    </row>
    <row r="27" spans="1:4" x14ac:dyDescent="0.25">
      <c r="A27">
        <f>MAX(A6:A20)</f>
        <v>5.6</v>
      </c>
      <c r="B27" t="s">
        <v>159</v>
      </c>
    </row>
    <row r="28" spans="1:4" x14ac:dyDescent="0.25">
      <c r="A28">
        <f>MIN(A6:A20)</f>
        <v>2.5</v>
      </c>
      <c r="B28" t="s">
        <v>160</v>
      </c>
    </row>
    <row r="29" spans="1:4" x14ac:dyDescent="0.25">
      <c r="A29">
        <f>_xlfn.STDEV.S(A6:A20)</f>
        <v>0.97091022585338216</v>
      </c>
      <c r="B29" t="s">
        <v>161</v>
      </c>
      <c r="C29">
        <f>A30^0.5</f>
        <v>0.97091022585338216</v>
      </c>
      <c r="D29" t="s">
        <v>162</v>
      </c>
    </row>
    <row r="30" spans="1:4" x14ac:dyDescent="0.25">
      <c r="A30">
        <f>_xlfn.VAR.S(A6:A20)</f>
        <v>0.94266666666666565</v>
      </c>
      <c r="B30" t="s">
        <v>163</v>
      </c>
    </row>
    <row r="31" spans="1:4" x14ac:dyDescent="0.25">
      <c r="A31" s="48">
        <f>MEDIAN(A6:A20)</f>
        <v>3.6</v>
      </c>
      <c r="B31" t="s">
        <v>164</v>
      </c>
      <c r="C31" t="s">
        <v>294</v>
      </c>
    </row>
    <row r="32" spans="1:4" x14ac:dyDescent="0.25">
      <c r="A32" s="49">
        <f>TRIMMEAN(A6:A20,0.4)</f>
        <v>3.677777777777778</v>
      </c>
      <c r="B32" t="s">
        <v>166</v>
      </c>
      <c r="C32" t="s">
        <v>295</v>
      </c>
    </row>
    <row r="33" spans="1:3" x14ac:dyDescent="0.25">
      <c r="C33" t="s">
        <v>167</v>
      </c>
    </row>
    <row r="34" spans="1:3" x14ac:dyDescent="0.25">
      <c r="C34" t="s">
        <v>168</v>
      </c>
    </row>
    <row r="35" spans="1:3" x14ac:dyDescent="0.25">
      <c r="C35" t="s">
        <v>169</v>
      </c>
    </row>
    <row r="36" spans="1:3" x14ac:dyDescent="0.25">
      <c r="C36" t="s">
        <v>170</v>
      </c>
    </row>
    <row r="37" spans="1:3" x14ac:dyDescent="0.25">
      <c r="C37" t="s">
        <v>171</v>
      </c>
    </row>
    <row r="41" spans="1:3" x14ac:dyDescent="0.25">
      <c r="A41" t="s">
        <v>148</v>
      </c>
    </row>
    <row r="42" spans="1:3" x14ac:dyDescent="0.25">
      <c r="A42" t="s">
        <v>172</v>
      </c>
    </row>
    <row r="43" spans="1:3" x14ac:dyDescent="0.25">
      <c r="A43" t="s">
        <v>173</v>
      </c>
    </row>
    <row r="44" spans="1:3" x14ac:dyDescent="0.25">
      <c r="A44" t="s">
        <v>174</v>
      </c>
    </row>
    <row r="46" spans="1:3" x14ac:dyDescent="0.25">
      <c r="A46" t="s">
        <v>175</v>
      </c>
    </row>
    <row r="47" spans="1:3" x14ac:dyDescent="0.25">
      <c r="A47" t="s">
        <v>176</v>
      </c>
    </row>
    <row r="48" spans="1:3" x14ac:dyDescent="0.25">
      <c r="A48" t="s">
        <v>177</v>
      </c>
    </row>
    <row r="50" spans="1:1" x14ac:dyDescent="0.25">
      <c r="A50" t="s">
        <v>178</v>
      </c>
    </row>
    <row r="51" spans="1:1" x14ac:dyDescent="0.25">
      <c r="A51" t="s">
        <v>179</v>
      </c>
    </row>
    <row r="53" spans="1:1" x14ac:dyDescent="0.25">
      <c r="A53" t="s">
        <v>155</v>
      </c>
    </row>
    <row r="54" spans="1:1" x14ac:dyDescent="0.25">
      <c r="A54" t="s">
        <v>158</v>
      </c>
    </row>
    <row r="55" spans="1:1" x14ac:dyDescent="0.25">
      <c r="A55" t="s">
        <v>165</v>
      </c>
    </row>
    <row r="56" spans="1:1" x14ac:dyDescent="0.25">
      <c r="A56" t="s">
        <v>153</v>
      </c>
    </row>
    <row r="57" spans="1:1" x14ac:dyDescent="0.25">
      <c r="A57" t="s">
        <v>180</v>
      </c>
    </row>
    <row r="58" spans="1:1" x14ac:dyDescent="0.25">
      <c r="A58" t="s">
        <v>181</v>
      </c>
    </row>
  </sheetData>
  <sortState xmlns:xlrd2="http://schemas.microsoft.com/office/spreadsheetml/2017/richdata2" ref="B6:B20">
    <sortCondition ref="B6:B20"/>
  </sortState>
  <phoneticPr fontId="1" type="noConversion"/>
  <hyperlinks>
    <hyperlink ref="C2" r:id="rId1" xr:uid="{93F4B044-5A6E-4FE9-85B4-97007310E5AA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4BE2-2EB6-48D9-8BA1-FE07B12A1D5A}">
  <dimension ref="A1:C27"/>
  <sheetViews>
    <sheetView workbookViewId="0">
      <selection activeCell="L4" sqref="L4"/>
    </sheetView>
  </sheetViews>
  <sheetFormatPr defaultRowHeight="16.5" x14ac:dyDescent="0.25"/>
  <cols>
    <col min="1" max="1" width="12" customWidth="1"/>
  </cols>
  <sheetData>
    <row r="1" spans="1:3" x14ac:dyDescent="0.25">
      <c r="A1" t="s">
        <v>182</v>
      </c>
    </row>
    <row r="3" spans="1:3" x14ac:dyDescent="0.25">
      <c r="A3" t="s">
        <v>183</v>
      </c>
      <c r="B3" t="s">
        <v>184</v>
      </c>
    </row>
    <row r="4" spans="1:3" x14ac:dyDescent="0.25">
      <c r="A4">
        <v>0.32</v>
      </c>
      <c r="B4">
        <v>0.26</v>
      </c>
    </row>
    <row r="5" spans="1:3" x14ac:dyDescent="0.25">
      <c r="A5">
        <v>0.53</v>
      </c>
      <c r="B5">
        <v>0.43</v>
      </c>
    </row>
    <row r="6" spans="1:3" x14ac:dyDescent="0.25">
      <c r="A6">
        <v>0.28000000000000003</v>
      </c>
      <c r="B6">
        <v>0.47</v>
      </c>
    </row>
    <row r="7" spans="1:3" x14ac:dyDescent="0.25">
      <c r="A7">
        <v>0.37</v>
      </c>
      <c r="B7">
        <v>0.49</v>
      </c>
    </row>
    <row r="8" spans="1:3" x14ac:dyDescent="0.25">
      <c r="A8">
        <v>0.47</v>
      </c>
      <c r="B8">
        <v>0.52</v>
      </c>
    </row>
    <row r="9" spans="1:3" x14ac:dyDescent="0.25">
      <c r="A9">
        <v>0.43</v>
      </c>
      <c r="B9">
        <v>0.75</v>
      </c>
    </row>
    <row r="10" spans="1:3" x14ac:dyDescent="0.25">
      <c r="A10">
        <v>0.36</v>
      </c>
      <c r="B10">
        <v>0.79</v>
      </c>
    </row>
    <row r="11" spans="1:3" x14ac:dyDescent="0.25">
      <c r="A11">
        <v>0.42</v>
      </c>
      <c r="B11">
        <v>0.86</v>
      </c>
    </row>
    <row r="12" spans="1:3" x14ac:dyDescent="0.25">
      <c r="A12">
        <v>0.38</v>
      </c>
      <c r="B12">
        <v>0.62</v>
      </c>
    </row>
    <row r="13" spans="1:3" x14ac:dyDescent="0.25">
      <c r="A13">
        <v>0.43</v>
      </c>
      <c r="B13">
        <v>0.46</v>
      </c>
    </row>
    <row r="16" spans="1:3" x14ac:dyDescent="0.25">
      <c r="A16">
        <f xml:space="preserve"> AVERAGE(A4:A13)</f>
        <v>0.39899999999999997</v>
      </c>
      <c r="B16">
        <f xml:space="preserve"> AVERAGE(B4:B13)</f>
        <v>0.56500000000000006</v>
      </c>
      <c r="C16" t="s">
        <v>185</v>
      </c>
    </row>
    <row r="17" spans="1:3" x14ac:dyDescent="0.25">
      <c r="A17">
        <f>_xlfn.STDEV.S(A4:A13)</f>
        <v>7.2793467350366778E-2</v>
      </c>
      <c r="B17">
        <f>_xlfn.STDEV.S(B4:B13)</f>
        <v>0.18674105660572388</v>
      </c>
      <c r="C17" t="s">
        <v>186</v>
      </c>
    </row>
    <row r="23" spans="1:3" x14ac:dyDescent="0.25">
      <c r="A23" t="s">
        <v>187</v>
      </c>
    </row>
    <row r="25" spans="1:3" x14ac:dyDescent="0.25">
      <c r="A25" t="s">
        <v>188</v>
      </c>
    </row>
    <row r="27" spans="1:3" x14ac:dyDescent="0.25">
      <c r="A27" t="s">
        <v>189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B880-2461-4070-8D68-E0068BFB16A1}">
  <dimension ref="A1:L94"/>
  <sheetViews>
    <sheetView topLeftCell="A81" workbookViewId="0">
      <selection activeCell="K83" sqref="K83:K92"/>
    </sheetView>
  </sheetViews>
  <sheetFormatPr defaultRowHeight="16.5" x14ac:dyDescent="0.25"/>
  <cols>
    <col min="1" max="1" width="4.625" customWidth="1"/>
    <col min="2" max="2" width="24.375" customWidth="1"/>
    <col min="3" max="3" width="15.375" customWidth="1"/>
    <col min="4" max="4" width="11.5" customWidth="1"/>
    <col min="5" max="5" width="13.625" customWidth="1"/>
    <col min="6" max="6" width="17" customWidth="1"/>
    <col min="7" max="7" width="13" customWidth="1"/>
    <col min="9" max="9" width="10" bestFit="1" customWidth="1"/>
    <col min="10" max="10" width="11.25" customWidth="1"/>
    <col min="11" max="11" width="15.75" customWidth="1"/>
  </cols>
  <sheetData>
    <row r="1" spans="1:12" x14ac:dyDescent="0.25">
      <c r="A1" t="s">
        <v>190</v>
      </c>
      <c r="J1" t="s">
        <v>190</v>
      </c>
    </row>
    <row r="2" spans="1:12" ht="17.25" thickBot="1" x14ac:dyDescent="0.3"/>
    <row r="3" spans="1:12" ht="60.75" thickBot="1" x14ac:dyDescent="0.3">
      <c r="A3" s="18" t="s">
        <v>191</v>
      </c>
      <c r="B3" s="18" t="s">
        <v>192</v>
      </c>
      <c r="C3" s="18" t="s">
        <v>193</v>
      </c>
      <c r="D3" s="18" t="s">
        <v>194</v>
      </c>
      <c r="E3" s="18" t="s">
        <v>195</v>
      </c>
      <c r="F3" s="18" t="s">
        <v>196</v>
      </c>
      <c r="G3" s="18" t="s">
        <v>197</v>
      </c>
      <c r="J3" s="18" t="s">
        <v>191</v>
      </c>
      <c r="K3" s="18" t="s">
        <v>192</v>
      </c>
      <c r="L3" s="18" t="s">
        <v>193</v>
      </c>
    </row>
    <row r="4" spans="1:12" x14ac:dyDescent="0.25">
      <c r="A4" s="30" t="s">
        <v>198</v>
      </c>
      <c r="B4" s="36">
        <v>1</v>
      </c>
      <c r="C4" s="36">
        <v>4</v>
      </c>
      <c r="D4" s="42">
        <v>1.5400000000000001E-6</v>
      </c>
      <c r="E4" s="42">
        <v>1.5400000000000001E-6</v>
      </c>
      <c r="F4" s="36" t="s">
        <v>199</v>
      </c>
      <c r="G4" s="39" t="s">
        <v>200</v>
      </c>
      <c r="J4" s="30" t="s">
        <v>198</v>
      </c>
      <c r="K4" s="36">
        <v>1</v>
      </c>
      <c r="L4" s="36">
        <v>4</v>
      </c>
    </row>
    <row r="5" spans="1:12" x14ac:dyDescent="0.25">
      <c r="A5" s="31"/>
      <c r="B5" s="37"/>
      <c r="C5" s="37"/>
      <c r="D5" s="43"/>
      <c r="E5" s="43"/>
      <c r="F5" s="37"/>
      <c r="G5" s="40"/>
      <c r="J5" s="31"/>
      <c r="K5" s="37"/>
      <c r="L5" s="37"/>
    </row>
    <row r="6" spans="1:12" x14ac:dyDescent="0.25">
      <c r="A6" s="31"/>
      <c r="B6" s="37"/>
      <c r="C6" s="37"/>
      <c r="D6" s="43"/>
      <c r="E6" s="43"/>
      <c r="F6" s="37"/>
      <c r="G6" s="40"/>
      <c r="J6" s="31"/>
      <c r="K6" s="37"/>
      <c r="L6" s="37"/>
    </row>
    <row r="7" spans="1:12" x14ac:dyDescent="0.25">
      <c r="A7" s="31"/>
      <c r="B7" s="37"/>
      <c r="C7" s="37"/>
      <c r="D7" s="43"/>
      <c r="E7" s="43"/>
      <c r="F7" s="37"/>
      <c r="G7" s="40"/>
      <c r="J7" s="31"/>
      <c r="K7" s="37"/>
      <c r="L7" s="37"/>
    </row>
    <row r="8" spans="1:12" x14ac:dyDescent="0.25">
      <c r="A8" s="31"/>
      <c r="B8" s="37"/>
      <c r="C8" s="37"/>
      <c r="D8" s="43"/>
      <c r="E8" s="43"/>
      <c r="F8" s="37"/>
      <c r="G8" s="40"/>
      <c r="J8" s="31"/>
      <c r="K8" s="37"/>
      <c r="L8" s="37"/>
    </row>
    <row r="9" spans="1:12" x14ac:dyDescent="0.25">
      <c r="A9" s="31"/>
      <c r="B9" s="37"/>
      <c r="C9" s="37"/>
      <c r="D9" s="43"/>
      <c r="E9" s="43"/>
      <c r="F9" s="37"/>
      <c r="G9" s="40"/>
      <c r="J9" s="31"/>
      <c r="K9" s="37"/>
      <c r="L9" s="37"/>
    </row>
    <row r="10" spans="1:12" ht="17.25" thickBot="1" x14ac:dyDescent="0.3">
      <c r="A10" s="32"/>
      <c r="B10" s="38"/>
      <c r="C10" s="38"/>
      <c r="D10" s="44"/>
      <c r="E10" s="44"/>
      <c r="F10" s="38"/>
      <c r="G10" s="41"/>
      <c r="J10" s="32"/>
      <c r="K10" s="38"/>
      <c r="L10" s="38"/>
    </row>
    <row r="11" spans="1:12" ht="20.25" customHeight="1" x14ac:dyDescent="0.25">
      <c r="A11" s="30" t="s">
        <v>201</v>
      </c>
      <c r="B11" s="36">
        <v>9</v>
      </c>
      <c r="C11" s="36">
        <v>36</v>
      </c>
      <c r="D11" s="42">
        <v>1.3900000000000001E-5</v>
      </c>
      <c r="E11" s="42">
        <v>1.5E-5</v>
      </c>
      <c r="F11" s="36" t="s">
        <v>202</v>
      </c>
      <c r="G11" s="39" t="s">
        <v>203</v>
      </c>
      <c r="J11" s="30" t="s">
        <v>201</v>
      </c>
      <c r="K11" s="36">
        <v>9</v>
      </c>
      <c r="L11" s="36">
        <v>36</v>
      </c>
    </row>
    <row r="12" spans="1:12" x14ac:dyDescent="0.25">
      <c r="A12" s="31"/>
      <c r="B12" s="37"/>
      <c r="C12" s="37"/>
      <c r="D12" s="43"/>
      <c r="E12" s="43"/>
      <c r="F12" s="37"/>
      <c r="G12" s="40"/>
      <c r="J12" s="31"/>
      <c r="K12" s="37"/>
      <c r="L12" s="37"/>
    </row>
    <row r="13" spans="1:12" x14ac:dyDescent="0.25">
      <c r="A13" s="31"/>
      <c r="B13" s="37"/>
      <c r="C13" s="37"/>
      <c r="D13" s="43"/>
      <c r="E13" s="43"/>
      <c r="F13" s="37"/>
      <c r="G13" s="40"/>
      <c r="J13" s="31"/>
      <c r="K13" s="37"/>
      <c r="L13" s="37"/>
    </row>
    <row r="14" spans="1:12" x14ac:dyDescent="0.25">
      <c r="A14" s="31"/>
      <c r="B14" s="37"/>
      <c r="C14" s="37"/>
      <c r="D14" s="43"/>
      <c r="E14" s="43"/>
      <c r="F14" s="37"/>
      <c r="G14" s="40"/>
      <c r="J14" s="31"/>
      <c r="K14" s="37"/>
      <c r="L14" s="37"/>
    </row>
    <row r="15" spans="1:12" x14ac:dyDescent="0.25">
      <c r="A15" s="31"/>
      <c r="B15" s="37"/>
      <c r="C15" s="37"/>
      <c r="D15" s="43"/>
      <c r="E15" s="43"/>
      <c r="F15" s="37"/>
      <c r="G15" s="40"/>
      <c r="J15" s="31"/>
      <c r="K15" s="37"/>
      <c r="L15" s="37"/>
    </row>
    <row r="16" spans="1:12" x14ac:dyDescent="0.25">
      <c r="A16" s="31"/>
      <c r="B16" s="37"/>
      <c r="C16" s="37"/>
      <c r="D16" s="43"/>
      <c r="E16" s="43"/>
      <c r="F16" s="37"/>
      <c r="G16" s="40"/>
      <c r="J16" s="31"/>
      <c r="K16" s="37"/>
      <c r="L16" s="37"/>
    </row>
    <row r="17" spans="1:12" ht="17.25" thickBot="1" x14ac:dyDescent="0.3">
      <c r="A17" s="32"/>
      <c r="B17" s="38"/>
      <c r="C17" s="38"/>
      <c r="D17" s="44"/>
      <c r="E17" s="44"/>
      <c r="F17" s="38"/>
      <c r="G17" s="41"/>
      <c r="J17" s="32"/>
      <c r="K17" s="38"/>
      <c r="L17" s="38"/>
    </row>
    <row r="18" spans="1:12" ht="20.25" customHeight="1" x14ac:dyDescent="0.25">
      <c r="A18" s="30" t="s">
        <v>204</v>
      </c>
      <c r="B18" s="36">
        <v>156</v>
      </c>
      <c r="C18" s="36">
        <v>624</v>
      </c>
      <c r="D18" s="42">
        <v>2.4000000000000001E-4</v>
      </c>
      <c r="E18" s="42">
        <v>2.5599999999999999E-4</v>
      </c>
      <c r="F18" s="36" t="s">
        <v>205</v>
      </c>
      <c r="G18" s="39" t="s">
        <v>206</v>
      </c>
      <c r="J18" s="30" t="s">
        <v>204</v>
      </c>
      <c r="K18" s="36">
        <v>156</v>
      </c>
      <c r="L18" s="36">
        <v>624</v>
      </c>
    </row>
    <row r="19" spans="1:12" x14ac:dyDescent="0.25">
      <c r="A19" s="31"/>
      <c r="B19" s="37"/>
      <c r="C19" s="37"/>
      <c r="D19" s="43"/>
      <c r="E19" s="43"/>
      <c r="F19" s="37"/>
      <c r="G19" s="40"/>
      <c r="J19" s="31"/>
      <c r="K19" s="37"/>
      <c r="L19" s="37"/>
    </row>
    <row r="20" spans="1:12" x14ac:dyDescent="0.25">
      <c r="A20" s="31"/>
      <c r="B20" s="37"/>
      <c r="C20" s="37"/>
      <c r="D20" s="43"/>
      <c r="E20" s="43"/>
      <c r="F20" s="37"/>
      <c r="G20" s="40"/>
      <c r="J20" s="31"/>
      <c r="K20" s="37"/>
      <c r="L20" s="37"/>
    </row>
    <row r="21" spans="1:12" x14ac:dyDescent="0.25">
      <c r="A21" s="31"/>
      <c r="B21" s="37"/>
      <c r="C21" s="37"/>
      <c r="D21" s="43"/>
      <c r="E21" s="43"/>
      <c r="F21" s="37"/>
      <c r="G21" s="40"/>
      <c r="J21" s="31"/>
      <c r="K21" s="37"/>
      <c r="L21" s="37"/>
    </row>
    <row r="22" spans="1:12" x14ac:dyDescent="0.25">
      <c r="A22" s="31"/>
      <c r="B22" s="37"/>
      <c r="C22" s="37"/>
      <c r="D22" s="43"/>
      <c r="E22" s="43"/>
      <c r="F22" s="37"/>
      <c r="G22" s="40"/>
      <c r="J22" s="31"/>
      <c r="K22" s="37"/>
      <c r="L22" s="37"/>
    </row>
    <row r="23" spans="1:12" x14ac:dyDescent="0.25">
      <c r="A23" s="31"/>
      <c r="B23" s="37"/>
      <c r="C23" s="37"/>
      <c r="D23" s="43"/>
      <c r="E23" s="43"/>
      <c r="F23" s="37"/>
      <c r="G23" s="40"/>
      <c r="J23" s="31"/>
      <c r="K23" s="37"/>
      <c r="L23" s="37"/>
    </row>
    <row r="24" spans="1:12" ht="17.25" thickBot="1" x14ac:dyDescent="0.3">
      <c r="A24" s="32"/>
      <c r="B24" s="38"/>
      <c r="C24" s="38"/>
      <c r="D24" s="44"/>
      <c r="E24" s="44"/>
      <c r="F24" s="38"/>
      <c r="G24" s="41"/>
      <c r="J24" s="32"/>
      <c r="K24" s="38"/>
      <c r="L24" s="38"/>
    </row>
    <row r="25" spans="1:12" ht="50.25" customHeight="1" x14ac:dyDescent="0.25">
      <c r="A25" s="30" t="s">
        <v>207</v>
      </c>
      <c r="B25" s="36">
        <v>156</v>
      </c>
      <c r="C25" s="33">
        <v>3744</v>
      </c>
      <c r="D25" s="42">
        <v>1.441E-3</v>
      </c>
      <c r="E25" s="42">
        <v>1.6999999999999999E-3</v>
      </c>
      <c r="F25" s="36" t="s">
        <v>208</v>
      </c>
      <c r="G25" s="39" t="s">
        <v>209</v>
      </c>
      <c r="J25" s="30" t="s">
        <v>207</v>
      </c>
      <c r="K25" s="36">
        <v>156</v>
      </c>
      <c r="L25" s="33">
        <v>3744</v>
      </c>
    </row>
    <row r="26" spans="1:12" x14ac:dyDescent="0.25">
      <c r="A26" s="31"/>
      <c r="B26" s="37"/>
      <c r="C26" s="34"/>
      <c r="D26" s="43"/>
      <c r="E26" s="43"/>
      <c r="F26" s="37"/>
      <c r="G26" s="40"/>
      <c r="J26" s="31"/>
      <c r="K26" s="37"/>
      <c r="L26" s="34"/>
    </row>
    <row r="27" spans="1:12" x14ac:dyDescent="0.25">
      <c r="A27" s="31"/>
      <c r="B27" s="37"/>
      <c r="C27" s="34"/>
      <c r="D27" s="43"/>
      <c r="E27" s="43"/>
      <c r="F27" s="37"/>
      <c r="G27" s="40"/>
      <c r="J27" s="31"/>
      <c r="K27" s="37"/>
      <c r="L27" s="34"/>
    </row>
    <row r="28" spans="1:12" x14ac:dyDescent="0.25">
      <c r="A28" s="31"/>
      <c r="B28" s="37"/>
      <c r="C28" s="34"/>
      <c r="D28" s="43"/>
      <c r="E28" s="43"/>
      <c r="F28" s="37"/>
      <c r="G28" s="40"/>
      <c r="J28" s="31"/>
      <c r="K28" s="37"/>
      <c r="L28" s="34"/>
    </row>
    <row r="29" spans="1:12" x14ac:dyDescent="0.25">
      <c r="A29" s="31"/>
      <c r="B29" s="37"/>
      <c r="C29" s="34"/>
      <c r="D29" s="43"/>
      <c r="E29" s="43"/>
      <c r="F29" s="37"/>
      <c r="G29" s="40"/>
      <c r="J29" s="31"/>
      <c r="K29" s="37"/>
      <c r="L29" s="34"/>
    </row>
    <row r="30" spans="1:12" x14ac:dyDescent="0.25">
      <c r="A30" s="31"/>
      <c r="B30" s="37"/>
      <c r="C30" s="34"/>
      <c r="D30" s="43"/>
      <c r="E30" s="43"/>
      <c r="F30" s="37"/>
      <c r="G30" s="40"/>
      <c r="J30" s="31"/>
      <c r="K30" s="37"/>
      <c r="L30" s="34"/>
    </row>
    <row r="31" spans="1:12" ht="17.25" thickBot="1" x14ac:dyDescent="0.3">
      <c r="A31" s="32"/>
      <c r="B31" s="38"/>
      <c r="C31" s="35"/>
      <c r="D31" s="44"/>
      <c r="E31" s="44"/>
      <c r="F31" s="38"/>
      <c r="G31" s="41"/>
      <c r="J31" s="32"/>
      <c r="K31" s="38"/>
      <c r="L31" s="35"/>
    </row>
    <row r="32" spans="1:12" ht="50.25" customHeight="1" x14ac:dyDescent="0.25">
      <c r="A32" s="30" t="s">
        <v>210</v>
      </c>
      <c r="B32" s="33">
        <v>1277</v>
      </c>
      <c r="C32" s="33">
        <v>5108</v>
      </c>
      <c r="D32" s="42">
        <v>1.9650000000000002E-3</v>
      </c>
      <c r="E32" s="42">
        <v>3.6700000000000001E-3</v>
      </c>
      <c r="F32" s="36" t="s">
        <v>211</v>
      </c>
      <c r="G32" s="39" t="s">
        <v>212</v>
      </c>
      <c r="J32" s="30" t="s">
        <v>210</v>
      </c>
      <c r="K32" s="33">
        <v>1277</v>
      </c>
      <c r="L32" s="33">
        <v>5108</v>
      </c>
    </row>
    <row r="33" spans="1:12" x14ac:dyDescent="0.25">
      <c r="A33" s="31"/>
      <c r="B33" s="34"/>
      <c r="C33" s="34"/>
      <c r="D33" s="43"/>
      <c r="E33" s="43"/>
      <c r="F33" s="37"/>
      <c r="G33" s="40"/>
      <c r="J33" s="31"/>
      <c r="K33" s="34"/>
      <c r="L33" s="34"/>
    </row>
    <row r="34" spans="1:12" x14ac:dyDescent="0.25">
      <c r="A34" s="31"/>
      <c r="B34" s="34"/>
      <c r="C34" s="34"/>
      <c r="D34" s="43"/>
      <c r="E34" s="43"/>
      <c r="F34" s="37"/>
      <c r="G34" s="40"/>
      <c r="J34" s="31"/>
      <c r="K34" s="34"/>
      <c r="L34" s="34"/>
    </row>
    <row r="35" spans="1:12" x14ac:dyDescent="0.25">
      <c r="A35" s="31"/>
      <c r="B35" s="34"/>
      <c r="C35" s="34"/>
      <c r="D35" s="43"/>
      <c r="E35" s="43"/>
      <c r="F35" s="37"/>
      <c r="G35" s="40"/>
      <c r="J35" s="31"/>
      <c r="K35" s="34"/>
      <c r="L35" s="34"/>
    </row>
    <row r="36" spans="1:12" x14ac:dyDescent="0.25">
      <c r="A36" s="31"/>
      <c r="B36" s="34"/>
      <c r="C36" s="34"/>
      <c r="D36" s="43"/>
      <c r="E36" s="43"/>
      <c r="F36" s="37"/>
      <c r="G36" s="40"/>
      <c r="J36" s="31"/>
      <c r="K36" s="34"/>
      <c r="L36" s="34"/>
    </row>
    <row r="37" spans="1:12" x14ac:dyDescent="0.25">
      <c r="A37" s="31"/>
      <c r="B37" s="34"/>
      <c r="C37" s="34"/>
      <c r="D37" s="43"/>
      <c r="E37" s="43"/>
      <c r="F37" s="37"/>
      <c r="G37" s="40"/>
      <c r="J37" s="31"/>
      <c r="K37" s="34"/>
      <c r="L37" s="34"/>
    </row>
    <row r="38" spans="1:12" ht="17.25" thickBot="1" x14ac:dyDescent="0.3">
      <c r="A38" s="32"/>
      <c r="B38" s="35"/>
      <c r="C38" s="35"/>
      <c r="D38" s="44"/>
      <c r="E38" s="44"/>
      <c r="F38" s="38"/>
      <c r="G38" s="41"/>
      <c r="J38" s="32"/>
      <c r="K38" s="35"/>
      <c r="L38" s="35"/>
    </row>
    <row r="39" spans="1:12" ht="65.25" customHeight="1" x14ac:dyDescent="0.25">
      <c r="A39" s="30" t="s">
        <v>213</v>
      </c>
      <c r="B39" s="36">
        <v>10</v>
      </c>
      <c r="C39" s="33">
        <v>10200</v>
      </c>
      <c r="D39" s="42">
        <v>3.9249999999999997E-3</v>
      </c>
      <c r="E39" s="42">
        <v>7.6E-3</v>
      </c>
      <c r="F39" s="36" t="s">
        <v>214</v>
      </c>
      <c r="G39" s="39" t="s">
        <v>215</v>
      </c>
      <c r="J39" s="30" t="s">
        <v>213</v>
      </c>
      <c r="K39" s="36">
        <v>10</v>
      </c>
      <c r="L39" s="33">
        <v>10200</v>
      </c>
    </row>
    <row r="40" spans="1:12" x14ac:dyDescent="0.25">
      <c r="A40" s="31"/>
      <c r="B40" s="37"/>
      <c r="C40" s="34"/>
      <c r="D40" s="43"/>
      <c r="E40" s="43"/>
      <c r="F40" s="37"/>
      <c r="G40" s="40"/>
      <c r="J40" s="31"/>
      <c r="K40" s="37"/>
      <c r="L40" s="34"/>
    </row>
    <row r="41" spans="1:12" x14ac:dyDescent="0.25">
      <c r="A41" s="31"/>
      <c r="B41" s="37"/>
      <c r="C41" s="34"/>
      <c r="D41" s="43"/>
      <c r="E41" s="43"/>
      <c r="F41" s="37"/>
      <c r="G41" s="40"/>
      <c r="J41" s="31"/>
      <c r="K41" s="37"/>
      <c r="L41" s="34"/>
    </row>
    <row r="42" spans="1:12" x14ac:dyDescent="0.25">
      <c r="A42" s="31"/>
      <c r="B42" s="37"/>
      <c r="C42" s="34"/>
      <c r="D42" s="43"/>
      <c r="E42" s="43"/>
      <c r="F42" s="37"/>
      <c r="G42" s="40"/>
      <c r="J42" s="31"/>
      <c r="K42" s="37"/>
      <c r="L42" s="34"/>
    </row>
    <row r="43" spans="1:12" x14ac:dyDescent="0.25">
      <c r="A43" s="31"/>
      <c r="B43" s="37"/>
      <c r="C43" s="34"/>
      <c r="D43" s="43"/>
      <c r="E43" s="43"/>
      <c r="F43" s="37"/>
      <c r="G43" s="40"/>
      <c r="J43" s="31"/>
      <c r="K43" s="37"/>
      <c r="L43" s="34"/>
    </row>
    <row r="44" spans="1:12" x14ac:dyDescent="0.25">
      <c r="A44" s="31"/>
      <c r="B44" s="37"/>
      <c r="C44" s="34"/>
      <c r="D44" s="43"/>
      <c r="E44" s="43"/>
      <c r="F44" s="37"/>
      <c r="G44" s="40"/>
      <c r="J44" s="31"/>
      <c r="K44" s="37"/>
      <c r="L44" s="34"/>
    </row>
    <row r="45" spans="1:12" ht="17.25" thickBot="1" x14ac:dyDescent="0.3">
      <c r="A45" s="32"/>
      <c r="B45" s="38"/>
      <c r="C45" s="35"/>
      <c r="D45" s="44"/>
      <c r="E45" s="44"/>
      <c r="F45" s="38"/>
      <c r="G45" s="41"/>
      <c r="J45" s="32"/>
      <c r="K45" s="38"/>
      <c r="L45" s="35"/>
    </row>
    <row r="46" spans="1:12" ht="50.25" customHeight="1" x14ac:dyDescent="0.25">
      <c r="A46" s="30" t="s">
        <v>216</v>
      </c>
      <c r="B46" s="36">
        <v>858</v>
      </c>
      <c r="C46" s="33">
        <v>54912</v>
      </c>
      <c r="D46" s="42">
        <v>2.1128000000000001E-2</v>
      </c>
      <c r="E46" s="42">
        <v>2.87E-2</v>
      </c>
      <c r="F46" s="36" t="s">
        <v>217</v>
      </c>
      <c r="G46" s="39" t="s">
        <v>218</v>
      </c>
      <c r="J46" s="30" t="s">
        <v>216</v>
      </c>
      <c r="K46" s="36">
        <v>858</v>
      </c>
      <c r="L46" s="33">
        <v>54912</v>
      </c>
    </row>
    <row r="47" spans="1:12" x14ac:dyDescent="0.25">
      <c r="A47" s="31"/>
      <c r="B47" s="37"/>
      <c r="C47" s="34"/>
      <c r="D47" s="43"/>
      <c r="E47" s="43"/>
      <c r="F47" s="37"/>
      <c r="G47" s="40"/>
      <c r="J47" s="31"/>
      <c r="K47" s="37"/>
      <c r="L47" s="34"/>
    </row>
    <row r="48" spans="1:12" x14ac:dyDescent="0.25">
      <c r="A48" s="31"/>
      <c r="B48" s="37"/>
      <c r="C48" s="34"/>
      <c r="D48" s="43"/>
      <c r="E48" s="43"/>
      <c r="F48" s="37"/>
      <c r="G48" s="40"/>
      <c r="J48" s="31"/>
      <c r="K48" s="37"/>
      <c r="L48" s="34"/>
    </row>
    <row r="49" spans="1:12" x14ac:dyDescent="0.25">
      <c r="A49" s="31"/>
      <c r="B49" s="37"/>
      <c r="C49" s="34"/>
      <c r="D49" s="43"/>
      <c r="E49" s="43"/>
      <c r="F49" s="37"/>
      <c r="G49" s="40"/>
      <c r="J49" s="31"/>
      <c r="K49" s="37"/>
      <c r="L49" s="34"/>
    </row>
    <row r="50" spans="1:12" x14ac:dyDescent="0.25">
      <c r="A50" s="31"/>
      <c r="B50" s="37"/>
      <c r="C50" s="34"/>
      <c r="D50" s="43"/>
      <c r="E50" s="43"/>
      <c r="F50" s="37"/>
      <c r="G50" s="40"/>
      <c r="J50" s="31"/>
      <c r="K50" s="37"/>
      <c r="L50" s="34"/>
    </row>
    <row r="51" spans="1:12" x14ac:dyDescent="0.25">
      <c r="A51" s="31"/>
      <c r="B51" s="37"/>
      <c r="C51" s="34"/>
      <c r="D51" s="43"/>
      <c r="E51" s="43"/>
      <c r="F51" s="37"/>
      <c r="G51" s="40"/>
      <c r="J51" s="31"/>
      <c r="K51" s="37"/>
      <c r="L51" s="34"/>
    </row>
    <row r="52" spans="1:12" ht="17.25" thickBot="1" x14ac:dyDescent="0.3">
      <c r="A52" s="32"/>
      <c r="B52" s="38"/>
      <c r="C52" s="35"/>
      <c r="D52" s="44"/>
      <c r="E52" s="44"/>
      <c r="F52" s="38"/>
      <c r="G52" s="41"/>
      <c r="J52" s="32"/>
      <c r="K52" s="38"/>
      <c r="L52" s="35"/>
    </row>
    <row r="53" spans="1:12" ht="50.25" customHeight="1" x14ac:dyDescent="0.25">
      <c r="A53" s="30" t="s">
        <v>219</v>
      </c>
      <c r="B53" s="36">
        <v>858</v>
      </c>
      <c r="C53" s="33">
        <v>123552</v>
      </c>
      <c r="D53" s="42">
        <v>4.7538999999999998E-2</v>
      </c>
      <c r="E53" s="42">
        <v>7.6200000000000004E-2</v>
      </c>
      <c r="F53" s="36" t="s">
        <v>220</v>
      </c>
      <c r="G53" s="39" t="s">
        <v>221</v>
      </c>
      <c r="J53" s="30" t="s">
        <v>219</v>
      </c>
      <c r="K53" s="36">
        <v>858</v>
      </c>
      <c r="L53" s="33">
        <v>123552</v>
      </c>
    </row>
    <row r="54" spans="1:12" x14ac:dyDescent="0.25">
      <c r="A54" s="31"/>
      <c r="B54" s="37"/>
      <c r="C54" s="34"/>
      <c r="D54" s="43"/>
      <c r="E54" s="43"/>
      <c r="F54" s="37"/>
      <c r="G54" s="40"/>
      <c r="J54" s="31"/>
      <c r="K54" s="37"/>
      <c r="L54" s="34"/>
    </row>
    <row r="55" spans="1:12" x14ac:dyDescent="0.25">
      <c r="A55" s="31"/>
      <c r="B55" s="37"/>
      <c r="C55" s="34"/>
      <c r="D55" s="43"/>
      <c r="E55" s="43"/>
      <c r="F55" s="37"/>
      <c r="G55" s="40"/>
      <c r="J55" s="31"/>
      <c r="K55" s="37"/>
      <c r="L55" s="34"/>
    </row>
    <row r="56" spans="1:12" x14ac:dyDescent="0.25">
      <c r="A56" s="31"/>
      <c r="B56" s="37"/>
      <c r="C56" s="34"/>
      <c r="D56" s="43"/>
      <c r="E56" s="43"/>
      <c r="F56" s="37"/>
      <c r="G56" s="40"/>
      <c r="J56" s="31"/>
      <c r="K56" s="37"/>
      <c r="L56" s="34"/>
    </row>
    <row r="57" spans="1:12" x14ac:dyDescent="0.25">
      <c r="A57" s="31"/>
      <c r="B57" s="37"/>
      <c r="C57" s="34"/>
      <c r="D57" s="43"/>
      <c r="E57" s="43"/>
      <c r="F57" s="37"/>
      <c r="G57" s="40"/>
      <c r="J57" s="31"/>
      <c r="K57" s="37"/>
      <c r="L57" s="34"/>
    </row>
    <row r="58" spans="1:12" x14ac:dyDescent="0.25">
      <c r="A58" s="31"/>
      <c r="B58" s="37"/>
      <c r="C58" s="34"/>
      <c r="D58" s="43"/>
      <c r="E58" s="43"/>
      <c r="F58" s="37"/>
      <c r="G58" s="40"/>
      <c r="J58" s="31"/>
      <c r="K58" s="37"/>
      <c r="L58" s="34"/>
    </row>
    <row r="59" spans="1:12" ht="17.25" thickBot="1" x14ac:dyDescent="0.3">
      <c r="A59" s="32"/>
      <c r="B59" s="38"/>
      <c r="C59" s="35"/>
      <c r="D59" s="44"/>
      <c r="E59" s="44"/>
      <c r="F59" s="38"/>
      <c r="G59" s="41"/>
      <c r="J59" s="32"/>
      <c r="K59" s="38"/>
      <c r="L59" s="35"/>
    </row>
    <row r="60" spans="1:12" ht="50.25" customHeight="1" x14ac:dyDescent="0.25">
      <c r="A60" s="30" t="s">
        <v>222</v>
      </c>
      <c r="B60" s="33">
        <v>2860</v>
      </c>
      <c r="C60" s="33">
        <v>1098240</v>
      </c>
      <c r="D60" s="42">
        <v>0.42256899999999997</v>
      </c>
      <c r="E60" s="42">
        <v>0.499</v>
      </c>
      <c r="F60" s="36" t="s">
        <v>223</v>
      </c>
      <c r="G60" s="39" t="s">
        <v>224</v>
      </c>
      <c r="J60" s="30" t="s">
        <v>222</v>
      </c>
      <c r="K60" s="33">
        <v>2860</v>
      </c>
      <c r="L60" s="33">
        <v>1098240</v>
      </c>
    </row>
    <row r="61" spans="1:12" x14ac:dyDescent="0.25">
      <c r="A61" s="31"/>
      <c r="B61" s="34"/>
      <c r="C61" s="34"/>
      <c r="D61" s="43"/>
      <c r="E61" s="43"/>
      <c r="F61" s="37"/>
      <c r="G61" s="40"/>
      <c r="J61" s="31"/>
      <c r="K61" s="34"/>
      <c r="L61" s="34"/>
    </row>
    <row r="62" spans="1:12" x14ac:dyDescent="0.25">
      <c r="A62" s="31"/>
      <c r="B62" s="34"/>
      <c r="C62" s="34"/>
      <c r="D62" s="43"/>
      <c r="E62" s="43"/>
      <c r="F62" s="37"/>
      <c r="G62" s="40"/>
      <c r="J62" s="31"/>
      <c r="K62" s="34"/>
      <c r="L62" s="34"/>
    </row>
    <row r="63" spans="1:12" x14ac:dyDescent="0.25">
      <c r="A63" s="31"/>
      <c r="B63" s="34"/>
      <c r="C63" s="34"/>
      <c r="D63" s="43"/>
      <c r="E63" s="43"/>
      <c r="F63" s="37"/>
      <c r="G63" s="40"/>
      <c r="J63" s="31"/>
      <c r="K63" s="34"/>
      <c r="L63" s="34"/>
    </row>
    <row r="64" spans="1:12" x14ac:dyDescent="0.25">
      <c r="A64" s="31"/>
      <c r="B64" s="34"/>
      <c r="C64" s="34"/>
      <c r="D64" s="43"/>
      <c r="E64" s="43"/>
      <c r="F64" s="37"/>
      <c r="G64" s="40"/>
      <c r="J64" s="31"/>
      <c r="K64" s="34"/>
      <c r="L64" s="34"/>
    </row>
    <row r="65" spans="1:12" x14ac:dyDescent="0.25">
      <c r="A65" s="31"/>
      <c r="B65" s="34"/>
      <c r="C65" s="34"/>
      <c r="D65" s="43"/>
      <c r="E65" s="43"/>
      <c r="F65" s="37"/>
      <c r="G65" s="40"/>
      <c r="J65" s="31"/>
      <c r="K65" s="34"/>
      <c r="L65" s="34"/>
    </row>
    <row r="66" spans="1:12" ht="17.25" thickBot="1" x14ac:dyDescent="0.3">
      <c r="A66" s="32"/>
      <c r="B66" s="35"/>
      <c r="C66" s="35"/>
      <c r="D66" s="44"/>
      <c r="E66" s="44"/>
      <c r="F66" s="38"/>
      <c r="G66" s="41"/>
      <c r="J66" s="32"/>
      <c r="K66" s="35"/>
      <c r="L66" s="35"/>
    </row>
    <row r="67" spans="1:12" ht="50.25" customHeight="1" x14ac:dyDescent="0.25">
      <c r="A67" s="30" t="s">
        <v>225</v>
      </c>
      <c r="B67" s="33">
        <v>1277</v>
      </c>
      <c r="C67" s="33">
        <v>1302540</v>
      </c>
      <c r="D67" s="42">
        <v>0.50117699999999998</v>
      </c>
      <c r="E67" s="45">
        <v>1</v>
      </c>
      <c r="F67" s="36" t="s">
        <v>226</v>
      </c>
      <c r="G67" s="39" t="s">
        <v>227</v>
      </c>
      <c r="J67" s="30" t="s">
        <v>225</v>
      </c>
      <c r="K67" s="33">
        <v>1277</v>
      </c>
      <c r="L67" s="33">
        <v>1302540</v>
      </c>
    </row>
    <row r="68" spans="1:12" x14ac:dyDescent="0.25">
      <c r="A68" s="31"/>
      <c r="B68" s="34"/>
      <c r="C68" s="34"/>
      <c r="D68" s="43"/>
      <c r="E68" s="46"/>
      <c r="F68" s="37"/>
      <c r="G68" s="40"/>
      <c r="J68" s="31"/>
      <c r="K68" s="34"/>
      <c r="L68" s="34"/>
    </row>
    <row r="69" spans="1:12" x14ac:dyDescent="0.25">
      <c r="A69" s="31"/>
      <c r="B69" s="34"/>
      <c r="C69" s="34"/>
      <c r="D69" s="43"/>
      <c r="E69" s="46"/>
      <c r="F69" s="37"/>
      <c r="G69" s="40"/>
      <c r="J69" s="31"/>
      <c r="K69" s="34"/>
      <c r="L69" s="34"/>
    </row>
    <row r="70" spans="1:12" x14ac:dyDescent="0.25">
      <c r="A70" s="31"/>
      <c r="B70" s="34"/>
      <c r="C70" s="34"/>
      <c r="D70" s="43"/>
      <c r="E70" s="46"/>
      <c r="F70" s="37"/>
      <c r="G70" s="40"/>
      <c r="J70" s="31"/>
      <c r="K70" s="34"/>
      <c r="L70" s="34"/>
    </row>
    <row r="71" spans="1:12" x14ac:dyDescent="0.25">
      <c r="A71" s="31"/>
      <c r="B71" s="34"/>
      <c r="C71" s="34"/>
      <c r="D71" s="43"/>
      <c r="E71" s="46"/>
      <c r="F71" s="37"/>
      <c r="G71" s="40"/>
      <c r="J71" s="31"/>
      <c r="K71" s="34"/>
      <c r="L71" s="34"/>
    </row>
    <row r="72" spans="1:12" x14ac:dyDescent="0.25">
      <c r="A72" s="31"/>
      <c r="B72" s="34"/>
      <c r="C72" s="34"/>
      <c r="D72" s="43"/>
      <c r="E72" s="46"/>
      <c r="F72" s="37"/>
      <c r="G72" s="40"/>
      <c r="J72" s="31"/>
      <c r="K72" s="34"/>
      <c r="L72" s="34"/>
    </row>
    <row r="73" spans="1:12" ht="17.25" thickBot="1" x14ac:dyDescent="0.3">
      <c r="A73" s="32"/>
      <c r="B73" s="35"/>
      <c r="C73" s="35"/>
      <c r="D73" s="44"/>
      <c r="E73" s="47"/>
      <c r="F73" s="38"/>
      <c r="G73" s="41"/>
      <c r="J73" s="32"/>
      <c r="K73" s="35"/>
      <c r="L73" s="35"/>
    </row>
    <row r="74" spans="1:12" ht="48" thickBot="1" x14ac:dyDescent="0.3">
      <c r="A74" s="18" t="s">
        <v>228</v>
      </c>
      <c r="B74" s="19">
        <v>7462</v>
      </c>
      <c r="C74" s="19">
        <v>2598960</v>
      </c>
      <c r="D74" s="20">
        <v>1</v>
      </c>
      <c r="E74" s="18" t="s">
        <v>229</v>
      </c>
      <c r="F74" s="18" t="s">
        <v>230</v>
      </c>
      <c r="G74" s="21" t="s">
        <v>231</v>
      </c>
      <c r="J74" s="18" t="s">
        <v>228</v>
      </c>
      <c r="K74" s="19">
        <v>7462</v>
      </c>
      <c r="L74" s="19">
        <v>2598960</v>
      </c>
    </row>
    <row r="81" spans="2:11" x14ac:dyDescent="0.25">
      <c r="B81" t="s">
        <v>191</v>
      </c>
      <c r="C81" t="s">
        <v>232</v>
      </c>
      <c r="D81" t="s">
        <v>193</v>
      </c>
      <c r="E81" t="s">
        <v>233</v>
      </c>
      <c r="F81" t="s">
        <v>234</v>
      </c>
      <c r="G81" t="s">
        <v>235</v>
      </c>
    </row>
    <row r="83" spans="2:11" x14ac:dyDescent="0.25">
      <c r="B83" t="s">
        <v>236</v>
      </c>
      <c r="C83">
        <v>1</v>
      </c>
      <c r="D83">
        <v>4</v>
      </c>
      <c r="E83">
        <f xml:space="preserve"> SUM($D$82:D83)</f>
        <v>4</v>
      </c>
      <c r="F83">
        <f>D83/$D$94</f>
        <v>1.5390771693292702E-6</v>
      </c>
      <c r="G83">
        <f xml:space="preserve"> SUM($F$82:F83)</f>
        <v>1.5390771693292702E-6</v>
      </c>
      <c r="I83" s="23">
        <f>COMBIN(4,1)</f>
        <v>4</v>
      </c>
      <c r="J83" t="s">
        <v>237</v>
      </c>
      <c r="K83" s="23" t="s">
        <v>238</v>
      </c>
    </row>
    <row r="84" spans="2:11" x14ac:dyDescent="0.25">
      <c r="B84" t="s">
        <v>239</v>
      </c>
      <c r="C84">
        <v>9</v>
      </c>
      <c r="D84">
        <v>36</v>
      </c>
      <c r="E84">
        <f xml:space="preserve"> SUM($D$82:D84)</f>
        <v>40</v>
      </c>
      <c r="F84">
        <f t="shared" ref="F84:F93" si="0">D84/$D$94</f>
        <v>1.3851694523963431E-5</v>
      </c>
      <c r="G84">
        <f xml:space="preserve"> SUM($F$82:F84)</f>
        <v>1.5390771693292702E-5</v>
      </c>
      <c r="I84" s="23">
        <f>COMBIN(10,1)*COMBIN(4,1)-COMBIN(4,1)</f>
        <v>36</v>
      </c>
      <c r="K84" s="23" t="s">
        <v>240</v>
      </c>
    </row>
    <row r="85" spans="2:11" x14ac:dyDescent="0.25">
      <c r="B85" t="s">
        <v>241</v>
      </c>
      <c r="C85">
        <v>156</v>
      </c>
      <c r="D85">
        <v>624</v>
      </c>
      <c r="E85">
        <f xml:space="preserve"> SUM($D$82:D85)</f>
        <v>664</v>
      </c>
      <c r="F85">
        <f t="shared" si="0"/>
        <v>2.4009603841536616E-4</v>
      </c>
      <c r="G85">
        <f xml:space="preserve"> SUM($F$82:F85)</f>
        <v>2.5548681010865884E-4</v>
      </c>
      <c r="I85" s="23">
        <f>COMBIN(13,1)*COMBIN(12,1)*COMBIN(4,1)</f>
        <v>624</v>
      </c>
      <c r="K85" s="23" t="s">
        <v>242</v>
      </c>
    </row>
    <row r="86" spans="2:11" x14ac:dyDescent="0.25">
      <c r="B86" t="s">
        <v>243</v>
      </c>
      <c r="C86">
        <v>156</v>
      </c>
      <c r="D86" s="22">
        <v>3744</v>
      </c>
      <c r="E86">
        <f xml:space="preserve"> SUM($D$82:D86)</f>
        <v>4408</v>
      </c>
      <c r="F86">
        <f t="shared" si="0"/>
        <v>1.4405762304921968E-3</v>
      </c>
      <c r="G86">
        <f xml:space="preserve"> SUM($F$82:F86)</f>
        <v>1.6960630406008556E-3</v>
      </c>
      <c r="I86" s="23">
        <f>COMBIN(13,1)*COMBIN(4,3)*COMBIN(12,1)*COMBIN(4,2)</f>
        <v>3744</v>
      </c>
      <c r="K86" s="23" t="s">
        <v>244</v>
      </c>
    </row>
    <row r="87" spans="2:11" x14ac:dyDescent="0.25">
      <c r="B87" t="s">
        <v>245</v>
      </c>
      <c r="C87" s="22">
        <v>1277</v>
      </c>
      <c r="D87" s="22">
        <v>5108</v>
      </c>
      <c r="E87">
        <f xml:space="preserve"> SUM($D$82:D87)</f>
        <v>9516</v>
      </c>
      <c r="F87">
        <f t="shared" si="0"/>
        <v>1.965401545233478E-3</v>
      </c>
      <c r="G87">
        <f xml:space="preserve"> SUM($F$82:F87)</f>
        <v>3.6614645858343339E-3</v>
      </c>
      <c r="I87" s="23">
        <f>COMBIN(13,5)*COMBIN(4,1)-COMBIN(10,1)*COMBIN(4,1)</f>
        <v>5108</v>
      </c>
      <c r="K87" s="23" t="s">
        <v>246</v>
      </c>
    </row>
    <row r="88" spans="2:11" x14ac:dyDescent="0.25">
      <c r="B88" t="s">
        <v>247</v>
      </c>
      <c r="C88">
        <v>10</v>
      </c>
      <c r="D88" s="22">
        <v>10200</v>
      </c>
      <c r="E88">
        <f xml:space="preserve"> SUM($D$82:D88)</f>
        <v>19716</v>
      </c>
      <c r="F88">
        <f t="shared" si="0"/>
        <v>3.9246467817896386E-3</v>
      </c>
      <c r="G88">
        <f xml:space="preserve"> SUM($F$82:F88)</f>
        <v>7.5861113676239725E-3</v>
      </c>
      <c r="I88" s="23">
        <f>COMBIN(10,1)*COMBIN(4,1)^5-COMBIN(10,1)*COMBIN(4,1)</f>
        <v>10200</v>
      </c>
      <c r="K88" s="23" t="s">
        <v>248</v>
      </c>
    </row>
    <row r="89" spans="2:11" x14ac:dyDescent="0.25">
      <c r="B89" t="s">
        <v>249</v>
      </c>
      <c r="C89">
        <v>858</v>
      </c>
      <c r="D89" s="22">
        <v>54912</v>
      </c>
      <c r="E89">
        <f xml:space="preserve"> SUM($D$82:D89)</f>
        <v>74628</v>
      </c>
      <c r="F89">
        <f t="shared" si="0"/>
        <v>2.1128451380552221E-2</v>
      </c>
      <c r="G89">
        <f xml:space="preserve"> SUM($F$82:F89)</f>
        <v>2.8714562748176194E-2</v>
      </c>
      <c r="I89" s="23">
        <f>COMBIN(13,1)*COMBIN(4,3)*COMBIN(12,2)*COMBIN(4,1)^2</f>
        <v>54912</v>
      </c>
      <c r="K89" s="23" t="s">
        <v>250</v>
      </c>
    </row>
    <row r="90" spans="2:11" x14ac:dyDescent="0.25">
      <c r="B90" t="s">
        <v>251</v>
      </c>
      <c r="C90">
        <v>858</v>
      </c>
      <c r="D90" s="22">
        <v>123552</v>
      </c>
      <c r="E90">
        <f xml:space="preserve"> SUM($D$82:D90)</f>
        <v>198180</v>
      </c>
      <c r="F90">
        <f t="shared" si="0"/>
        <v>4.7539015606242498E-2</v>
      </c>
      <c r="G90">
        <f xml:space="preserve"> SUM($F$82:F90)</f>
        <v>7.6253578354418691E-2</v>
      </c>
      <c r="I90" s="23">
        <f>COMBIN(13,2)*COMBIN(4,2)^2*COMBIN(11,1)*COMBIN(4,1)</f>
        <v>123552</v>
      </c>
      <c r="K90" s="23" t="s">
        <v>252</v>
      </c>
    </row>
    <row r="91" spans="2:11" x14ac:dyDescent="0.25">
      <c r="B91" t="s">
        <v>253</v>
      </c>
      <c r="C91" s="22">
        <v>2860</v>
      </c>
      <c r="D91" s="22">
        <v>1098240</v>
      </c>
      <c r="E91">
        <f xml:space="preserve"> SUM($D$82:D91)</f>
        <v>1296420</v>
      </c>
      <c r="F91">
        <f t="shared" si="0"/>
        <v>0.42256902761104442</v>
      </c>
      <c r="G91">
        <f xml:space="preserve"> SUM($F$82:F91)</f>
        <v>0.49882260596546313</v>
      </c>
      <c r="I91" s="23">
        <f>COMBIN(13,1)*COMBIN(4,2)*COMBIN(12,3)*COMBIN(4,1)^3</f>
        <v>1098240</v>
      </c>
      <c r="K91" s="23" t="s">
        <v>254</v>
      </c>
    </row>
    <row r="92" spans="2:11" x14ac:dyDescent="0.25">
      <c r="B92" t="s">
        <v>255</v>
      </c>
      <c r="C92" s="22">
        <v>1277</v>
      </c>
      <c r="D92" s="22">
        <v>1302540</v>
      </c>
      <c r="E92">
        <f xml:space="preserve"> SUM($D$82:D92)</f>
        <v>2598960</v>
      </c>
      <c r="F92">
        <f t="shared" si="0"/>
        <v>0.50117739403453687</v>
      </c>
      <c r="G92">
        <f xml:space="preserve"> SUM($F$82:F92)</f>
        <v>1</v>
      </c>
      <c r="I92" s="23">
        <f>(COMBIN(13,5)-10)*(COMBIN(4,1)^5-4)</f>
        <v>1302540</v>
      </c>
      <c r="K92" s="23" t="s">
        <v>256</v>
      </c>
    </row>
    <row r="93" spans="2:11" x14ac:dyDescent="0.25">
      <c r="B93" t="s">
        <v>257</v>
      </c>
      <c r="E93">
        <f xml:space="preserve"> SUM($D$82:D93)</f>
        <v>2598960</v>
      </c>
      <c r="F93">
        <f t="shared" si="0"/>
        <v>0</v>
      </c>
      <c r="G93">
        <f xml:space="preserve"> SUM($F$82:F93)</f>
        <v>1</v>
      </c>
      <c r="I93" s="23">
        <f>SUM(I83:I92)</f>
        <v>2598960</v>
      </c>
      <c r="K93" s="23" t="s">
        <v>258</v>
      </c>
    </row>
    <row r="94" spans="2:11" x14ac:dyDescent="0.25">
      <c r="B94" t="s">
        <v>228</v>
      </c>
      <c r="C94" s="22">
        <v>7462</v>
      </c>
      <c r="D94" s="22">
        <v>2598960</v>
      </c>
      <c r="I94" s="23">
        <f>COMBIN(52,5)</f>
        <v>2598960</v>
      </c>
    </row>
  </sheetData>
  <mergeCells count="100">
    <mergeCell ref="G4:G10"/>
    <mergeCell ref="A11:A17"/>
    <mergeCell ref="B11:B17"/>
    <mergeCell ref="C11:C17"/>
    <mergeCell ref="D11:D17"/>
    <mergeCell ref="E11:E17"/>
    <mergeCell ref="F11:F17"/>
    <mergeCell ref="G11:G17"/>
    <mergeCell ref="A4:A10"/>
    <mergeCell ref="B4:B10"/>
    <mergeCell ref="C4:C10"/>
    <mergeCell ref="D4:D10"/>
    <mergeCell ref="E4:E10"/>
    <mergeCell ref="F4:F10"/>
    <mergeCell ref="G18:G24"/>
    <mergeCell ref="A25:A31"/>
    <mergeCell ref="B25:B31"/>
    <mergeCell ref="C25:C31"/>
    <mergeCell ref="D25:D31"/>
    <mergeCell ref="E25:E31"/>
    <mergeCell ref="F25:F31"/>
    <mergeCell ref="G25:G31"/>
    <mergeCell ref="A18:A24"/>
    <mergeCell ref="B18:B24"/>
    <mergeCell ref="C18:C24"/>
    <mergeCell ref="D18:D24"/>
    <mergeCell ref="E18:E24"/>
    <mergeCell ref="F18:F24"/>
    <mergeCell ref="G32:G38"/>
    <mergeCell ref="A39:A45"/>
    <mergeCell ref="B39:B45"/>
    <mergeCell ref="C39:C45"/>
    <mergeCell ref="D39:D45"/>
    <mergeCell ref="E39:E45"/>
    <mergeCell ref="F39:F45"/>
    <mergeCell ref="G39:G45"/>
    <mergeCell ref="A32:A38"/>
    <mergeCell ref="B32:B38"/>
    <mergeCell ref="C32:C38"/>
    <mergeCell ref="D32:D38"/>
    <mergeCell ref="E32:E38"/>
    <mergeCell ref="F32:F38"/>
    <mergeCell ref="G46:G52"/>
    <mergeCell ref="A53:A59"/>
    <mergeCell ref="B53:B59"/>
    <mergeCell ref="C53:C59"/>
    <mergeCell ref="D53:D59"/>
    <mergeCell ref="E53:E59"/>
    <mergeCell ref="F53:F59"/>
    <mergeCell ref="G53:G59"/>
    <mergeCell ref="A46:A52"/>
    <mergeCell ref="B46:B52"/>
    <mergeCell ref="C46:C52"/>
    <mergeCell ref="D46:D52"/>
    <mergeCell ref="E46:E52"/>
    <mergeCell ref="F46:F52"/>
    <mergeCell ref="G60:G66"/>
    <mergeCell ref="A67:A73"/>
    <mergeCell ref="B67:B73"/>
    <mergeCell ref="C67:C73"/>
    <mergeCell ref="D67:D73"/>
    <mergeCell ref="E67:E73"/>
    <mergeCell ref="F67:F73"/>
    <mergeCell ref="G67:G73"/>
    <mergeCell ref="A60:A66"/>
    <mergeCell ref="B60:B66"/>
    <mergeCell ref="C60:C66"/>
    <mergeCell ref="D60:D66"/>
    <mergeCell ref="E60:E66"/>
    <mergeCell ref="F60:F66"/>
    <mergeCell ref="J4:J10"/>
    <mergeCell ref="K4:K10"/>
    <mergeCell ref="L4:L10"/>
    <mergeCell ref="J11:J17"/>
    <mergeCell ref="K11:K17"/>
    <mergeCell ref="L11:L17"/>
    <mergeCell ref="J18:J24"/>
    <mergeCell ref="K18:K24"/>
    <mergeCell ref="L18:L24"/>
    <mergeCell ref="J25:J31"/>
    <mergeCell ref="K25:K31"/>
    <mergeCell ref="L25:L31"/>
    <mergeCell ref="J32:J38"/>
    <mergeCell ref="K32:K38"/>
    <mergeCell ref="L32:L38"/>
    <mergeCell ref="J39:J45"/>
    <mergeCell ref="K39:K45"/>
    <mergeCell ref="L39:L45"/>
    <mergeCell ref="J46:J52"/>
    <mergeCell ref="K46:K52"/>
    <mergeCell ref="L46:L52"/>
    <mergeCell ref="J53:J59"/>
    <mergeCell ref="K53:K59"/>
    <mergeCell ref="L53:L59"/>
    <mergeCell ref="J60:J66"/>
    <mergeCell ref="K60:K66"/>
    <mergeCell ref="L60:L66"/>
    <mergeCell ref="J67:J73"/>
    <mergeCell ref="K67:K73"/>
    <mergeCell ref="L67:L73"/>
  </mergeCells>
  <phoneticPr fontId="1" type="noConversion"/>
  <hyperlinks>
    <hyperlink ref="A4" r:id="rId1" location="Straight_flush" tooltip="Hand rankings" display="https://en.wikipedia.org/wiki/Hand_rankings - Straight_flush" xr:uid="{1E1F955B-C333-450D-A1EF-055F78B1BAE8}"/>
    <hyperlink ref="A11" r:id="rId2" location="Straight_flush" tooltip="Hand rankings" display="https://en.wikipedia.org/wiki/Hand_rankings - Straight_flush" xr:uid="{C1F4387C-77ED-4EFA-8E76-E0F7ADD84E5B}"/>
    <hyperlink ref="A18" r:id="rId3" location="Four_of_a_kind" tooltip="Hand rankings" display="https://en.wikipedia.org/wiki/Hand_rankings - Four_of_a_kind" xr:uid="{5206F141-0462-4F12-95A1-82F1C40750DA}"/>
    <hyperlink ref="A25" r:id="rId4" location="Full_house" tooltip="Hand rankings" display="https://en.wikipedia.org/wiki/Hand_rankings - Full_house" xr:uid="{5245F29B-BE90-492A-9C1B-EC1A34FA38F6}"/>
    <hyperlink ref="A32" r:id="rId5" location="Flush" tooltip="Hand rankings" display="https://en.wikipedia.org/wiki/Hand_rankings - Flush" xr:uid="{899F627F-9C01-47A4-8455-48A5C3B87408}"/>
    <hyperlink ref="A39" r:id="rId6" location="Straight" tooltip="Hand rankings" display="https://en.wikipedia.org/wiki/Hand_rankings - Straight" xr:uid="{D74AF0FB-C9ED-46F1-9727-B639A1CFC8A3}"/>
    <hyperlink ref="A46" r:id="rId7" location="Three_of_a_kind" tooltip="Hand rankings" display="https://en.wikipedia.org/wiki/Hand_rankings - Three_of_a_kind" xr:uid="{0DC62CC1-2B2E-48C4-8254-7756991CAE2A}"/>
    <hyperlink ref="A53" r:id="rId8" location="Two_pair" tooltip="Hand rankings" display="https://en.wikipedia.org/wiki/Hand_rankings - Two_pair" xr:uid="{FD9C184F-EDEF-449B-BE9F-79A7B0761172}"/>
    <hyperlink ref="A60" r:id="rId9" location="One_pair" tooltip="Hand rankings" display="https://en.wikipedia.org/wiki/Hand_rankings - One_pair" xr:uid="{A63F2B70-2DB4-4C99-8A84-A382436BBA18}"/>
    <hyperlink ref="A67" r:id="rId10" location="High_card" tooltip="Hand rankings" display="https://en.wikipedia.org/wiki/Hand_rankings - High_card" xr:uid="{332BA030-50FA-4B48-BD80-381DD00F270A}"/>
    <hyperlink ref="J4" r:id="rId11" location="Straight_flush" tooltip="Hand rankings" display="https://en.wikipedia.org/wiki/Hand_rankings - Straight_flush" xr:uid="{32E73E23-EB4C-444A-9290-ACA14E7FC4D0}"/>
    <hyperlink ref="J11" r:id="rId12" location="Straight_flush" tooltip="Hand rankings" display="https://en.wikipedia.org/wiki/Hand_rankings - Straight_flush" xr:uid="{E8C95CCF-6B7B-4E45-A0BC-9A4AFEEB2BF5}"/>
    <hyperlink ref="J18" r:id="rId13" location="Four_of_a_kind" tooltip="Hand rankings" display="https://en.wikipedia.org/wiki/Hand_rankings - Four_of_a_kind" xr:uid="{7D8CE53D-32EA-4455-8FDC-21C74E601EB4}"/>
    <hyperlink ref="J25" r:id="rId14" location="Full_house" tooltip="Hand rankings" display="https://en.wikipedia.org/wiki/Hand_rankings - Full_house" xr:uid="{DEA66ED2-08A1-490F-A1F9-5CFE9B27A1CE}"/>
    <hyperlink ref="J32" r:id="rId15" location="Flush" tooltip="Hand rankings" display="https://en.wikipedia.org/wiki/Hand_rankings - Flush" xr:uid="{DC029243-8BAC-4E53-9050-B4EB185600E9}"/>
    <hyperlink ref="J39" r:id="rId16" location="Straight" tooltip="Hand rankings" display="https://en.wikipedia.org/wiki/Hand_rankings - Straight" xr:uid="{7DEB9788-8C76-447E-BEC8-B1797E2FE1E6}"/>
    <hyperlink ref="J46" r:id="rId17" location="Three_of_a_kind" tooltip="Hand rankings" display="https://en.wikipedia.org/wiki/Hand_rankings - Three_of_a_kind" xr:uid="{FA21B389-E845-48B6-9F0D-F62F2D6CE861}"/>
    <hyperlink ref="J53" r:id="rId18" location="Two_pair" tooltip="Hand rankings" display="https://en.wikipedia.org/wiki/Hand_rankings - Two_pair" xr:uid="{D23B5838-D3FD-4AD2-B7C5-3B277EFD4ADE}"/>
    <hyperlink ref="J60" r:id="rId19" location="One_pair" tooltip="Hand rankings" display="https://en.wikipedia.org/wiki/Hand_rankings - One_pair" xr:uid="{E2137081-F1A0-40F0-8257-AD661BAC0EBA}"/>
    <hyperlink ref="J67" r:id="rId20" location="High_card" tooltip="Hand rankings" display="https://en.wikipedia.org/wiki/Hand_rankings - High_card" xr:uid="{EA1AE865-6B11-4F66-BC15-F32887A5A241}"/>
  </hyperlinks>
  <pageMargins left="0.7" right="0.7" top="0.75" bottom="0.75" header="0.3" footer="0.3"/>
  <pageSetup paperSize="9" orientation="portrait" r:id="rId21"/>
  <drawing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35CA-FE7F-4998-8E3A-1A571F15BECF}">
  <dimension ref="A1:M15"/>
  <sheetViews>
    <sheetView workbookViewId="0">
      <selection activeCell="I4" sqref="I4"/>
    </sheetView>
  </sheetViews>
  <sheetFormatPr defaultRowHeight="16.5" x14ac:dyDescent="0.25"/>
  <cols>
    <col min="1" max="1" width="6.625" customWidth="1"/>
    <col min="2" max="2" width="20" customWidth="1"/>
    <col min="3" max="3" width="15.125" customWidth="1"/>
    <col min="4" max="4" width="9.875" customWidth="1"/>
    <col min="5" max="5" width="2.625" customWidth="1"/>
    <col min="6" max="6" width="12.875" bestFit="1" customWidth="1"/>
    <col min="7" max="7" width="18.5" customWidth="1"/>
    <col min="8" max="8" width="12.375" customWidth="1"/>
    <col min="10" max="10" width="8" customWidth="1"/>
  </cols>
  <sheetData>
    <row r="1" spans="1:13" x14ac:dyDescent="0.25">
      <c r="A1" t="s">
        <v>259</v>
      </c>
    </row>
    <row r="2" spans="1:13" x14ac:dyDescent="0.25">
      <c r="A2" t="s">
        <v>260</v>
      </c>
      <c r="D2" t="s">
        <v>193</v>
      </c>
      <c r="F2" t="s">
        <v>261</v>
      </c>
      <c r="G2" t="s">
        <v>262</v>
      </c>
      <c r="H2" t="s">
        <v>263</v>
      </c>
      <c r="I2" t="s">
        <v>264</v>
      </c>
      <c r="J2" t="s">
        <v>265</v>
      </c>
      <c r="K2" t="s">
        <v>266</v>
      </c>
      <c r="L2" t="s">
        <v>267</v>
      </c>
    </row>
    <row r="4" spans="1:13" x14ac:dyDescent="0.25">
      <c r="A4" t="s">
        <v>268</v>
      </c>
      <c r="B4" t="s">
        <v>269</v>
      </c>
      <c r="C4" t="s">
        <v>236</v>
      </c>
      <c r="D4">
        <v>4</v>
      </c>
      <c r="F4">
        <f>D4/$D$15</f>
        <v>1.5390771693292702E-6</v>
      </c>
      <c r="G4">
        <f>SUM($F$3:F4)</f>
        <v>1.5390771693292702E-6</v>
      </c>
      <c r="H4">
        <f>1/F4</f>
        <v>649740</v>
      </c>
      <c r="I4">
        <f>F4*H4</f>
        <v>1</v>
      </c>
      <c r="J4">
        <f t="shared" ref="J4:J13" si="0">1/F4*0.5</f>
        <v>324870</v>
      </c>
      <c r="K4">
        <f>F4*J4</f>
        <v>0.5</v>
      </c>
      <c r="L4">
        <v>320000</v>
      </c>
      <c r="M4">
        <f>F4*L4</f>
        <v>0.49250469418536647</v>
      </c>
    </row>
    <row r="5" spans="1:13" x14ac:dyDescent="0.25">
      <c r="A5" t="s">
        <v>270</v>
      </c>
      <c r="B5" t="s">
        <v>271</v>
      </c>
      <c r="C5" t="s">
        <v>272</v>
      </c>
      <c r="D5">
        <v>36</v>
      </c>
      <c r="F5">
        <f t="shared" ref="F5:F13" si="1">D5/$D$15</f>
        <v>1.3851694523963431E-5</v>
      </c>
      <c r="G5">
        <f>SUM($F$3:F5)</f>
        <v>1.5390771693292702E-5</v>
      </c>
      <c r="H5">
        <f t="shared" ref="H5:H13" si="2">1/F5</f>
        <v>72193.333333333343</v>
      </c>
      <c r="I5">
        <f t="shared" ref="I5:I13" si="3">F5*H5</f>
        <v>1</v>
      </c>
      <c r="J5">
        <f t="shared" si="0"/>
        <v>36096.666666666672</v>
      </c>
      <c r="K5">
        <f t="shared" ref="K5:K13" si="4">F5*J5</f>
        <v>0.5</v>
      </c>
      <c r="L5">
        <v>36000</v>
      </c>
      <c r="M5">
        <f t="shared" ref="M5:M13" si="5">F5*L5</f>
        <v>0.4986610028626835</v>
      </c>
    </row>
    <row r="6" spans="1:13" x14ac:dyDescent="0.25">
      <c r="A6" t="s">
        <v>273</v>
      </c>
      <c r="B6" t="s">
        <v>274</v>
      </c>
      <c r="C6" t="s">
        <v>241</v>
      </c>
      <c r="D6">
        <v>624</v>
      </c>
      <c r="F6">
        <f t="shared" si="1"/>
        <v>2.4009603841536616E-4</v>
      </c>
      <c r="G6">
        <f>SUM($F$3:F6)</f>
        <v>2.5548681010865884E-4</v>
      </c>
      <c r="H6">
        <f t="shared" si="2"/>
        <v>4165</v>
      </c>
      <c r="I6">
        <f t="shared" si="3"/>
        <v>1</v>
      </c>
      <c r="J6">
        <f t="shared" si="0"/>
        <v>2082.5</v>
      </c>
      <c r="K6">
        <f t="shared" si="4"/>
        <v>0.5</v>
      </c>
      <c r="L6">
        <v>2000</v>
      </c>
      <c r="M6">
        <f t="shared" si="5"/>
        <v>0.48019207683073234</v>
      </c>
    </row>
    <row r="7" spans="1:13" x14ac:dyDescent="0.25">
      <c r="A7" t="s">
        <v>275</v>
      </c>
      <c r="B7" t="s">
        <v>276</v>
      </c>
      <c r="C7" t="s">
        <v>243</v>
      </c>
      <c r="D7" s="22">
        <v>3744</v>
      </c>
      <c r="F7">
        <f t="shared" si="1"/>
        <v>1.4405762304921968E-3</v>
      </c>
      <c r="G7">
        <f>SUM($F$3:F7)</f>
        <v>1.6960630406008556E-3</v>
      </c>
      <c r="H7">
        <f t="shared" si="2"/>
        <v>694.16666666666674</v>
      </c>
      <c r="I7">
        <f t="shared" si="3"/>
        <v>1</v>
      </c>
      <c r="J7">
        <f t="shared" si="0"/>
        <v>347.08333333333337</v>
      </c>
      <c r="K7">
        <f t="shared" si="4"/>
        <v>0.5</v>
      </c>
      <c r="L7">
        <v>300</v>
      </c>
      <c r="M7">
        <f t="shared" si="5"/>
        <v>0.43217286914765901</v>
      </c>
    </row>
    <row r="8" spans="1:13" x14ac:dyDescent="0.25">
      <c r="A8" t="s">
        <v>277</v>
      </c>
      <c r="B8" t="s">
        <v>278</v>
      </c>
      <c r="C8" t="s">
        <v>245</v>
      </c>
      <c r="D8" s="22">
        <v>5108</v>
      </c>
      <c r="F8">
        <f t="shared" si="1"/>
        <v>1.965401545233478E-3</v>
      </c>
      <c r="G8">
        <f>SUM($F$3:F8)</f>
        <v>3.6614645858343339E-3</v>
      </c>
      <c r="H8">
        <f t="shared" si="2"/>
        <v>508.80187940485513</v>
      </c>
      <c r="I8">
        <f t="shared" si="3"/>
        <v>1</v>
      </c>
      <c r="J8">
        <f t="shared" si="0"/>
        <v>254.40093970242756</v>
      </c>
      <c r="K8">
        <f t="shared" si="4"/>
        <v>0.5</v>
      </c>
      <c r="L8">
        <v>200</v>
      </c>
      <c r="M8">
        <f t="shared" si="5"/>
        <v>0.39308030904669561</v>
      </c>
    </row>
    <row r="9" spans="1:13" x14ac:dyDescent="0.25">
      <c r="A9" t="s">
        <v>279</v>
      </c>
      <c r="B9" t="s">
        <v>280</v>
      </c>
      <c r="C9" t="s">
        <v>247</v>
      </c>
      <c r="D9" s="22">
        <v>10200</v>
      </c>
      <c r="F9">
        <f t="shared" si="1"/>
        <v>3.9246467817896386E-3</v>
      </c>
      <c r="G9">
        <f>SUM($F$3:F9)</f>
        <v>7.5861113676239725E-3</v>
      </c>
      <c r="H9">
        <f t="shared" si="2"/>
        <v>254.8</v>
      </c>
      <c r="I9">
        <f t="shared" si="3"/>
        <v>1</v>
      </c>
      <c r="J9">
        <f t="shared" si="0"/>
        <v>127.4</v>
      </c>
      <c r="K9">
        <f t="shared" si="4"/>
        <v>0.5</v>
      </c>
      <c r="L9">
        <v>100</v>
      </c>
      <c r="M9">
        <f t="shared" si="5"/>
        <v>0.39246467817896385</v>
      </c>
    </row>
    <row r="10" spans="1:13" x14ac:dyDescent="0.25">
      <c r="A10" t="s">
        <v>281</v>
      </c>
      <c r="B10" t="s">
        <v>282</v>
      </c>
      <c r="C10" t="s">
        <v>249</v>
      </c>
      <c r="D10" s="22">
        <v>54912</v>
      </c>
      <c r="F10">
        <f t="shared" si="1"/>
        <v>2.1128451380552221E-2</v>
      </c>
      <c r="G10">
        <f>SUM($F$3:F10)</f>
        <v>2.8714562748176194E-2</v>
      </c>
      <c r="H10">
        <f t="shared" si="2"/>
        <v>47.329545454545453</v>
      </c>
      <c r="I10">
        <f t="shared" si="3"/>
        <v>1</v>
      </c>
      <c r="J10">
        <f t="shared" si="0"/>
        <v>23.664772727272727</v>
      </c>
      <c r="K10">
        <f t="shared" si="4"/>
        <v>0.5</v>
      </c>
      <c r="L10">
        <v>20</v>
      </c>
      <c r="M10">
        <f t="shared" si="5"/>
        <v>0.42256902761104442</v>
      </c>
    </row>
    <row r="11" spans="1:13" x14ac:dyDescent="0.25">
      <c r="A11" t="s">
        <v>283</v>
      </c>
      <c r="B11" t="s">
        <v>284</v>
      </c>
      <c r="C11" t="s">
        <v>251</v>
      </c>
      <c r="D11" s="22">
        <v>123552</v>
      </c>
      <c r="F11">
        <f t="shared" si="1"/>
        <v>4.7539015606242498E-2</v>
      </c>
      <c r="G11">
        <f>SUM($F$3:F11)</f>
        <v>7.6253578354418691E-2</v>
      </c>
      <c r="H11">
        <f t="shared" si="2"/>
        <v>21.035353535353536</v>
      </c>
      <c r="I11">
        <f t="shared" si="3"/>
        <v>1</v>
      </c>
      <c r="J11">
        <f t="shared" si="0"/>
        <v>10.517676767676768</v>
      </c>
      <c r="K11">
        <f t="shared" si="4"/>
        <v>0.5</v>
      </c>
      <c r="L11">
        <v>10</v>
      </c>
      <c r="M11">
        <f t="shared" si="5"/>
        <v>0.47539015606242496</v>
      </c>
    </row>
    <row r="12" spans="1:13" x14ac:dyDescent="0.25">
      <c r="A12" t="s">
        <v>285</v>
      </c>
      <c r="B12" t="s">
        <v>286</v>
      </c>
      <c r="C12" t="s">
        <v>253</v>
      </c>
      <c r="D12" s="22">
        <v>1098240</v>
      </c>
      <c r="F12">
        <f t="shared" si="1"/>
        <v>0.42256902761104442</v>
      </c>
      <c r="G12">
        <f>SUM($F$3:F12)</f>
        <v>0.49882260596546313</v>
      </c>
      <c r="H12">
        <f t="shared" si="2"/>
        <v>2.3664772727272725</v>
      </c>
      <c r="I12">
        <f t="shared" si="3"/>
        <v>0.99999999999999989</v>
      </c>
      <c r="J12">
        <f t="shared" si="0"/>
        <v>1.1832386363636362</v>
      </c>
      <c r="K12">
        <f t="shared" si="4"/>
        <v>0.49999999999999994</v>
      </c>
      <c r="L12">
        <v>1</v>
      </c>
      <c r="M12">
        <f t="shared" si="5"/>
        <v>0.42256902761104442</v>
      </c>
    </row>
    <row r="13" spans="1:13" x14ac:dyDescent="0.25">
      <c r="A13" t="s">
        <v>287</v>
      </c>
      <c r="B13" t="s">
        <v>288</v>
      </c>
      <c r="C13" t="s">
        <v>255</v>
      </c>
      <c r="D13" s="22">
        <v>1302540</v>
      </c>
      <c r="F13">
        <f t="shared" si="1"/>
        <v>0.50117739403453687</v>
      </c>
      <c r="G13">
        <f>SUM($F$3:F13)</f>
        <v>1</v>
      </c>
      <c r="H13">
        <f t="shared" si="2"/>
        <v>1.9953014878621771</v>
      </c>
      <c r="I13">
        <f t="shared" si="3"/>
        <v>1</v>
      </c>
      <c r="J13">
        <f t="shared" si="0"/>
        <v>0.99765074393108855</v>
      </c>
      <c r="K13">
        <f t="shared" si="4"/>
        <v>0.5</v>
      </c>
      <c r="L13">
        <v>0</v>
      </c>
      <c r="M13">
        <f t="shared" si="5"/>
        <v>0</v>
      </c>
    </row>
    <row r="14" spans="1:13" x14ac:dyDescent="0.25">
      <c r="C14" t="s">
        <v>257</v>
      </c>
    </row>
    <row r="15" spans="1:13" x14ac:dyDescent="0.25">
      <c r="C15" t="s">
        <v>228</v>
      </c>
      <c r="D15" s="22">
        <v>2598960</v>
      </c>
      <c r="I15">
        <f>SUM(I4:I13)</f>
        <v>10</v>
      </c>
      <c r="K15">
        <f>SUM(K4:K13)</f>
        <v>5</v>
      </c>
      <c r="M15">
        <f>SUM(M4:M13)</f>
        <v>4.0096038415366149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D243-0142-4DDF-9AC3-BD11673A85B0}">
  <dimension ref="B1:D16"/>
  <sheetViews>
    <sheetView workbookViewId="0">
      <selection activeCell="F10" sqref="F10"/>
    </sheetView>
  </sheetViews>
  <sheetFormatPr defaultRowHeight="16.5" x14ac:dyDescent="0.25"/>
  <cols>
    <col min="2" max="2" width="7.25" customWidth="1"/>
    <col min="3" max="3" width="19.125" customWidth="1"/>
    <col min="4" max="4" width="10.75" customWidth="1"/>
  </cols>
  <sheetData>
    <row r="1" spans="2:4" x14ac:dyDescent="0.25">
      <c r="B1" s="5" t="s">
        <v>289</v>
      </c>
    </row>
    <row r="5" spans="2:4" x14ac:dyDescent="0.25">
      <c r="B5" t="s">
        <v>260</v>
      </c>
      <c r="D5" t="s">
        <v>290</v>
      </c>
    </row>
    <row r="7" spans="2:4" x14ac:dyDescent="0.25">
      <c r="B7" t="s">
        <v>268</v>
      </c>
      <c r="C7" t="s">
        <v>269</v>
      </c>
      <c r="D7" s="24">
        <v>320000</v>
      </c>
    </row>
    <row r="8" spans="2:4" x14ac:dyDescent="0.25">
      <c r="B8" t="s">
        <v>270</v>
      </c>
      <c r="C8" t="s">
        <v>271</v>
      </c>
      <c r="D8" s="24">
        <v>36000</v>
      </c>
    </row>
    <row r="9" spans="2:4" x14ac:dyDescent="0.25">
      <c r="B9" t="s">
        <v>273</v>
      </c>
      <c r="C9" t="s">
        <v>274</v>
      </c>
      <c r="D9" s="24">
        <v>2000</v>
      </c>
    </row>
    <row r="10" spans="2:4" x14ac:dyDescent="0.25">
      <c r="B10" t="s">
        <v>275</v>
      </c>
      <c r="C10" t="s">
        <v>276</v>
      </c>
      <c r="D10" s="24">
        <v>300</v>
      </c>
    </row>
    <row r="11" spans="2:4" x14ac:dyDescent="0.25">
      <c r="B11" t="s">
        <v>277</v>
      </c>
      <c r="C11" t="s">
        <v>278</v>
      </c>
      <c r="D11" s="24">
        <v>200</v>
      </c>
    </row>
    <row r="12" spans="2:4" x14ac:dyDescent="0.25">
      <c r="B12" t="s">
        <v>279</v>
      </c>
      <c r="C12" t="s">
        <v>280</v>
      </c>
      <c r="D12" s="24">
        <v>100</v>
      </c>
    </row>
    <row r="13" spans="2:4" x14ac:dyDescent="0.25">
      <c r="B13" t="s">
        <v>281</v>
      </c>
      <c r="C13" t="s">
        <v>282</v>
      </c>
      <c r="D13" s="24">
        <v>20</v>
      </c>
    </row>
    <row r="14" spans="2:4" x14ac:dyDescent="0.25">
      <c r="B14" t="s">
        <v>283</v>
      </c>
      <c r="C14" t="s">
        <v>284</v>
      </c>
      <c r="D14" s="24">
        <v>10</v>
      </c>
    </row>
    <row r="15" spans="2:4" x14ac:dyDescent="0.25">
      <c r="B15" t="s">
        <v>285</v>
      </c>
      <c r="C15" t="s">
        <v>286</v>
      </c>
      <c r="D15" s="24">
        <v>1</v>
      </c>
    </row>
    <row r="16" spans="2:4" x14ac:dyDescent="0.25">
      <c r="B16" t="s">
        <v>287</v>
      </c>
      <c r="C16" t="s">
        <v>288</v>
      </c>
      <c r="D16" s="24">
        <v>0</v>
      </c>
    </row>
  </sheetData>
  <phoneticPr fontId="1" type="noConversion"/>
  <hyperlinks>
    <hyperlink ref="B1" r:id="rId1" xr:uid="{B19E28A6-B027-4DDB-BF48-82690FE3E89E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5E54-37B8-4119-A6A3-968D6FA43979}">
  <dimension ref="A1:C24"/>
  <sheetViews>
    <sheetView workbookViewId="0">
      <selection activeCell="C6" sqref="C6"/>
    </sheetView>
  </sheetViews>
  <sheetFormatPr defaultRowHeight="16.5" x14ac:dyDescent="0.25"/>
  <sheetData>
    <row r="1" spans="1:3" x14ac:dyDescent="0.25">
      <c r="A1" t="s">
        <v>291</v>
      </c>
      <c r="B1" t="s">
        <v>292</v>
      </c>
    </row>
    <row r="2" spans="1:3" x14ac:dyDescent="0.25">
      <c r="A2">
        <f ca="1">RANDBETWEEN(1,4)</f>
        <v>4</v>
      </c>
      <c r="B2">
        <f ca="1">RANDBETWEEN(1,13)</f>
        <v>2</v>
      </c>
      <c r="C2">
        <f ca="1">A2*100+B2</f>
        <v>402</v>
      </c>
    </row>
    <row r="3" spans="1:3" x14ac:dyDescent="0.25">
      <c r="A3">
        <f t="shared" ref="A3:A6" ca="1" si="0">RANDBETWEEN(1,4)</f>
        <v>1</v>
      </c>
      <c r="B3">
        <f t="shared" ref="B3:B6" ca="1" si="1">RANDBETWEEN(1,13)</f>
        <v>8</v>
      </c>
      <c r="C3">
        <f t="shared" ref="C3:C6" ca="1" si="2">A3*100+B3</f>
        <v>108</v>
      </c>
    </row>
    <row r="4" spans="1:3" x14ac:dyDescent="0.25">
      <c r="A4">
        <f t="shared" ca="1" si="0"/>
        <v>4</v>
      </c>
      <c r="B4">
        <f t="shared" ca="1" si="1"/>
        <v>7</v>
      </c>
      <c r="C4">
        <f t="shared" ca="1" si="2"/>
        <v>407</v>
      </c>
    </row>
    <row r="5" spans="1:3" x14ac:dyDescent="0.25">
      <c r="A5">
        <f t="shared" ca="1" si="0"/>
        <v>1</v>
      </c>
      <c r="B5">
        <f t="shared" ca="1" si="1"/>
        <v>9</v>
      </c>
      <c r="C5">
        <f t="shared" ca="1" si="2"/>
        <v>109</v>
      </c>
    </row>
    <row r="6" spans="1:3" x14ac:dyDescent="0.25">
      <c r="A6">
        <f t="shared" ca="1" si="0"/>
        <v>2</v>
      </c>
      <c r="B6">
        <f t="shared" ca="1" si="1"/>
        <v>6</v>
      </c>
      <c r="C6">
        <f t="shared" ca="1" si="2"/>
        <v>206</v>
      </c>
    </row>
    <row r="8" spans="1:3" x14ac:dyDescent="0.25">
      <c r="A8">
        <f ca="1">RANDBETWEEN(1,4)</f>
        <v>2</v>
      </c>
      <c r="B8">
        <f ca="1">RANDBETWEEN(1,13)</f>
        <v>13</v>
      </c>
      <c r="C8">
        <f ca="1">A8*100+B8</f>
        <v>213</v>
      </c>
    </row>
    <row r="9" spans="1:3" x14ac:dyDescent="0.25">
      <c r="A9">
        <f t="shared" ref="A9:A12" ca="1" si="3">RANDBETWEEN(1,4)</f>
        <v>1</v>
      </c>
      <c r="B9">
        <f t="shared" ref="B9:B12" ca="1" si="4">RANDBETWEEN(1,13)</f>
        <v>4</v>
      </c>
      <c r="C9">
        <f t="shared" ref="C9:C12" ca="1" si="5">A9*100+B9</f>
        <v>104</v>
      </c>
    </row>
    <row r="10" spans="1:3" x14ac:dyDescent="0.25">
      <c r="A10">
        <f t="shared" ca="1" si="3"/>
        <v>1</v>
      </c>
      <c r="B10">
        <f t="shared" ca="1" si="4"/>
        <v>4</v>
      </c>
      <c r="C10">
        <f t="shared" ca="1" si="5"/>
        <v>104</v>
      </c>
    </row>
    <row r="11" spans="1:3" x14ac:dyDescent="0.25">
      <c r="A11">
        <f t="shared" ca="1" si="3"/>
        <v>1</v>
      </c>
      <c r="B11">
        <f t="shared" ca="1" si="4"/>
        <v>3</v>
      </c>
      <c r="C11">
        <f t="shared" ca="1" si="5"/>
        <v>103</v>
      </c>
    </row>
    <row r="12" spans="1:3" x14ac:dyDescent="0.25">
      <c r="A12">
        <f t="shared" ca="1" si="3"/>
        <v>2</v>
      </c>
      <c r="B12">
        <f t="shared" ca="1" si="4"/>
        <v>8</v>
      </c>
      <c r="C12">
        <f t="shared" ca="1" si="5"/>
        <v>208</v>
      </c>
    </row>
    <row r="14" spans="1:3" x14ac:dyDescent="0.25">
      <c r="A14">
        <f ca="1">RANDBETWEEN(1,4)</f>
        <v>4</v>
      </c>
      <c r="B14">
        <f ca="1">RANDBETWEEN(1,13)</f>
        <v>5</v>
      </c>
      <c r="C14">
        <f ca="1">A14*100+B14</f>
        <v>405</v>
      </c>
    </row>
    <row r="15" spans="1:3" x14ac:dyDescent="0.25">
      <c r="A15">
        <f t="shared" ref="A15:A18" ca="1" si="6">RANDBETWEEN(1,4)</f>
        <v>2</v>
      </c>
      <c r="B15">
        <f t="shared" ref="B15:B18" ca="1" si="7">RANDBETWEEN(1,13)</f>
        <v>7</v>
      </c>
      <c r="C15">
        <f t="shared" ref="C15:C18" ca="1" si="8">A15*100+B15</f>
        <v>207</v>
      </c>
    </row>
    <row r="16" spans="1:3" x14ac:dyDescent="0.25">
      <c r="A16">
        <f t="shared" ca="1" si="6"/>
        <v>4</v>
      </c>
      <c r="B16">
        <f t="shared" ca="1" si="7"/>
        <v>6</v>
      </c>
      <c r="C16">
        <f t="shared" ca="1" si="8"/>
        <v>406</v>
      </c>
    </row>
    <row r="17" spans="1:3" x14ac:dyDescent="0.25">
      <c r="A17">
        <f t="shared" ca="1" si="6"/>
        <v>4</v>
      </c>
      <c r="B17">
        <f t="shared" ca="1" si="7"/>
        <v>9</v>
      </c>
      <c r="C17">
        <f t="shared" ca="1" si="8"/>
        <v>409</v>
      </c>
    </row>
    <row r="18" spans="1:3" x14ac:dyDescent="0.25">
      <c r="A18">
        <f t="shared" ca="1" si="6"/>
        <v>2</v>
      </c>
      <c r="B18">
        <f t="shared" ca="1" si="7"/>
        <v>4</v>
      </c>
      <c r="C18">
        <f t="shared" ca="1" si="8"/>
        <v>204</v>
      </c>
    </row>
    <row r="20" spans="1:3" x14ac:dyDescent="0.25">
      <c r="A20">
        <f ca="1">RANDBETWEEN(1,4)</f>
        <v>2</v>
      </c>
      <c r="B20">
        <f ca="1">RANDBETWEEN(1,13)</f>
        <v>10</v>
      </c>
      <c r="C20">
        <f ca="1">A20*100+B20</f>
        <v>210</v>
      </c>
    </row>
    <row r="21" spans="1:3" x14ac:dyDescent="0.25">
      <c r="A21">
        <f t="shared" ref="A21:A24" ca="1" si="9">RANDBETWEEN(1,4)</f>
        <v>2</v>
      </c>
      <c r="B21">
        <f t="shared" ref="B21:B24" ca="1" si="10">RANDBETWEEN(1,13)</f>
        <v>3</v>
      </c>
      <c r="C21">
        <f t="shared" ref="C21:C24" ca="1" si="11">A21*100+B21</f>
        <v>203</v>
      </c>
    </row>
    <row r="22" spans="1:3" x14ac:dyDescent="0.25">
      <c r="A22">
        <f t="shared" ca="1" si="9"/>
        <v>1</v>
      </c>
      <c r="B22">
        <f t="shared" ca="1" si="10"/>
        <v>12</v>
      </c>
      <c r="C22">
        <f t="shared" ca="1" si="11"/>
        <v>112</v>
      </c>
    </row>
    <row r="23" spans="1:3" x14ac:dyDescent="0.25">
      <c r="A23">
        <f t="shared" ca="1" si="9"/>
        <v>3</v>
      </c>
      <c r="B23">
        <f t="shared" ca="1" si="10"/>
        <v>2</v>
      </c>
      <c r="C23">
        <f t="shared" ca="1" si="11"/>
        <v>302</v>
      </c>
    </row>
    <row r="24" spans="1:3" x14ac:dyDescent="0.25">
      <c r="A24">
        <f t="shared" ca="1" si="9"/>
        <v>3</v>
      </c>
      <c r="B24">
        <f t="shared" ca="1" si="10"/>
        <v>1</v>
      </c>
      <c r="C24">
        <f t="shared" ca="1" si="11"/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學生名單</vt:lpstr>
      <vt:lpstr>工作表1</vt:lpstr>
      <vt:lpstr>工作表2</vt:lpstr>
      <vt:lpstr>工作表3</vt:lpstr>
      <vt:lpstr>工作表4</vt:lpstr>
      <vt:lpstr>工作表5</vt:lpstr>
      <vt:lpstr>工作表6</vt:lpstr>
      <vt:lpstr>工作表7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Renyuan Lyu</dc:creator>
  <cp:keywords/>
  <dc:description/>
  <cp:lastModifiedBy>Renyuan Lyu</cp:lastModifiedBy>
  <cp:revision/>
  <cp:lastPrinted>2019-03-07T14:48:16Z</cp:lastPrinted>
  <dcterms:created xsi:type="dcterms:W3CDTF">2019-02-15T07:05:34Z</dcterms:created>
  <dcterms:modified xsi:type="dcterms:W3CDTF">2019-03-07T15:28:36Z</dcterms:modified>
  <cp:category/>
  <cp:contentStatus/>
</cp:coreProperties>
</file>