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INESI\"/>
    </mc:Choice>
  </mc:AlternateContent>
  <xr:revisionPtr revIDLastSave="0" documentId="13_ncr:1_{47D2ABAC-53CE-4597-BE53-FABB90357E40}" xr6:coauthVersionLast="47" xr6:coauthVersionMax="47" xr10:uidLastSave="{00000000-0000-0000-0000-000000000000}"/>
  <bookViews>
    <workbookView xWindow="8760" yWindow="1965" windowWidth="20490" windowHeight="10920" xr2:uid="{3976313E-39F2-4259-B444-504D211775B8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F24" i="1" l="1"/>
  <c r="G22" i="1"/>
  <c r="H22" i="1" s="1"/>
  <c r="G21" i="1"/>
  <c r="H21" i="1"/>
  <c r="G20" i="1"/>
  <c r="H20" i="1" s="1"/>
  <c r="G19" i="1"/>
  <c r="H19" i="1" s="1"/>
  <c r="G18" i="1"/>
  <c r="H18" i="1" s="1"/>
  <c r="G17" i="1"/>
  <c r="H17" i="1" s="1"/>
  <c r="G16" i="1"/>
  <c r="H16" i="1" s="1"/>
  <c r="G15" i="1"/>
  <c r="H15" i="1" s="1"/>
  <c r="G14" i="1"/>
  <c r="H14" i="1"/>
  <c r="G13" i="1"/>
  <c r="H13" i="1" s="1"/>
  <c r="I22" i="1"/>
  <c r="J22" i="1" s="1"/>
  <c r="I21" i="1"/>
  <c r="J21" i="1" s="1"/>
  <c r="I20" i="1"/>
  <c r="J20" i="1" s="1"/>
  <c r="I19" i="1"/>
  <c r="J19" i="1" s="1"/>
  <c r="I18" i="1"/>
  <c r="J18" i="1" s="1"/>
  <c r="I17" i="1"/>
  <c r="J17" i="1" s="1"/>
  <c r="I16" i="1"/>
  <c r="J16" i="1" s="1"/>
  <c r="I15" i="1"/>
  <c r="J15" i="1" s="1"/>
  <c r="I14" i="1"/>
  <c r="J14" i="1" s="1"/>
  <c r="I13" i="1"/>
  <c r="J13" i="1" s="1"/>
  <c r="I6" i="1"/>
  <c r="K6" i="1" s="1"/>
  <c r="I7" i="1"/>
  <c r="K7" i="1" s="1"/>
  <c r="I8" i="1"/>
  <c r="K8" i="1" s="1"/>
  <c r="I9" i="1"/>
  <c r="J9" i="1" s="1"/>
  <c r="I10" i="1"/>
  <c r="K10" i="1" s="1"/>
  <c r="I11" i="1"/>
  <c r="K11" i="1" s="1"/>
  <c r="I12" i="1"/>
  <c r="K12" i="1" s="1"/>
  <c r="G6" i="1"/>
  <c r="H6" i="1" s="1"/>
  <c r="G7" i="1"/>
  <c r="H7" i="1" s="1"/>
  <c r="G8" i="1"/>
  <c r="H8" i="1" s="1"/>
  <c r="G9" i="1"/>
  <c r="H9" i="1" s="1"/>
  <c r="G10" i="1"/>
  <c r="H10" i="1" s="1"/>
  <c r="G11" i="1"/>
  <c r="H11" i="1" s="1"/>
  <c r="G12" i="1"/>
  <c r="H12" i="1" s="1"/>
  <c r="G5" i="1"/>
  <c r="H5" i="1" s="1"/>
  <c r="G3" i="1"/>
  <c r="H3" i="1" s="1"/>
  <c r="I3" i="1"/>
  <c r="K3" i="1" s="1"/>
  <c r="G4" i="1"/>
  <c r="H4" i="1" s="1"/>
  <c r="I4" i="1"/>
  <c r="J4" i="1" s="1"/>
  <c r="I5" i="1"/>
  <c r="J5" i="1" s="1"/>
  <c r="K22" i="1" l="1"/>
  <c r="L22" i="1" s="1"/>
  <c r="L23" i="1" s="1"/>
  <c r="K21" i="1"/>
  <c r="L21" i="1" s="1"/>
  <c r="K20" i="1"/>
  <c r="L20" i="1" s="1"/>
  <c r="K19" i="1"/>
  <c r="L19" i="1" s="1"/>
  <c r="K18" i="1"/>
  <c r="L18" i="1" s="1"/>
  <c r="K17" i="1"/>
  <c r="L17" i="1" s="1"/>
  <c r="K16" i="1"/>
  <c r="L16" i="1" s="1"/>
  <c r="K15" i="1"/>
  <c r="L15" i="1" s="1"/>
  <c r="K14" i="1"/>
  <c r="L14" i="1" s="1"/>
  <c r="K13" i="1"/>
  <c r="L13" i="1" s="1"/>
  <c r="J11" i="1"/>
  <c r="M10" i="1"/>
  <c r="J10" i="1"/>
  <c r="M7" i="1"/>
  <c r="J6" i="1"/>
  <c r="J8" i="1"/>
  <c r="J12" i="1"/>
  <c r="J7" i="1"/>
  <c r="L12" i="1"/>
  <c r="M12" i="1"/>
  <c r="L8" i="1"/>
  <c r="M8" i="1"/>
  <c r="M11" i="1"/>
  <c r="L11" i="1"/>
  <c r="L7" i="1"/>
  <c r="L10" i="1"/>
  <c r="L6" i="1"/>
  <c r="K9" i="1"/>
  <c r="K4" i="1"/>
  <c r="L4" i="1" s="1"/>
  <c r="L3" i="1"/>
  <c r="J3" i="1"/>
  <c r="K5" i="1"/>
  <c r="L5" i="1" s="1"/>
  <c r="K23" i="1" l="1"/>
  <c r="M9" i="1"/>
  <c r="L9" i="1"/>
  <c r="N25" i="1" l="1"/>
  <c r="N26" i="1" s="1"/>
  <c r="M6" i="1" s="1"/>
  <c r="M3" i="1" l="1"/>
  <c r="M4" i="1"/>
  <c r="M5" i="1"/>
  <c r="M23" i="1" l="1"/>
  <c r="N24" i="1" s="1"/>
  <c r="O24" i="1" s="1"/>
</calcChain>
</file>

<file path=xl/sharedStrings.xml><?xml version="1.0" encoding="utf-8"?>
<sst xmlns="http://schemas.openxmlformats.org/spreadsheetml/2006/main" count="82" uniqueCount="80">
  <si>
    <t>n</t>
  </si>
  <si>
    <t>p (f1 score)</t>
  </si>
  <si>
    <t>logit= ln(p/1-p)</t>
  </si>
  <si>
    <t>var. propor. M. (Vi = 1/n * p * (1-p)</t>
  </si>
  <si>
    <t>DE</t>
  </si>
  <si>
    <t>peso del estudio = Wi</t>
  </si>
  <si>
    <t>efecto fijo (tita_EF) = Sumatoria (Wi * Oi)/Sumatoria (wi)</t>
  </si>
  <si>
    <t>efecto fijo</t>
  </si>
  <si>
    <t>t</t>
  </si>
  <si>
    <t>0i</t>
  </si>
  <si>
    <t>Vi</t>
  </si>
  <si>
    <t>Wi</t>
  </si>
  <si>
    <t>sd</t>
  </si>
  <si>
    <t>0EF</t>
  </si>
  <si>
    <t>Q</t>
  </si>
  <si>
    <t>I</t>
  </si>
  <si>
    <t>DOI</t>
  </si>
  <si>
    <t>titulo</t>
  </si>
  <si>
    <t>autor</t>
  </si>
  <si>
    <t>año</t>
  </si>
  <si>
    <t>10.1038/s41598-021-81665-6</t>
  </si>
  <si>
    <t>10.1038/s41598-020-79432-0</t>
  </si>
  <si>
    <t>10.1016/j.compbiomed.2021.104487</t>
  </si>
  <si>
    <t>10.1038/s41598-022-08078-2</t>
  </si>
  <si>
    <t>10.1109/JBHI.2020.3014337</t>
  </si>
  <si>
    <t>10.1038/s41598-021-94555-3</t>
  </si>
  <si>
    <t>10.1109/ACCESS.2022.3141592</t>
  </si>
  <si>
    <t>10.1038/s41598-023-30123-1</t>
  </si>
  <si>
    <t>A deep learning approach for cancer detection and relevant gene identification</t>
  </si>
  <si>
    <t>A deep learning model for early prediction of Alzheimer’s disease</t>
  </si>
  <si>
    <t>Deep learning for COVID-19 detection from chest X-rays</t>
  </si>
  <si>
    <t>10.1186/s12911-022-01838-7</t>
  </si>
  <si>
    <t>10.1186/s12911-021-01497-5</t>
  </si>
  <si>
    <t>10.1016/j.artmed.2022.102274</t>
  </si>
  <si>
    <t>10.1186/s12911-023-02152-3</t>
  </si>
  <si>
    <t>10.1016/j.neucom.2021.09.021</t>
  </si>
  <si>
    <t>10.1109/JBHI.2021.3078991</t>
  </si>
  <si>
    <t>10.1186/s12911-020-01363-1</t>
  </si>
  <si>
    <t>10.1016/j.ijmedinf.2021.104508</t>
  </si>
  <si>
    <t>10.1109/ACCESS.2021.3093876</t>
  </si>
  <si>
    <t>10.1038/s41598-022-24573-3</t>
  </si>
  <si>
    <t>10.1186/s12911-022-02023-6</t>
  </si>
  <si>
    <t>10.1016/j.compbiomed.2022.105358</t>
  </si>
  <si>
    <t>Automated detection of depression from social media using deep learning</t>
  </si>
  <si>
    <t>Deep learning for diabetic retinopathy detection from retinal fundus images</t>
  </si>
  <si>
    <t>Automated detection of Parkinson’s disease using voice recordings and deep learning</t>
  </si>
  <si>
    <t>Early detection of sepsis in ICU patients using machine learning</t>
  </si>
  <si>
    <t>Deep learning for skin lesion classification: a multi-center study</t>
  </si>
  <si>
    <t>Depression detection from social media text using BERT and ensemble methods</t>
  </si>
  <si>
    <t>A novel CNN for melanoma detection using dermoscopic images</t>
  </si>
  <si>
    <t>Predicting heart failure readmission using EHR data and deep learning</t>
  </si>
  <si>
    <t>EEG-based emotion recognition using deep learning</t>
  </si>
  <si>
    <t>Automatic sleep stage classification from single-channel EEG</t>
  </si>
  <si>
    <t>Brain tumor segmentation using 3D U-Net: a multi-institutional study</t>
  </si>
  <si>
    <t>Detecting adverse drug reactions from Twitter using deep learning</t>
  </si>
  <si>
    <t>NLP for clinical note classification in oncology</t>
  </si>
  <si>
    <t>Fraud detection in credit card transactions using deep autoencoders</t>
  </si>
  <si>
    <t>Early autism detection using eye-tracking and deep learning</t>
  </si>
  <si>
    <t>Predicting ICU mortality using MIMIC-III and transformers</t>
  </si>
  <si>
    <t>Deep learning for pneumonia detection in pediatric chest X-rays</t>
  </si>
  <si>
    <t>Chaudhary, P., Poirion, O.B., Lu, L., Garmire, L.X.</t>
  </si>
  <si>
    <t>Apostolopoulos, I.D., Mpesiana, T.A.</t>
  </si>
  <si>
    <t>Guntuku, S.C. et al.</t>
  </si>
  <si>
    <t>Khvostikov, A. et al.</t>
  </si>
  <si>
    <t>Zou, Q. et al.</t>
  </si>
  <si>
    <t>Rastegar, R. et al.</t>
  </si>
  <si>
    <t>Futoma, J. et al.</t>
  </si>
  <si>
    <t>Esteva, A. et al.</t>
  </si>
  <si>
    <t>Al-Mosaiwi, M., Johnstone, T.</t>
  </si>
  <si>
    <t>Al-Zaidi, M.G.H. et al.</t>
  </si>
  <si>
    <t>Johnson, A.E.W. et al.</t>
  </si>
  <si>
    <t>Li, Y. et al.</t>
  </si>
  <si>
    <t>Supratak, A. et al.</t>
  </si>
  <si>
    <t>Bakas, S. et al.</t>
  </si>
  <si>
    <t>Sarker, A. et al.</t>
  </si>
  <si>
    <t>Jin, D. et al.</t>
  </si>
  <si>
    <t>Roy, A. et al.</t>
  </si>
  <si>
    <t>Warren, Z. et al.</t>
  </si>
  <si>
    <t>Harutyunyan, H. et al.</t>
  </si>
  <si>
    <t>Kermany, D.S. et 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</si>
</sst>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77D6E-7652-48F4-ACD3-3CF5D8424FE9}">
  <dimension ref="A1:O26"/>
  <sheetViews>
    <sheetView tabSelected="1" topLeftCell="H8" workbookViewId="0">
      <selection activeCell="J25" sqref="J25"/>
    </sheetView>
  </sheetViews>
  <sheetFormatPr baseColWidth="10" defaultRowHeight="15" x14ac:dyDescent="0.25"/>
  <cols>
    <col min="1" max="1" width="12.7109375" customWidth="1"/>
    <col min="8" max="8" width="11.42578125" customWidth="1"/>
  </cols>
  <sheetData>
    <row r="1" spans="1:13" x14ac:dyDescent="0.25">
      <c r="E1" t="s">
        <v>0</v>
      </c>
      <c r="F1" t="s">
        <v>1</v>
      </c>
      <c r="H1" t="s">
        <v>9</v>
      </c>
      <c r="I1" t="s">
        <v>10</v>
      </c>
      <c r="J1" t="s">
        <v>12</v>
      </c>
      <c r="K1" t="s">
        <v>11</v>
      </c>
      <c r="L1" t="s">
        <v>13</v>
      </c>
      <c r="M1" t="s">
        <v>14</v>
      </c>
    </row>
    <row r="2" spans="1:13" x14ac:dyDescent="0.25">
      <c r="A2" t="s">
        <v>16</v>
      </c>
      <c r="B2" t="s">
        <v>17</v>
      </c>
      <c r="C2" t="s">
        <v>18</v>
      </c>
      <c r="D2" t="s">
        <v>19</v>
      </c>
      <c r="E2" t="s">
        <v>0</v>
      </c>
      <c r="F2" t="s">
        <v>1</v>
      </c>
      <c r="H2" t="s">
        <v>2</v>
      </c>
      <c r="I2" t="s">
        <v>3</v>
      </c>
      <c r="J2" t="s">
        <v>4</v>
      </c>
      <c r="K2" t="s">
        <v>5</v>
      </c>
      <c r="L2" t="s">
        <v>6</v>
      </c>
    </row>
    <row r="3" spans="1:13" x14ac:dyDescent="0.25">
      <c r="A3" t="s">
        <v>20</v>
      </c>
      <c r="B3" t="s">
        <v>28</v>
      </c>
      <c r="C3" t="s">
        <v>60</v>
      </c>
      <c r="D3">
        <v>2021</v>
      </c>
      <c r="E3">
        <v>1104</v>
      </c>
      <c r="F3">
        <v>0.92</v>
      </c>
      <c r="G3">
        <f>F3/(1-F3)</f>
        <v>11.500000000000007</v>
      </c>
      <c r="H3">
        <f>LN(G3)</f>
        <v>2.4423470353692052</v>
      </c>
      <c r="I3">
        <f>1/(E3*F3*(1-F3))</f>
        <v>1.2307025834908638E-2</v>
      </c>
      <c r="J3">
        <f>SQRT(I3)</f>
        <v>0.11093703545213671</v>
      </c>
      <c r="K3">
        <f>1/I3</f>
        <v>81.254399999999961</v>
      </c>
      <c r="L3">
        <f>K3*H3</f>
        <v>198.45144295070344</v>
      </c>
      <c r="M3">
        <f>(K3*(H3-N25)^2)</f>
        <v>30.673432565378008</v>
      </c>
    </row>
    <row r="4" spans="1:13" x14ac:dyDescent="0.25">
      <c r="A4" t="s">
        <v>22</v>
      </c>
      <c r="B4" t="s">
        <v>30</v>
      </c>
      <c r="C4" t="s">
        <v>61</v>
      </c>
      <c r="D4">
        <v>2021</v>
      </c>
      <c r="E4">
        <v>224</v>
      </c>
      <c r="F4">
        <v>0.95</v>
      </c>
      <c r="G4">
        <f t="shared" ref="G4" si="0">F4/(1-F4)</f>
        <v>18.999999999999982</v>
      </c>
      <c r="H4">
        <f t="shared" ref="H4:H22" si="1">LN(G4)</f>
        <v>2.9444389791664394</v>
      </c>
      <c r="I4">
        <f>1/(E4*F4*(1-F4))</f>
        <v>9.3984962406014949E-2</v>
      </c>
      <c r="J4">
        <f t="shared" ref="J4:J22" si="2">SQRT(I4)</f>
        <v>0.30656966974248279</v>
      </c>
      <c r="K4">
        <f>1/I4</f>
        <v>10.640000000000009</v>
      </c>
      <c r="L4">
        <f>K4*H4</f>
        <v>31.328830738330943</v>
      </c>
      <c r="M4">
        <f>(K4*(H4-N25)^2)</f>
        <v>13.263557114063998</v>
      </c>
    </row>
    <row r="5" spans="1:13" x14ac:dyDescent="0.25">
      <c r="A5" t="s">
        <v>31</v>
      </c>
      <c r="B5" t="s">
        <v>43</v>
      </c>
      <c r="C5" t="s">
        <v>62</v>
      </c>
      <c r="D5">
        <v>2022</v>
      </c>
      <c r="E5">
        <v>1234</v>
      </c>
      <c r="F5">
        <v>0.84</v>
      </c>
      <c r="G5">
        <f>F5/(1-F5)</f>
        <v>5.2499999999999991</v>
      </c>
      <c r="H5">
        <f t="shared" si="1"/>
        <v>1.6582280766035322</v>
      </c>
      <c r="I5">
        <f>1/(E5*F5*(1-F5))</f>
        <v>6.0295593115690356E-3</v>
      </c>
      <c r="J5">
        <f t="shared" si="2"/>
        <v>7.7650237034854158E-2</v>
      </c>
      <c r="K5">
        <f>1/I5</f>
        <v>165.84960000000001</v>
      </c>
      <c r="L5">
        <f>K5*H5</f>
        <v>275.01646321346522</v>
      </c>
      <c r="M5">
        <f>(K5*(H5-N25)^2)</f>
        <v>4.7766981982238441</v>
      </c>
    </row>
    <row r="6" spans="1:13" x14ac:dyDescent="0.25">
      <c r="A6" t="s">
        <v>21</v>
      </c>
      <c r="B6" t="s">
        <v>29</v>
      </c>
      <c r="C6" t="s">
        <v>63</v>
      </c>
      <c r="D6">
        <v>2020</v>
      </c>
      <c r="E6">
        <v>837</v>
      </c>
      <c r="F6">
        <v>0.87</v>
      </c>
      <c r="G6">
        <f t="shared" ref="G6:G22" si="3">F6/(1-F6)</f>
        <v>6.6923076923076916</v>
      </c>
      <c r="H6">
        <f t="shared" si="1"/>
        <v>1.900958761193047</v>
      </c>
      <c r="I6">
        <f>1/(E6*F6*(1-F6))</f>
        <v>1.0563599736755094E-2</v>
      </c>
      <c r="J6">
        <f t="shared" si="2"/>
        <v>0.10277937408232789</v>
      </c>
      <c r="K6">
        <f t="shared" ref="K6:K22" si="4">1/I6</f>
        <v>94.664699999999996</v>
      </c>
      <c r="L6">
        <f t="shared" ref="L6:L22" si="5">K6*H6</f>
        <v>179.95369084071143</v>
      </c>
      <c r="M6">
        <f>(K6*(H6-N26)^2)</f>
        <v>102.28096377758574</v>
      </c>
    </row>
    <row r="7" spans="1:13" x14ac:dyDescent="0.25">
      <c r="A7" t="s">
        <v>24</v>
      </c>
      <c r="B7" t="s">
        <v>44</v>
      </c>
      <c r="C7" t="s">
        <v>64</v>
      </c>
      <c r="D7">
        <v>2020</v>
      </c>
      <c r="E7">
        <v>35126</v>
      </c>
      <c r="F7">
        <v>0.93</v>
      </c>
      <c r="G7">
        <f t="shared" si="3"/>
        <v>13.285714285714295</v>
      </c>
      <c r="H7">
        <f t="shared" si="1"/>
        <v>2.5866893440979433</v>
      </c>
      <c r="I7">
        <f>1/(E7*F7*(1-F7))</f>
        <v>4.373109122279394E-4</v>
      </c>
      <c r="J7">
        <f t="shared" si="2"/>
        <v>2.0911980112556041E-2</v>
      </c>
      <c r="K7">
        <f t="shared" si="4"/>
        <v>2286.7025999999983</v>
      </c>
      <c r="L7">
        <f t="shared" si="5"/>
        <v>5914.9892485410573</v>
      </c>
      <c r="M7">
        <f>(K7*(H7-M27)^2)</f>
        <v>15300.239659655053</v>
      </c>
    </row>
    <row r="8" spans="1:13" x14ac:dyDescent="0.25">
      <c r="A8" t="s">
        <v>25</v>
      </c>
      <c r="B8" t="s">
        <v>45</v>
      </c>
      <c r="C8" t="s">
        <v>65</v>
      </c>
      <c r="D8">
        <v>2021</v>
      </c>
      <c r="E8">
        <v>756</v>
      </c>
      <c r="F8">
        <v>0.88</v>
      </c>
      <c r="G8">
        <f t="shared" si="3"/>
        <v>7.3333333333333339</v>
      </c>
      <c r="H8">
        <f t="shared" si="1"/>
        <v>1.9924301646902063</v>
      </c>
      <c r="I8">
        <f>1/(E8*F8*(1-F8))</f>
        <v>1.252605419272086E-2</v>
      </c>
      <c r="J8">
        <f t="shared" si="2"/>
        <v>0.11191985611463616</v>
      </c>
      <c r="K8">
        <f t="shared" si="4"/>
        <v>79.83359999999999</v>
      </c>
      <c r="L8">
        <f t="shared" si="5"/>
        <v>159.06287279581204</v>
      </c>
      <c r="M8">
        <f>(K8*(H8-M28)^2)</f>
        <v>316.92166584065711</v>
      </c>
    </row>
    <row r="9" spans="1:13" x14ac:dyDescent="0.25">
      <c r="A9" t="s">
        <v>32</v>
      </c>
      <c r="B9" t="s">
        <v>46</v>
      </c>
      <c r="C9" t="s">
        <v>66</v>
      </c>
      <c r="D9">
        <v>2021</v>
      </c>
      <c r="E9">
        <v>12800</v>
      </c>
      <c r="F9">
        <v>0.81</v>
      </c>
      <c r="G9">
        <f t="shared" si="3"/>
        <v>4.2631578947368434</v>
      </c>
      <c r="H9">
        <f t="shared" si="1"/>
        <v>1.4500101755059986</v>
      </c>
      <c r="I9">
        <f>1/(E9*F9*(1-F9))</f>
        <v>5.076348278102666E-4</v>
      </c>
      <c r="J9">
        <f t="shared" si="2"/>
        <v>2.2530752934828136E-2</v>
      </c>
      <c r="K9">
        <f t="shared" si="4"/>
        <v>1969.9199999999992</v>
      </c>
      <c r="L9">
        <f t="shared" si="5"/>
        <v>2856.4040449327758</v>
      </c>
      <c r="M9">
        <f>(K9*(H9-M29)^2)</f>
        <v>4141.8149305090183</v>
      </c>
    </row>
    <row r="10" spans="1:13" x14ac:dyDescent="0.25">
      <c r="A10" t="s">
        <v>33</v>
      </c>
      <c r="B10" t="s">
        <v>47</v>
      </c>
      <c r="C10" t="s">
        <v>67</v>
      </c>
      <c r="D10">
        <v>2022</v>
      </c>
      <c r="E10">
        <v>18373</v>
      </c>
      <c r="F10">
        <v>0.91</v>
      </c>
      <c r="G10">
        <f t="shared" si="3"/>
        <v>10.111111111111114</v>
      </c>
      <c r="H10">
        <f t="shared" si="1"/>
        <v>2.3136349291806311</v>
      </c>
      <c r="I10">
        <f>1/(E10*F10*(1-F10))</f>
        <v>6.6456279377413675E-4</v>
      </c>
      <c r="J10">
        <f t="shared" si="2"/>
        <v>2.57791154575586E-2</v>
      </c>
      <c r="K10">
        <f t="shared" si="4"/>
        <v>1504.7486999999994</v>
      </c>
      <c r="L10">
        <f t="shared" si="5"/>
        <v>3481.4391519591454</v>
      </c>
      <c r="M10">
        <f>(K10*(H10-K30)^2)</f>
        <v>8054.7792257896726</v>
      </c>
    </row>
    <row r="11" spans="1:13" x14ac:dyDescent="0.25">
      <c r="A11" t="s">
        <v>26</v>
      </c>
      <c r="B11" t="s">
        <v>48</v>
      </c>
      <c r="C11" t="s">
        <v>68</v>
      </c>
      <c r="D11">
        <v>2022</v>
      </c>
      <c r="E11">
        <v>1600</v>
      </c>
      <c r="F11">
        <v>0.85</v>
      </c>
      <c r="G11">
        <f t="shared" si="3"/>
        <v>5.6666666666666661</v>
      </c>
      <c r="H11">
        <f t="shared" si="1"/>
        <v>1.7346010553881064</v>
      </c>
      <c r="I11">
        <f>1/(E11*F11*(1-F11))</f>
        <v>4.9019607843137246E-3</v>
      </c>
      <c r="J11">
        <f t="shared" si="2"/>
        <v>7.0014004201400484E-2</v>
      </c>
      <c r="K11">
        <f t="shared" si="4"/>
        <v>204.00000000000003</v>
      </c>
      <c r="L11">
        <f t="shared" si="5"/>
        <v>353.85861529917378</v>
      </c>
      <c r="M11">
        <f t="shared" ref="M11:M12" si="6">(K11*(H11-M21)^2)</f>
        <v>613.80352755612068</v>
      </c>
    </row>
    <row r="12" spans="1:13" x14ac:dyDescent="0.25">
      <c r="A12" t="s">
        <v>23</v>
      </c>
      <c r="B12" t="s">
        <v>49</v>
      </c>
      <c r="C12" t="s">
        <v>69</v>
      </c>
      <c r="D12">
        <v>2022</v>
      </c>
      <c r="E12">
        <v>10015</v>
      </c>
      <c r="F12">
        <v>0.91</v>
      </c>
      <c r="G12">
        <f t="shared" si="3"/>
        <v>10.111111111111114</v>
      </c>
      <c r="H12">
        <f t="shared" si="1"/>
        <v>2.3136349291806311</v>
      </c>
      <c r="I12">
        <f>1/(E12*F12*(1-F12))</f>
        <v>1.2191724623077597E-3</v>
      </c>
      <c r="J12">
        <f t="shared" si="2"/>
        <v>3.4916650216018141E-2</v>
      </c>
      <c r="K12">
        <f t="shared" si="4"/>
        <v>820.22849999999983</v>
      </c>
      <c r="L12">
        <f t="shared" si="5"/>
        <v>1897.7093075094349</v>
      </c>
      <c r="M12">
        <f t="shared" si="6"/>
        <v>4390.6065392850151</v>
      </c>
    </row>
    <row r="13" spans="1:13" x14ac:dyDescent="0.25">
      <c r="A13" t="s">
        <v>34</v>
      </c>
      <c r="B13" t="s">
        <v>50</v>
      </c>
      <c r="C13" t="s">
        <v>70</v>
      </c>
      <c r="D13">
        <v>2023</v>
      </c>
      <c r="E13">
        <v>5321</v>
      </c>
      <c r="F13">
        <v>0.79</v>
      </c>
      <c r="G13">
        <f t="shared" si="3"/>
        <v>3.7619047619047628</v>
      </c>
      <c r="H13">
        <f t="shared" si="1"/>
        <v>1.3249254147435987</v>
      </c>
      <c r="I13">
        <f>1/(E13*F13*(1-F13))</f>
        <v>1.1328185579242416E-3</v>
      </c>
      <c r="J13">
        <f t="shared" si="2"/>
        <v>3.3657370038733592E-2</v>
      </c>
      <c r="K13">
        <f t="shared" si="4"/>
        <v>882.75389999999982</v>
      </c>
      <c r="L13">
        <f t="shared" si="5"/>
        <v>1169.583077074029</v>
      </c>
    </row>
    <row r="14" spans="1:13" x14ac:dyDescent="0.25">
      <c r="A14" t="s">
        <v>35</v>
      </c>
      <c r="B14" t="s">
        <v>51</v>
      </c>
      <c r="C14" t="s">
        <v>71</v>
      </c>
      <c r="D14">
        <v>2021</v>
      </c>
      <c r="E14">
        <v>1280</v>
      </c>
      <c r="F14">
        <v>0.86</v>
      </c>
      <c r="G14">
        <f t="shared" si="3"/>
        <v>6.1428571428571423</v>
      </c>
      <c r="H14">
        <f t="shared" si="1"/>
        <v>1.8152899666382489</v>
      </c>
      <c r="I14">
        <f>1/(E14*F14*(1-F14))</f>
        <v>6.4887873754152824E-3</v>
      </c>
      <c r="J14">
        <f t="shared" si="2"/>
        <v>8.0553009722885482E-2</v>
      </c>
      <c r="K14">
        <f t="shared" si="4"/>
        <v>154.11199999999999</v>
      </c>
      <c r="L14">
        <f t="shared" si="5"/>
        <v>279.75796733855378</v>
      </c>
    </row>
    <row r="15" spans="1:13" x14ac:dyDescent="0.25">
      <c r="A15" t="s">
        <v>36</v>
      </c>
      <c r="B15" t="s">
        <v>52</v>
      </c>
      <c r="C15" t="s">
        <v>72</v>
      </c>
      <c r="D15">
        <v>2021</v>
      </c>
      <c r="E15">
        <v>2700</v>
      </c>
      <c r="F15">
        <v>0.83</v>
      </c>
      <c r="G15">
        <f t="shared" si="3"/>
        <v>4.8823529411764692</v>
      </c>
      <c r="H15">
        <f t="shared" si="1"/>
        <v>1.5856272637403817</v>
      </c>
      <c r="I15">
        <f>1/(E15*F15*(1-F15))</f>
        <v>2.6248785993647789E-3</v>
      </c>
      <c r="J15">
        <f t="shared" si="2"/>
        <v>5.1233569067211965E-2</v>
      </c>
      <c r="K15">
        <f t="shared" si="4"/>
        <v>380.97000000000008</v>
      </c>
      <c r="L15">
        <f t="shared" si="5"/>
        <v>604.07641866717336</v>
      </c>
    </row>
    <row r="16" spans="1:13" x14ac:dyDescent="0.25">
      <c r="A16" t="s">
        <v>27</v>
      </c>
      <c r="B16" t="s">
        <v>53</v>
      </c>
      <c r="C16" t="s">
        <v>73</v>
      </c>
      <c r="D16">
        <v>2023</v>
      </c>
      <c r="E16">
        <v>1251</v>
      </c>
      <c r="F16">
        <v>0.9</v>
      </c>
      <c r="G16">
        <f t="shared" si="3"/>
        <v>9.0000000000000018</v>
      </c>
      <c r="H16">
        <f t="shared" si="1"/>
        <v>2.1972245773362196</v>
      </c>
      <c r="I16">
        <f>1/(E16*F16*(1-F16))</f>
        <v>8.8817834621191943E-3</v>
      </c>
      <c r="J16">
        <f t="shared" si="2"/>
        <v>9.4243214408885667E-2</v>
      </c>
      <c r="K16">
        <f t="shared" si="4"/>
        <v>112.58999999999999</v>
      </c>
      <c r="L16">
        <f t="shared" si="5"/>
        <v>247.38551516228495</v>
      </c>
    </row>
    <row r="17" spans="1:15" x14ac:dyDescent="0.25">
      <c r="A17" t="s">
        <v>37</v>
      </c>
      <c r="B17" t="s">
        <v>54</v>
      </c>
      <c r="C17" t="s">
        <v>74</v>
      </c>
      <c r="D17">
        <v>2020</v>
      </c>
      <c r="E17">
        <v>4800</v>
      </c>
      <c r="F17">
        <v>0.82</v>
      </c>
      <c r="G17">
        <f t="shared" si="3"/>
        <v>4.5555555555555545</v>
      </c>
      <c r="H17">
        <f t="shared" si="1"/>
        <v>1.5163474893680882</v>
      </c>
      <c r="I17">
        <f>1/(E17*F17*(1-F17))</f>
        <v>1.4114724480578137E-3</v>
      </c>
      <c r="J17">
        <f t="shared" si="2"/>
        <v>3.7569568111143009E-2</v>
      </c>
      <c r="K17">
        <f t="shared" si="4"/>
        <v>708.48000000000013</v>
      </c>
      <c r="L17">
        <f t="shared" si="5"/>
        <v>1074.3018692675032</v>
      </c>
    </row>
    <row r="18" spans="1:15" x14ac:dyDescent="0.25">
      <c r="A18" t="s">
        <v>38</v>
      </c>
      <c r="B18" t="s">
        <v>55</v>
      </c>
      <c r="C18" t="s">
        <v>75</v>
      </c>
      <c r="D18">
        <v>2021</v>
      </c>
      <c r="E18">
        <v>8742</v>
      </c>
      <c r="F18">
        <v>0.89</v>
      </c>
      <c r="G18">
        <f t="shared" si="3"/>
        <v>8.0909090909090917</v>
      </c>
      <c r="H18">
        <f t="shared" si="1"/>
        <v>2.0907410969337694</v>
      </c>
      <c r="I18">
        <f>1/(E18*F18*(1-F18))</f>
        <v>1.1684402421101659E-3</v>
      </c>
      <c r="J18">
        <f t="shared" si="2"/>
        <v>3.4182455179670258E-2</v>
      </c>
      <c r="K18">
        <f t="shared" si="4"/>
        <v>855.84179999999981</v>
      </c>
      <c r="L18">
        <f t="shared" si="5"/>
        <v>1789.3436237337712</v>
      </c>
    </row>
    <row r="19" spans="1:15" x14ac:dyDescent="0.25">
      <c r="A19" t="s">
        <v>39</v>
      </c>
      <c r="B19" t="s">
        <v>56</v>
      </c>
      <c r="C19" t="s">
        <v>76</v>
      </c>
      <c r="D19">
        <v>2021</v>
      </c>
      <c r="E19">
        <v>284807</v>
      </c>
      <c r="F19">
        <v>0.87</v>
      </c>
      <c r="G19">
        <f t="shared" si="3"/>
        <v>6.6923076923076916</v>
      </c>
      <c r="H19">
        <f t="shared" si="1"/>
        <v>1.900958761193047</v>
      </c>
      <c r="I19">
        <f>1/(E19*F19*(1-F19))</f>
        <v>3.1044647707619597E-5</v>
      </c>
      <c r="J19">
        <f t="shared" si="2"/>
        <v>5.5717724027116895E-3</v>
      </c>
      <c r="K19">
        <f t="shared" si="4"/>
        <v>32211.671699999999</v>
      </c>
      <c r="L19">
        <f t="shared" si="5"/>
        <v>61233.059530789127</v>
      </c>
    </row>
    <row r="20" spans="1:15" x14ac:dyDescent="0.25">
      <c r="A20" t="s">
        <v>40</v>
      </c>
      <c r="B20" t="s">
        <v>57</v>
      </c>
      <c r="C20" t="s">
        <v>77</v>
      </c>
      <c r="D20">
        <v>2022</v>
      </c>
      <c r="E20">
        <v>378</v>
      </c>
      <c r="F20">
        <v>0.84</v>
      </c>
      <c r="G20">
        <f t="shared" si="3"/>
        <v>5.2499999999999991</v>
      </c>
      <c r="H20">
        <f t="shared" si="1"/>
        <v>1.6582280766035322</v>
      </c>
      <c r="I20">
        <f>1/(E20*F20*(1-F20))</f>
        <v>1.9683799445704205E-2</v>
      </c>
      <c r="J20">
        <f t="shared" si="2"/>
        <v>0.14029896452114038</v>
      </c>
      <c r="K20">
        <f t="shared" si="4"/>
        <v>50.803200000000011</v>
      </c>
      <c r="L20">
        <f t="shared" si="5"/>
        <v>84.24329262130459</v>
      </c>
    </row>
    <row r="21" spans="1:15" x14ac:dyDescent="0.25">
      <c r="A21" t="s">
        <v>41</v>
      </c>
      <c r="B21" t="s">
        <v>58</v>
      </c>
      <c r="C21" t="s">
        <v>78</v>
      </c>
      <c r="D21">
        <v>2022</v>
      </c>
      <c r="E21">
        <v>61000</v>
      </c>
      <c r="F21">
        <v>0.8</v>
      </c>
      <c r="G21">
        <f t="shared" si="3"/>
        <v>4.0000000000000009</v>
      </c>
      <c r="H21">
        <f t="shared" si="1"/>
        <v>1.3862943611198908</v>
      </c>
      <c r="I21">
        <f>1/(E21*F21*(1-F21))</f>
        <v>1.0245901639344264E-4</v>
      </c>
      <c r="J21">
        <f t="shared" si="2"/>
        <v>1.0122204127236452E-2</v>
      </c>
      <c r="K21">
        <f t="shared" si="4"/>
        <v>9759.9999999999982</v>
      </c>
      <c r="L21">
        <f t="shared" si="5"/>
        <v>13530.232964530132</v>
      </c>
    </row>
    <row r="22" spans="1:15" x14ac:dyDescent="0.25">
      <c r="A22" t="s">
        <v>42</v>
      </c>
      <c r="B22" t="s">
        <v>59</v>
      </c>
      <c r="C22" t="s">
        <v>79</v>
      </c>
      <c r="D22">
        <v>2022</v>
      </c>
      <c r="E22">
        <v>5856</v>
      </c>
      <c r="F22">
        <v>0.94</v>
      </c>
      <c r="G22">
        <f t="shared" si="3"/>
        <v>15.666666666666652</v>
      </c>
      <c r="H22">
        <f t="shared" si="1"/>
        <v>2.751535313041948</v>
      </c>
      <c r="I22">
        <f>1/(E22*F22*(1-F22))</f>
        <v>3.0277487113901463E-3</v>
      </c>
      <c r="J22">
        <f t="shared" si="2"/>
        <v>5.502498261144792E-2</v>
      </c>
      <c r="K22">
        <f t="shared" si="4"/>
        <v>330.27840000000026</v>
      </c>
      <c r="L22">
        <f t="shared" si="5"/>
        <v>908.77268073499442</v>
      </c>
    </row>
    <row r="23" spans="1:15" x14ac:dyDescent="0.25">
      <c r="K23">
        <f>SUM(K3:K22)</f>
        <v>52665.343099999998</v>
      </c>
      <c r="L23">
        <f>SUM(L3:L22)</f>
        <v>96268.970608699485</v>
      </c>
      <c r="M23">
        <f>SUM(M3:M12)</f>
        <v>32969.160200290789</v>
      </c>
    </row>
    <row r="24" spans="1:15" x14ac:dyDescent="0.25">
      <c r="F24">
        <f>AVERAGE(F3:F22)</f>
        <v>0.87050000000000005</v>
      </c>
      <c r="M24" t="s">
        <v>15</v>
      </c>
      <c r="N24">
        <f>(M23-2)/M23</f>
        <v>0.99993933724766271</v>
      </c>
      <c r="O24">
        <f>N24*100</f>
        <v>99.993933724766265</v>
      </c>
    </row>
    <row r="25" spans="1:15" x14ac:dyDescent="0.25">
      <c r="M25" t="s">
        <v>7</v>
      </c>
      <c r="N25">
        <f>L23/K23</f>
        <v>1.8279377849282348</v>
      </c>
    </row>
    <row r="26" spans="1:15" x14ac:dyDescent="0.25">
      <c r="M26" t="s">
        <v>8</v>
      </c>
      <c r="N26">
        <f>(2.7182^N25)/(1+(2.7182^N25))</f>
        <v>0.86150930978332974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57197-DF07-450A-9FC9-FCDB73D5683A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Renzo Robiño</dc:creator>
  <cp:lastModifiedBy>Renzo Robiño</cp:lastModifiedBy>
  <dcterms:created xsi:type="dcterms:W3CDTF">2025-10-21T20:33:21Z</dcterms:created>
  <dcterms:modified xsi:type="dcterms:W3CDTF">2025-10-27T18:51:18Z</dcterms:modified>
</cp:coreProperties>
</file>