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enneth Uykingtian\Desktop\"/>
    </mc:Choice>
  </mc:AlternateContent>
  <xr:revisionPtr revIDLastSave="0" documentId="13_ncr:1_{C305A5F6-592C-4C56-BAD1-67F0D3A597B5}" xr6:coauthVersionLast="43" xr6:coauthVersionMax="43" xr10:uidLastSave="{00000000-0000-0000-0000-000000000000}"/>
  <bookViews>
    <workbookView xWindow="0" yWindow="0" windowWidth="18000" windowHeight="9360" xr2:uid="{00000000-000D-0000-FFFF-FFFF00000000}"/>
  </bookViews>
  <sheets>
    <sheet name="Sheet1" sheetId="1" r:id="rId1"/>
    <sheet name="Philhealth Deductions" sheetId="3" r:id="rId2"/>
    <sheet name="Pagibig Deductions" sheetId="4" r:id="rId3"/>
    <sheet name="SSS Deduction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3" i="1"/>
  <c r="X18" i="1"/>
  <c r="X17" i="1"/>
  <c r="Z4" i="1" l="1"/>
  <c r="Z5" i="1"/>
  <c r="Z6" i="1"/>
  <c r="Z7" i="1"/>
  <c r="Z8" i="1"/>
  <c r="Z3" i="1"/>
  <c r="X4" i="1"/>
  <c r="X5" i="1"/>
  <c r="X6" i="1"/>
  <c r="X7" i="1"/>
  <c r="X8" i="1"/>
  <c r="X9" i="1"/>
  <c r="X3" i="1"/>
  <c r="X15" i="1"/>
  <c r="X14" i="1"/>
  <c r="Y4" i="1"/>
  <c r="Y5" i="1"/>
  <c r="Y6" i="1"/>
  <c r="Y7" i="1"/>
  <c r="Y8" i="1"/>
  <c r="Y9" i="1"/>
  <c r="Y3" i="1"/>
  <c r="X12" i="1"/>
  <c r="X11" i="1"/>
  <c r="C12" i="1"/>
  <c r="C11" i="1"/>
  <c r="S18" i="1"/>
  <c r="S4" i="1" s="1"/>
  <c r="S5" i="1"/>
  <c r="R5" i="1"/>
  <c r="R6" i="1"/>
  <c r="R7" i="1"/>
  <c r="R8" i="1"/>
  <c r="R9" i="1"/>
  <c r="R3" i="1"/>
  <c r="S13" i="1"/>
  <c r="R4" i="1" s="1"/>
  <c r="C3" i="5"/>
  <c r="D3" i="5"/>
  <c r="E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C4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C5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E29" i="5"/>
  <c r="E30" i="5" s="1"/>
  <c r="E31" i="5" s="1"/>
  <c r="E32" i="5" s="1"/>
  <c r="E33" i="5" s="1"/>
  <c r="E34" i="5" s="1"/>
  <c r="E35" i="5" s="1"/>
  <c r="E36" i="5" s="1"/>
  <c r="E37" i="5" s="1"/>
  <c r="E38" i="5" s="1"/>
  <c r="P4" i="1"/>
  <c r="P5" i="1"/>
  <c r="P6" i="1"/>
  <c r="P7" i="1"/>
  <c r="P8" i="1"/>
  <c r="P3" i="1"/>
  <c r="O4" i="1"/>
  <c r="O5" i="1"/>
  <c r="O6" i="1"/>
  <c r="O7" i="1"/>
  <c r="O8" i="1"/>
  <c r="O3" i="1"/>
  <c r="N4" i="1"/>
  <c r="N5" i="1"/>
  <c r="N6" i="1"/>
  <c r="N7" i="1"/>
  <c r="N8" i="1"/>
  <c r="N9" i="1"/>
  <c r="O9" i="1" s="1"/>
  <c r="N3" i="1"/>
  <c r="H4" i="1"/>
  <c r="H5" i="1"/>
  <c r="H6" i="1"/>
  <c r="H7" i="1"/>
  <c r="H8" i="1"/>
  <c r="H9" i="1"/>
  <c r="H3" i="1"/>
  <c r="I4" i="1"/>
  <c r="I5" i="1"/>
  <c r="I6" i="1"/>
  <c r="I7" i="1"/>
  <c r="J7" i="1" s="1"/>
  <c r="I8" i="1"/>
  <c r="J8" i="1" s="1"/>
  <c r="I9" i="1"/>
  <c r="J9" i="1" s="1"/>
  <c r="I3" i="1"/>
  <c r="J3" i="1" s="1"/>
  <c r="M4" i="1"/>
  <c r="M5" i="1"/>
  <c r="M6" i="1"/>
  <c r="M7" i="1"/>
  <c r="M8" i="1"/>
  <c r="M3" i="1"/>
  <c r="L4" i="1"/>
  <c r="L5" i="1"/>
  <c r="L6" i="1"/>
  <c r="L7" i="1"/>
  <c r="L8" i="1"/>
  <c r="L9" i="1"/>
  <c r="M9" i="1" s="1"/>
  <c r="L3" i="1"/>
  <c r="J4" i="1"/>
  <c r="J5" i="1"/>
  <c r="J6" i="1"/>
  <c r="P9" i="1" l="1"/>
  <c r="U5" i="1"/>
  <c r="S3" i="1"/>
  <c r="S19" i="1" s="1"/>
  <c r="S9" i="1"/>
  <c r="S8" i="1"/>
  <c r="S7" i="1"/>
  <c r="U7" i="1" s="1"/>
  <c r="S6" i="1"/>
  <c r="U6" i="1" s="1"/>
  <c r="U4" i="1"/>
  <c r="U8" i="1"/>
  <c r="S14" i="1"/>
  <c r="U3" i="1"/>
  <c r="U9" i="1" l="1"/>
  <c r="Z9" i="1" s="1"/>
  <c r="AA11" i="1" s="1"/>
</calcChain>
</file>

<file path=xl/sharedStrings.xml><?xml version="1.0" encoding="utf-8"?>
<sst xmlns="http://schemas.openxmlformats.org/spreadsheetml/2006/main" count="73" uniqueCount="68">
  <si>
    <t>lastname</t>
  </si>
  <si>
    <t>firstname</t>
  </si>
  <si>
    <t>Rate / Day</t>
  </si>
  <si>
    <t>Standard Clock in</t>
  </si>
  <si>
    <t>Clock in time</t>
  </si>
  <si>
    <t>Standard Clock out</t>
  </si>
  <si>
    <t>Clock out time</t>
  </si>
  <si>
    <t>MONDAY</t>
  </si>
  <si>
    <t>TUESDAY</t>
  </si>
  <si>
    <t>WEDNESDAY</t>
  </si>
  <si>
    <t>THURSDAY</t>
  </si>
  <si>
    <t>FRIDAY</t>
  </si>
  <si>
    <t>SATURDAY</t>
  </si>
  <si>
    <t>SUNDAY</t>
  </si>
  <si>
    <t>Late Penalty</t>
  </si>
  <si>
    <t>Late Time</t>
  </si>
  <si>
    <t>Overtime</t>
  </si>
  <si>
    <t>Overtime Bonus</t>
  </si>
  <si>
    <t>Hours worked</t>
  </si>
  <si>
    <t>Base payment for hours worked</t>
  </si>
  <si>
    <t>Payment Earned</t>
  </si>
  <si>
    <t xml:space="preserve">PHILHEALTH CONTRIBUTIONS = (MONTHLY SALARY X 2.75%) / 2 </t>
  </si>
  <si>
    <t>Can be ignored</t>
  </si>
  <si>
    <t>40000 and above</t>
  </si>
  <si>
    <t>137.51 to 549.99</t>
  </si>
  <si>
    <t>275.00 to 1099.99</t>
  </si>
  <si>
    <t>10001 to 39999.99</t>
  </si>
  <si>
    <t xml:space="preserve">10000 and below </t>
  </si>
  <si>
    <t>Employer Share</t>
  </si>
  <si>
    <t>Personal Share</t>
  </si>
  <si>
    <t>Monthly Premium</t>
  </si>
  <si>
    <t>Monthly Basic Salary x2.75%</t>
  </si>
  <si>
    <t>Over 1500</t>
  </si>
  <si>
    <t>1500 and below</t>
  </si>
  <si>
    <t>Employee Share</t>
  </si>
  <si>
    <t>Monthly Compensation</t>
  </si>
  <si>
    <t>Percentage of Monthly Compensation</t>
  </si>
  <si>
    <t>AND ABOVE</t>
  </si>
  <si>
    <t>Employer Contribution</t>
  </si>
  <si>
    <t>Employee Contribution</t>
  </si>
  <si>
    <t>Monthly Salary Credit</t>
  </si>
  <si>
    <t>Highest value of range</t>
  </si>
  <si>
    <t>Bottom value of Range</t>
  </si>
  <si>
    <t>Installments</t>
  </si>
  <si>
    <t>Debt</t>
  </si>
  <si>
    <t>Payment per day</t>
  </si>
  <si>
    <t>Remaining</t>
  </si>
  <si>
    <t>Debt Payments</t>
  </si>
  <si>
    <t>Other Deductibles</t>
  </si>
  <si>
    <t>Standing</t>
  </si>
  <si>
    <t>Advances</t>
  </si>
  <si>
    <t>Payments per day</t>
  </si>
  <si>
    <t>Liabilities</t>
  </si>
  <si>
    <t>Benefits</t>
  </si>
  <si>
    <t>SSS</t>
  </si>
  <si>
    <t>Pag-ibig</t>
  </si>
  <si>
    <t>Philhealth</t>
  </si>
  <si>
    <t xml:space="preserve">Monthly PhilHealth </t>
  </si>
  <si>
    <t>TOTAL PER WEEK</t>
  </si>
  <si>
    <t>TOTAL PER MONTH</t>
  </si>
  <si>
    <t>Daily PhilHealth</t>
  </si>
  <si>
    <t>Monthly Pag-ibg</t>
  </si>
  <si>
    <t>Daily Pag-ibig</t>
  </si>
  <si>
    <t>Monthly SSS</t>
  </si>
  <si>
    <t>Daily SSS</t>
  </si>
  <si>
    <t>Earned</t>
  </si>
  <si>
    <t>Salary for the Week</t>
  </si>
  <si>
    <t>INPUT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</si>
</sst>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/>
    <xf numFmtId="0" fontId="3" fillId="0" borderId="0" xfId="0" applyFont="1"/>
    <xf numFmtId="0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workbookViewId="0">
      <selection activeCell="S13" sqref="S13"/>
    </sheetView>
  </sheetViews>
  <sheetFormatPr defaultRowHeight="15" x14ac:dyDescent="0.25"/>
  <cols>
    <col min="2" max="2" width="17.42578125" customWidth="1"/>
    <col min="3" max="3" width="10" bestFit="1" customWidth="1"/>
    <col min="4" max="4" width="15.85546875" customWidth="1"/>
    <col min="5" max="5" width="12.85546875" customWidth="1"/>
    <col min="6" max="6" width="17.7109375" bestFit="1" customWidth="1"/>
    <col min="7" max="7" width="13.85546875" customWidth="1"/>
    <col min="8" max="9" width="9" customWidth="1"/>
    <col min="10" max="10" width="12" customWidth="1"/>
    <col min="12" max="12" width="10.5703125" bestFit="1" customWidth="1"/>
    <col min="13" max="13" width="15.140625" customWidth="1"/>
    <col min="14" max="14" width="13.140625" customWidth="1"/>
    <col min="15" max="15" width="29.5703125" customWidth="1"/>
    <col min="16" max="16" width="16.140625" customWidth="1"/>
    <col min="18" max="18" width="16.140625" customWidth="1"/>
    <col min="19" max="19" width="16.85546875" customWidth="1"/>
    <col min="20" max="20" width="17.7109375" customWidth="1"/>
    <col min="23" max="23" width="18.42578125" customWidth="1"/>
    <col min="25" max="25" width="10.42578125" customWidth="1"/>
    <col min="26" max="26" width="18.140625" customWidth="1"/>
  </cols>
  <sheetData>
    <row r="1" spans="1:27" x14ac:dyDescent="0.25">
      <c r="A1" t="s">
        <v>0</v>
      </c>
      <c r="B1" t="s">
        <v>1</v>
      </c>
      <c r="Q1" s="13"/>
      <c r="R1" s="14" t="s">
        <v>52</v>
      </c>
      <c r="V1" s="13"/>
      <c r="W1" s="14" t="s">
        <v>53</v>
      </c>
    </row>
    <row r="2" spans="1:27" x14ac:dyDescent="0.25">
      <c r="C2" s="16" t="s">
        <v>2</v>
      </c>
      <c r="D2" t="s">
        <v>3</v>
      </c>
      <c r="E2" s="16" t="s">
        <v>4</v>
      </c>
      <c r="F2" t="s">
        <v>5</v>
      </c>
      <c r="G2" s="16" t="s">
        <v>6</v>
      </c>
      <c r="I2" t="s">
        <v>15</v>
      </c>
      <c r="J2" t="s">
        <v>14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s="13"/>
      <c r="R2" t="s">
        <v>47</v>
      </c>
      <c r="S2" t="s">
        <v>50</v>
      </c>
      <c r="T2" s="16" t="s">
        <v>48</v>
      </c>
      <c r="U2" t="s">
        <v>49</v>
      </c>
      <c r="V2" s="13"/>
      <c r="W2" t="s">
        <v>54</v>
      </c>
      <c r="X2" t="s">
        <v>55</v>
      </c>
      <c r="Y2" t="s">
        <v>56</v>
      </c>
      <c r="Z2" t="s">
        <v>65</v>
      </c>
    </row>
    <row r="3" spans="1:27" x14ac:dyDescent="0.25">
      <c r="B3" t="s">
        <v>7</v>
      </c>
      <c r="C3" s="1">
        <v>537</v>
      </c>
      <c r="D3" s="2">
        <v>0.33333333333333331</v>
      </c>
      <c r="E3" s="2">
        <v>0.375</v>
      </c>
      <c r="F3" s="2">
        <v>0.66666666666666663</v>
      </c>
      <c r="G3" s="2">
        <v>0.70833333333333337</v>
      </c>
      <c r="H3" t="str">
        <f>IF(AND((E3&lt;&gt;""),(G3&lt;&gt;"")),"PRESENT","ABSENT")</f>
        <v>PRESENT</v>
      </c>
      <c r="I3" s="3">
        <f>IFERROR(E3-D3,"ABSENT")</f>
        <v>4.1666666666666685E-2</v>
      </c>
      <c r="J3">
        <f>PRODUCT(HOUR(I3),QUOTIENT(C3,8)) + PRODUCT(MINUTE(I3),QUOTIENT(QUOTIENT(C3,8),60))</f>
        <v>67</v>
      </c>
      <c r="L3" s="3">
        <f>G3-F3</f>
        <v>4.1666666666666741E-2</v>
      </c>
      <c r="M3">
        <f>PRODUCT(PRODUCT(HOUR(L3),QUOTIENT(C3,8)) + PRODUCT(MINUTE(L3),QUOTIENT(QUOTIENT(C3,8),60)),1.3)</f>
        <v>87.100000000000009</v>
      </c>
      <c r="N3" s="3">
        <f>G3-E3</f>
        <v>0.33333333333333337</v>
      </c>
      <c r="O3">
        <f>IF(HOUR(N3) &lt;  8, PRODUCT(HOUR(N3),QUOTIENT(C3,8)) + PRODUCT(MINUTE(L3),QUOTIENT(QUOTIENT(C3,8),60)),537)</f>
        <v>537</v>
      </c>
      <c r="P3">
        <f>O3+M3-J3</f>
        <v>557.1</v>
      </c>
      <c r="Q3" s="13"/>
      <c r="R3">
        <f>$S$13</f>
        <v>25</v>
      </c>
      <c r="S3">
        <f>$S$18</f>
        <v>25</v>
      </c>
      <c r="U3">
        <f>P3-R3-S3-T3</f>
        <v>507.1</v>
      </c>
      <c r="V3" s="13"/>
      <c r="W3">
        <f>$X$18</f>
        <v>20</v>
      </c>
      <c r="X3" s="1">
        <f>$X$15</f>
        <v>10.024000000000001</v>
      </c>
      <c r="Y3" s="1">
        <f>$X$12</f>
        <v>6.8666666666666663</v>
      </c>
      <c r="Z3" s="1">
        <f>U3-W3-X3-Y3</f>
        <v>470.20933333333335</v>
      </c>
    </row>
    <row r="4" spans="1:27" x14ac:dyDescent="0.25">
      <c r="B4" t="s">
        <v>8</v>
      </c>
      <c r="C4" s="1">
        <v>537</v>
      </c>
      <c r="D4" s="2">
        <v>0.33333333333333331</v>
      </c>
      <c r="E4" s="2">
        <v>0.33333333333333331</v>
      </c>
      <c r="F4" s="2">
        <v>0.66666666666666663</v>
      </c>
      <c r="G4" s="2">
        <v>0.66666666666666663</v>
      </c>
      <c r="H4" t="str">
        <f t="shared" ref="H4:H9" si="0">IF(AND((E4&lt;&gt;""),(G4&lt;&gt;"")),"PRESENT","ABSENT")</f>
        <v>PRESENT</v>
      </c>
      <c r="I4" s="3">
        <f t="shared" ref="I4:I9" si="1">IFERROR(E4-D4,"ABSENT")</f>
        <v>0</v>
      </c>
      <c r="J4">
        <f t="shared" ref="J4:J9" si="2">PRODUCT(HOUR(I4),QUOTIENT(C4,8)) + PRODUCT(MINUTE(I4),QUOTIENT(QUOTIENT(C4,8),60))</f>
        <v>0</v>
      </c>
      <c r="L4" s="3">
        <f t="shared" ref="L4:L9" si="3">G4-F4</f>
        <v>0</v>
      </c>
      <c r="M4">
        <f t="shared" ref="M4:M9" si="4">PRODUCT(PRODUCT(HOUR(L4),QUOTIENT(C4,8)) + PRODUCT(MINUTE(L4),QUOTIENT(QUOTIENT(C4,8),60)),1.3)</f>
        <v>0</v>
      </c>
      <c r="N4" s="3">
        <f t="shared" ref="N4:N9" si="5">G4-E4</f>
        <v>0.33333333333333331</v>
      </c>
      <c r="O4">
        <f t="shared" ref="O4:O9" si="6">IF(HOUR(N4) &lt;  8, PRODUCT(HOUR(N4),QUOTIENT(C4,8)) + PRODUCT(MINUTE(L4),QUOTIENT(QUOTIENT(C4,8),60)),537)</f>
        <v>537</v>
      </c>
      <c r="P4">
        <f t="shared" ref="P4:P8" si="7">O4+M4-J4</f>
        <v>537</v>
      </c>
      <c r="Q4" s="13"/>
      <c r="R4">
        <f t="shared" ref="R4:R9" si="8">$S$13</f>
        <v>25</v>
      </c>
      <c r="S4">
        <f t="shared" ref="S4:S9" si="9">$S$18</f>
        <v>25</v>
      </c>
      <c r="U4">
        <f t="shared" ref="U4:U9" si="10">P4-R4-S4-T4</f>
        <v>487</v>
      </c>
      <c r="V4" s="13"/>
      <c r="W4">
        <f t="shared" ref="W4:W9" si="11">$X$18</f>
        <v>20</v>
      </c>
      <c r="X4" s="1">
        <f t="shared" ref="X4:X9" si="12">$X$15</f>
        <v>10.024000000000001</v>
      </c>
      <c r="Y4" s="1">
        <f t="shared" ref="Y4:Y9" si="13">$X$12</f>
        <v>6.8666666666666663</v>
      </c>
      <c r="Z4" s="1">
        <f t="shared" ref="Z4:Z9" si="14">U4-W4-X4-Y4</f>
        <v>450.10933333333332</v>
      </c>
    </row>
    <row r="5" spans="1:27" x14ac:dyDescent="0.25">
      <c r="B5" t="s">
        <v>9</v>
      </c>
      <c r="C5" s="1">
        <v>537</v>
      </c>
      <c r="D5" s="2">
        <v>0.33333333333333331</v>
      </c>
      <c r="E5" s="2">
        <v>0.35069444444444442</v>
      </c>
      <c r="F5" s="2">
        <v>0.66666666666666663</v>
      </c>
      <c r="G5" s="2">
        <v>0.66666666666666663</v>
      </c>
      <c r="H5" t="str">
        <f t="shared" si="0"/>
        <v>PRESENT</v>
      </c>
      <c r="I5" s="3">
        <f t="shared" si="1"/>
        <v>1.7361111111111105E-2</v>
      </c>
      <c r="J5">
        <f t="shared" si="2"/>
        <v>25</v>
      </c>
      <c r="L5" s="3">
        <f t="shared" si="3"/>
        <v>0</v>
      </c>
      <c r="M5">
        <f t="shared" si="4"/>
        <v>0</v>
      </c>
      <c r="N5" s="3">
        <f t="shared" si="5"/>
        <v>0.31597222222222221</v>
      </c>
      <c r="O5">
        <f t="shared" si="6"/>
        <v>469</v>
      </c>
      <c r="P5">
        <f t="shared" si="7"/>
        <v>444</v>
      </c>
      <c r="Q5" s="13"/>
      <c r="R5">
        <f t="shared" si="8"/>
        <v>25</v>
      </c>
      <c r="S5">
        <f t="shared" si="9"/>
        <v>25</v>
      </c>
      <c r="U5">
        <f t="shared" si="10"/>
        <v>394</v>
      </c>
      <c r="V5" s="13"/>
      <c r="W5">
        <f t="shared" si="11"/>
        <v>20</v>
      </c>
      <c r="X5" s="1">
        <f t="shared" si="12"/>
        <v>10.024000000000001</v>
      </c>
      <c r="Y5" s="1">
        <f t="shared" si="13"/>
        <v>6.8666666666666663</v>
      </c>
      <c r="Z5" s="1">
        <f t="shared" si="14"/>
        <v>357.10933333333332</v>
      </c>
    </row>
    <row r="6" spans="1:27" x14ac:dyDescent="0.25">
      <c r="B6" t="s">
        <v>10</v>
      </c>
      <c r="C6" s="1">
        <v>537</v>
      </c>
      <c r="D6" s="2">
        <v>0.33333333333333331</v>
      </c>
      <c r="E6" s="2">
        <v>0.5</v>
      </c>
      <c r="F6" s="2">
        <v>0.66666666666666663</v>
      </c>
      <c r="G6" s="2">
        <v>0.75</v>
      </c>
      <c r="H6" t="str">
        <f t="shared" si="0"/>
        <v>PRESENT</v>
      </c>
      <c r="I6" s="3">
        <f t="shared" si="1"/>
        <v>0.16666666666666669</v>
      </c>
      <c r="J6">
        <f t="shared" si="2"/>
        <v>268</v>
      </c>
      <c r="L6" s="3">
        <f t="shared" si="3"/>
        <v>8.333333333333337E-2</v>
      </c>
      <c r="M6">
        <f t="shared" si="4"/>
        <v>174.20000000000002</v>
      </c>
      <c r="N6" s="3">
        <f t="shared" si="5"/>
        <v>0.25</v>
      </c>
      <c r="O6">
        <f t="shared" si="6"/>
        <v>402</v>
      </c>
      <c r="P6">
        <f t="shared" si="7"/>
        <v>308.20000000000005</v>
      </c>
      <c r="Q6" s="13"/>
      <c r="R6">
        <f t="shared" si="8"/>
        <v>25</v>
      </c>
      <c r="S6">
        <f t="shared" si="9"/>
        <v>25</v>
      </c>
      <c r="U6">
        <f t="shared" si="10"/>
        <v>258.20000000000005</v>
      </c>
      <c r="V6" s="13"/>
      <c r="W6">
        <f t="shared" si="11"/>
        <v>20</v>
      </c>
      <c r="X6" s="1">
        <f t="shared" si="12"/>
        <v>10.024000000000001</v>
      </c>
      <c r="Y6" s="1">
        <f t="shared" si="13"/>
        <v>6.8666666666666663</v>
      </c>
      <c r="Z6" s="1">
        <f t="shared" si="14"/>
        <v>221.30933333333337</v>
      </c>
    </row>
    <row r="7" spans="1:27" x14ac:dyDescent="0.25">
      <c r="B7" t="s">
        <v>11</v>
      </c>
      <c r="C7" s="1">
        <v>537</v>
      </c>
      <c r="D7" s="2">
        <v>0.33333333333333331</v>
      </c>
      <c r="E7" s="2">
        <v>0.33333333333333331</v>
      </c>
      <c r="F7" s="2">
        <v>0.66666666666666663</v>
      </c>
      <c r="G7" s="2">
        <v>0.66666666666666663</v>
      </c>
      <c r="H7" t="str">
        <f t="shared" si="0"/>
        <v>PRESENT</v>
      </c>
      <c r="I7" s="3">
        <f t="shared" si="1"/>
        <v>0</v>
      </c>
      <c r="J7">
        <f t="shared" si="2"/>
        <v>0</v>
      </c>
      <c r="L7" s="3">
        <f t="shared" si="3"/>
        <v>0</v>
      </c>
      <c r="M7">
        <f t="shared" si="4"/>
        <v>0</v>
      </c>
      <c r="N7" s="3">
        <f t="shared" si="5"/>
        <v>0.33333333333333331</v>
      </c>
      <c r="O7">
        <f t="shared" si="6"/>
        <v>537</v>
      </c>
      <c r="P7">
        <f t="shared" si="7"/>
        <v>537</v>
      </c>
      <c r="Q7" s="13"/>
      <c r="R7">
        <f t="shared" si="8"/>
        <v>25</v>
      </c>
      <c r="S7">
        <f t="shared" si="9"/>
        <v>25</v>
      </c>
      <c r="U7">
        <f t="shared" si="10"/>
        <v>487</v>
      </c>
      <c r="V7" s="13"/>
      <c r="W7">
        <f t="shared" si="11"/>
        <v>20</v>
      </c>
      <c r="X7" s="1">
        <f t="shared" si="12"/>
        <v>10.024000000000001</v>
      </c>
      <c r="Y7" s="1">
        <f t="shared" si="13"/>
        <v>6.8666666666666663</v>
      </c>
      <c r="Z7" s="1">
        <f t="shared" si="14"/>
        <v>450.10933333333332</v>
      </c>
    </row>
    <row r="8" spans="1:27" x14ac:dyDescent="0.25">
      <c r="B8" t="s">
        <v>12</v>
      </c>
      <c r="C8" s="1">
        <v>537</v>
      </c>
      <c r="D8" s="2">
        <v>0.33333333333333331</v>
      </c>
      <c r="E8" s="2">
        <v>0.33333333333333331</v>
      </c>
      <c r="F8" s="2">
        <v>0.66666666666666663</v>
      </c>
      <c r="G8" s="2">
        <v>0.66666666666666663</v>
      </c>
      <c r="H8" t="str">
        <f t="shared" si="0"/>
        <v>PRESENT</v>
      </c>
      <c r="I8" s="3">
        <f t="shared" si="1"/>
        <v>0</v>
      </c>
      <c r="J8">
        <f t="shared" si="2"/>
        <v>0</v>
      </c>
      <c r="L8" s="3">
        <f t="shared" si="3"/>
        <v>0</v>
      </c>
      <c r="M8">
        <f t="shared" si="4"/>
        <v>0</v>
      </c>
      <c r="N8" s="3">
        <f t="shared" si="5"/>
        <v>0.33333333333333331</v>
      </c>
      <c r="O8">
        <f t="shared" si="6"/>
        <v>537</v>
      </c>
      <c r="P8">
        <f t="shared" si="7"/>
        <v>537</v>
      </c>
      <c r="Q8" s="13"/>
      <c r="R8">
        <f t="shared" si="8"/>
        <v>25</v>
      </c>
      <c r="S8">
        <f t="shared" si="9"/>
        <v>25</v>
      </c>
      <c r="U8">
        <f t="shared" si="10"/>
        <v>487</v>
      </c>
      <c r="V8" s="13"/>
      <c r="W8">
        <f t="shared" si="11"/>
        <v>20</v>
      </c>
      <c r="X8" s="1">
        <f t="shared" si="12"/>
        <v>10.024000000000001</v>
      </c>
      <c r="Y8" s="1">
        <f t="shared" si="13"/>
        <v>6.8666666666666663</v>
      </c>
      <c r="Z8" s="1">
        <f t="shared" si="14"/>
        <v>450.10933333333332</v>
      </c>
    </row>
    <row r="9" spans="1:27" x14ac:dyDescent="0.25">
      <c r="B9" t="s">
        <v>13</v>
      </c>
      <c r="C9" s="1">
        <v>537</v>
      </c>
      <c r="D9" s="2">
        <v>0.33333333333333331</v>
      </c>
      <c r="E9" s="2">
        <v>0.33333333333333331</v>
      </c>
      <c r="F9" s="2">
        <v>0.66666666666666663</v>
      </c>
      <c r="G9" s="2">
        <v>0.66666666666666663</v>
      </c>
      <c r="H9" t="str">
        <f t="shared" si="0"/>
        <v>PRESENT</v>
      </c>
      <c r="I9" s="3">
        <f t="shared" si="1"/>
        <v>0</v>
      </c>
      <c r="J9">
        <f t="shared" si="2"/>
        <v>0</v>
      </c>
      <c r="L9" s="3">
        <f t="shared" si="3"/>
        <v>0</v>
      </c>
      <c r="M9">
        <f t="shared" si="4"/>
        <v>0</v>
      </c>
      <c r="N9" s="3">
        <f t="shared" si="5"/>
        <v>0.33333333333333331</v>
      </c>
      <c r="O9">
        <f t="shared" si="6"/>
        <v>537</v>
      </c>
      <c r="P9">
        <f>O9+M9-J9</f>
        <v>537</v>
      </c>
      <c r="Q9" s="13"/>
      <c r="R9">
        <f t="shared" si="8"/>
        <v>25</v>
      </c>
      <c r="S9">
        <f t="shared" si="9"/>
        <v>25</v>
      </c>
      <c r="U9">
        <f t="shared" si="10"/>
        <v>487</v>
      </c>
      <c r="V9" s="13"/>
      <c r="W9">
        <f t="shared" si="11"/>
        <v>20</v>
      </c>
      <c r="X9" s="1">
        <f t="shared" si="12"/>
        <v>10.024000000000001</v>
      </c>
      <c r="Y9" s="1">
        <f t="shared" si="13"/>
        <v>6.8666666666666663</v>
      </c>
      <c r="Z9" s="1">
        <f t="shared" si="14"/>
        <v>450.10933333333332</v>
      </c>
    </row>
    <row r="10" spans="1:27" x14ac:dyDescent="0.25">
      <c r="Q10" s="13"/>
      <c r="V10" s="13"/>
    </row>
    <row r="11" spans="1:27" x14ac:dyDescent="0.25">
      <c r="B11" t="s">
        <v>58</v>
      </c>
      <c r="C11" s="15">
        <f>SUM(C3:C9)</f>
        <v>3759</v>
      </c>
      <c r="Q11" s="13"/>
      <c r="R11" s="16" t="s">
        <v>44</v>
      </c>
      <c r="S11">
        <v>500</v>
      </c>
      <c r="V11" s="13"/>
      <c r="W11" t="s">
        <v>57</v>
      </c>
      <c r="X11">
        <f>IF(C12&lt;=10000,137.5,IF(C12&lt;=39999.99,QUOTIENT(PRODUCT(C12,0.0275),2),550))</f>
        <v>206</v>
      </c>
      <c r="Z11" t="s">
        <v>66</v>
      </c>
      <c r="AA11" s="1">
        <f>SUM(Z3:Z9)</f>
        <v>2849.0653333333335</v>
      </c>
    </row>
    <row r="12" spans="1:27" x14ac:dyDescent="0.25">
      <c r="B12" t="s">
        <v>59</v>
      </c>
      <c r="C12" s="15">
        <f xml:space="preserve"> C11*4</f>
        <v>15036</v>
      </c>
      <c r="O12" s="16" t="s">
        <v>67</v>
      </c>
      <c r="Q12" s="13"/>
      <c r="R12" s="16" t="s">
        <v>43</v>
      </c>
      <c r="S12">
        <v>20</v>
      </c>
      <c r="V12" s="13"/>
      <c r="W12" t="s">
        <v>60</v>
      </c>
      <c r="X12" s="1">
        <f>X11/30</f>
        <v>6.8666666666666663</v>
      </c>
    </row>
    <row r="13" spans="1:27" x14ac:dyDescent="0.25">
      <c r="Q13" s="13"/>
      <c r="R13" t="s">
        <v>45</v>
      </c>
      <c r="S13">
        <f>S11/S12</f>
        <v>25</v>
      </c>
      <c r="V13" s="13"/>
    </row>
    <row r="14" spans="1:27" x14ac:dyDescent="0.25">
      <c r="Q14" s="13"/>
      <c r="R14" t="s">
        <v>46</v>
      </c>
      <c r="S14">
        <f>5000-SUM(R3:R9)</f>
        <v>4825</v>
      </c>
      <c r="V14" s="13"/>
      <c r="W14" t="s">
        <v>61</v>
      </c>
      <c r="X14">
        <f>IF(C12&lt;1500,PRODUCT(C12,0.01),PRODUCT(C12,0.02))</f>
        <v>300.72000000000003</v>
      </c>
    </row>
    <row r="15" spans="1:27" x14ac:dyDescent="0.25">
      <c r="Q15" s="13"/>
      <c r="V15" s="13"/>
      <c r="W15" t="s">
        <v>62</v>
      </c>
      <c r="X15">
        <f>X14/30</f>
        <v>10.024000000000001</v>
      </c>
    </row>
    <row r="16" spans="1:27" x14ac:dyDescent="0.25">
      <c r="R16" s="16" t="s">
        <v>50</v>
      </c>
      <c r="S16">
        <v>500</v>
      </c>
    </row>
    <row r="17" spans="18:24" x14ac:dyDescent="0.25">
      <c r="R17" s="16" t="s">
        <v>43</v>
      </c>
      <c r="S17">
        <v>20</v>
      </c>
      <c r="W17" t="s">
        <v>63</v>
      </c>
      <c r="X17">
        <f>INDEX('SSS Deductions'!A2:D38,MATCH(VLOOKUP(C12,'SSS Deductions'!A2:A38,1,TRUE),'SSS Deductions'!A2:A38,0),4)</f>
        <v>600</v>
      </c>
    </row>
    <row r="18" spans="18:24" x14ac:dyDescent="0.25">
      <c r="R18" t="s">
        <v>51</v>
      </c>
      <c r="S18">
        <f>S16/S17</f>
        <v>25</v>
      </c>
      <c r="W18" t="s">
        <v>64</v>
      </c>
      <c r="X18">
        <f>X17/30</f>
        <v>20</v>
      </c>
    </row>
    <row r="19" spans="18:24" x14ac:dyDescent="0.25">
      <c r="R19" t="s">
        <v>46</v>
      </c>
      <c r="S19">
        <f>S16-SUM(S3:S9)</f>
        <v>325</v>
      </c>
    </row>
  </sheetData>
  <phoneticPr fontId="2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2817-9C41-4DCE-B705-498C357B9799}">
  <dimension ref="A1:D9"/>
  <sheetViews>
    <sheetView workbookViewId="0">
      <selection activeCell="B7" sqref="B7"/>
    </sheetView>
  </sheetViews>
  <sheetFormatPr defaultRowHeight="15" x14ac:dyDescent="0.25"/>
  <cols>
    <col min="1" max="1" width="27.5703125" customWidth="1"/>
    <col min="2" max="2" width="18.42578125" customWidth="1"/>
    <col min="3" max="3" width="16.140625" customWidth="1"/>
    <col min="4" max="4" width="18.28515625" customWidth="1"/>
  </cols>
  <sheetData>
    <row r="1" spans="1:4" x14ac:dyDescent="0.25">
      <c r="A1" s="8" t="s">
        <v>31</v>
      </c>
      <c r="B1" t="s">
        <v>30</v>
      </c>
      <c r="C1" t="s">
        <v>29</v>
      </c>
      <c r="D1" s="4" t="s">
        <v>28</v>
      </c>
    </row>
    <row r="2" spans="1:4" x14ac:dyDescent="0.25">
      <c r="A2" s="7" t="s">
        <v>27</v>
      </c>
      <c r="B2" s="5">
        <v>275</v>
      </c>
      <c r="C2" s="5">
        <v>137.5</v>
      </c>
      <c r="D2" s="5">
        <v>137.5</v>
      </c>
    </row>
    <row r="3" spans="1:4" x14ac:dyDescent="0.25">
      <c r="A3" s="7" t="s">
        <v>26</v>
      </c>
      <c r="B3" s="5" t="s">
        <v>25</v>
      </c>
      <c r="C3" s="5" t="s">
        <v>24</v>
      </c>
      <c r="D3" s="5" t="s">
        <v>24</v>
      </c>
    </row>
    <row r="4" spans="1:4" x14ac:dyDescent="0.25">
      <c r="A4" s="7" t="s">
        <v>23</v>
      </c>
      <c r="B4" s="6">
        <v>1100</v>
      </c>
      <c r="C4" s="5">
        <v>550</v>
      </c>
      <c r="D4" s="5">
        <v>550</v>
      </c>
    </row>
    <row r="7" spans="1:4" x14ac:dyDescent="0.25">
      <c r="A7" s="4" t="s">
        <v>22</v>
      </c>
    </row>
    <row r="9" spans="1:4" x14ac:dyDescent="0.25">
      <c r="A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6DBB-99A2-471F-9370-E378EC4FBD47}">
  <dimension ref="A1:E5"/>
  <sheetViews>
    <sheetView workbookViewId="0">
      <selection activeCell="B2" sqref="B2"/>
    </sheetView>
  </sheetViews>
  <sheetFormatPr defaultRowHeight="15" x14ac:dyDescent="0.25"/>
  <cols>
    <col min="1" max="1" width="22" customWidth="1"/>
    <col min="2" max="2" width="15.28515625" customWidth="1"/>
    <col min="3" max="3" width="18.7109375" customWidth="1"/>
  </cols>
  <sheetData>
    <row r="1" spans="1:5" x14ac:dyDescent="0.25">
      <c r="B1" t="s">
        <v>36</v>
      </c>
    </row>
    <row r="2" spans="1:5" x14ac:dyDescent="0.25">
      <c r="A2" s="5" t="s">
        <v>35</v>
      </c>
      <c r="B2" s="5" t="s">
        <v>34</v>
      </c>
      <c r="C2" s="10" t="s">
        <v>28</v>
      </c>
    </row>
    <row r="3" spans="1:5" x14ac:dyDescent="0.25">
      <c r="A3" s="5" t="s">
        <v>33</v>
      </c>
      <c r="B3" s="9">
        <v>0.01</v>
      </c>
      <c r="C3" s="9">
        <v>0.02</v>
      </c>
      <c r="D3" s="5"/>
      <c r="E3" s="5"/>
    </row>
    <row r="4" spans="1:5" x14ac:dyDescent="0.25">
      <c r="A4" s="5" t="s">
        <v>32</v>
      </c>
      <c r="B4" s="9">
        <v>0.02</v>
      </c>
      <c r="C4" s="9">
        <v>0.02</v>
      </c>
      <c r="D4" s="5"/>
      <c r="E4" s="5"/>
    </row>
    <row r="5" spans="1:5" x14ac:dyDescent="0.25">
      <c r="A5" s="5"/>
      <c r="B5" s="5"/>
      <c r="C5" s="5"/>
      <c r="D5" s="5"/>
      <c r="E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085C-96F9-4474-8FB8-165007475EE0}">
  <dimension ref="A1:E60"/>
  <sheetViews>
    <sheetView topLeftCell="A4" workbookViewId="0">
      <selection activeCell="D2" sqref="D2"/>
    </sheetView>
  </sheetViews>
  <sheetFormatPr defaultRowHeight="15" x14ac:dyDescent="0.25"/>
  <cols>
    <col min="1" max="1" width="22" customWidth="1"/>
    <col min="2" max="2" width="21.28515625" customWidth="1"/>
    <col min="3" max="3" width="22.140625" customWidth="1"/>
    <col min="4" max="4" width="22" customWidth="1"/>
    <col min="5" max="5" width="21.42578125" customWidth="1"/>
  </cols>
  <sheetData>
    <row r="1" spans="1:5" x14ac:dyDescent="0.25">
      <c r="A1" s="8" t="s">
        <v>42</v>
      </c>
      <c r="B1" s="8" t="s">
        <v>41</v>
      </c>
      <c r="C1" s="8" t="s">
        <v>40</v>
      </c>
      <c r="D1" s="8" t="s">
        <v>39</v>
      </c>
      <c r="E1" s="12" t="s">
        <v>38</v>
      </c>
    </row>
    <row r="2" spans="1:5" x14ac:dyDescent="0.25">
      <c r="A2" s="11">
        <v>0</v>
      </c>
      <c r="B2" s="11">
        <v>2249.9899999999998</v>
      </c>
      <c r="C2" s="11">
        <v>2000</v>
      </c>
      <c r="D2" s="11">
        <v>80</v>
      </c>
      <c r="E2" s="11">
        <v>170</v>
      </c>
    </row>
    <row r="3" spans="1:5" x14ac:dyDescent="0.25">
      <c r="A3" s="11">
        <v>2250</v>
      </c>
      <c r="B3" s="11">
        <v>2749.99</v>
      </c>
      <c r="C3" s="11">
        <f t="shared" ref="C3:C38" si="0">C2+500</f>
        <v>2500</v>
      </c>
      <c r="D3" s="11">
        <f t="shared" ref="D3:D38" si="1">D2+20</f>
        <v>100</v>
      </c>
      <c r="E3" s="11">
        <f t="shared" ref="E3:E27" si="2">E2+40</f>
        <v>210</v>
      </c>
    </row>
    <row r="4" spans="1:5" x14ac:dyDescent="0.25">
      <c r="A4" s="11">
        <f t="shared" ref="A4:A37" si="3">A3+500</f>
        <v>2750</v>
      </c>
      <c r="B4" s="11">
        <f t="shared" ref="B4:B37" si="4">B3+500</f>
        <v>3249.99</v>
      </c>
      <c r="C4" s="11">
        <f t="shared" si="0"/>
        <v>3000</v>
      </c>
      <c r="D4" s="11">
        <f t="shared" si="1"/>
        <v>120</v>
      </c>
      <c r="E4" s="11">
        <f t="shared" si="2"/>
        <v>250</v>
      </c>
    </row>
    <row r="5" spans="1:5" x14ac:dyDescent="0.25">
      <c r="A5" s="11">
        <f t="shared" si="3"/>
        <v>3250</v>
      </c>
      <c r="B5" s="11">
        <f t="shared" si="4"/>
        <v>3749.99</v>
      </c>
      <c r="C5" s="11">
        <f t="shared" si="0"/>
        <v>3500</v>
      </c>
      <c r="D5" s="11">
        <f t="shared" si="1"/>
        <v>140</v>
      </c>
      <c r="E5" s="11">
        <f t="shared" si="2"/>
        <v>290</v>
      </c>
    </row>
    <row r="6" spans="1:5" x14ac:dyDescent="0.25">
      <c r="A6" s="11">
        <f t="shared" si="3"/>
        <v>3750</v>
      </c>
      <c r="B6" s="11">
        <f t="shared" si="4"/>
        <v>4249.99</v>
      </c>
      <c r="C6" s="11">
        <f t="shared" si="0"/>
        <v>4000</v>
      </c>
      <c r="D6" s="11">
        <f t="shared" si="1"/>
        <v>160</v>
      </c>
      <c r="E6" s="11">
        <f t="shared" si="2"/>
        <v>330</v>
      </c>
    </row>
    <row r="7" spans="1:5" x14ac:dyDescent="0.25">
      <c r="A7" s="11">
        <f t="shared" si="3"/>
        <v>4250</v>
      </c>
      <c r="B7" s="11">
        <f t="shared" si="4"/>
        <v>4749.99</v>
      </c>
      <c r="C7" s="11">
        <f t="shared" si="0"/>
        <v>4500</v>
      </c>
      <c r="D7" s="11">
        <f t="shared" si="1"/>
        <v>180</v>
      </c>
      <c r="E7" s="11">
        <f t="shared" si="2"/>
        <v>370</v>
      </c>
    </row>
    <row r="8" spans="1:5" x14ac:dyDescent="0.25">
      <c r="A8" s="11">
        <f t="shared" si="3"/>
        <v>4750</v>
      </c>
      <c r="B8" s="11">
        <f t="shared" si="4"/>
        <v>5249.99</v>
      </c>
      <c r="C8" s="11">
        <f t="shared" si="0"/>
        <v>5000</v>
      </c>
      <c r="D8" s="11">
        <f t="shared" si="1"/>
        <v>200</v>
      </c>
      <c r="E8" s="11">
        <f t="shared" si="2"/>
        <v>410</v>
      </c>
    </row>
    <row r="9" spans="1:5" x14ac:dyDescent="0.25">
      <c r="A9" s="11">
        <f t="shared" si="3"/>
        <v>5250</v>
      </c>
      <c r="B9" s="11">
        <f t="shared" si="4"/>
        <v>5749.99</v>
      </c>
      <c r="C9" s="11">
        <f t="shared" si="0"/>
        <v>5500</v>
      </c>
      <c r="D9" s="11">
        <f t="shared" si="1"/>
        <v>220</v>
      </c>
      <c r="E9" s="11">
        <f t="shared" si="2"/>
        <v>450</v>
      </c>
    </row>
    <row r="10" spans="1:5" x14ac:dyDescent="0.25">
      <c r="A10" s="11">
        <f t="shared" si="3"/>
        <v>5750</v>
      </c>
      <c r="B10" s="11">
        <f t="shared" si="4"/>
        <v>6249.99</v>
      </c>
      <c r="C10" s="11">
        <f t="shared" si="0"/>
        <v>6000</v>
      </c>
      <c r="D10" s="11">
        <f t="shared" si="1"/>
        <v>240</v>
      </c>
      <c r="E10" s="11">
        <f t="shared" si="2"/>
        <v>490</v>
      </c>
    </row>
    <row r="11" spans="1:5" x14ac:dyDescent="0.25">
      <c r="A11" s="11">
        <f t="shared" si="3"/>
        <v>6250</v>
      </c>
      <c r="B11" s="11">
        <f t="shared" si="4"/>
        <v>6749.99</v>
      </c>
      <c r="C11" s="11">
        <f t="shared" si="0"/>
        <v>6500</v>
      </c>
      <c r="D11" s="11">
        <f t="shared" si="1"/>
        <v>260</v>
      </c>
      <c r="E11" s="11">
        <f t="shared" si="2"/>
        <v>530</v>
      </c>
    </row>
    <row r="12" spans="1:5" x14ac:dyDescent="0.25">
      <c r="A12" s="11">
        <f t="shared" si="3"/>
        <v>6750</v>
      </c>
      <c r="B12" s="11">
        <f t="shared" si="4"/>
        <v>7249.99</v>
      </c>
      <c r="C12" s="11">
        <f t="shared" si="0"/>
        <v>7000</v>
      </c>
      <c r="D12" s="11">
        <f t="shared" si="1"/>
        <v>280</v>
      </c>
      <c r="E12" s="11">
        <f t="shared" si="2"/>
        <v>570</v>
      </c>
    </row>
    <row r="13" spans="1:5" x14ac:dyDescent="0.25">
      <c r="A13" s="11">
        <f t="shared" si="3"/>
        <v>7250</v>
      </c>
      <c r="B13" s="11">
        <f t="shared" si="4"/>
        <v>7749.99</v>
      </c>
      <c r="C13" s="11">
        <f t="shared" si="0"/>
        <v>7500</v>
      </c>
      <c r="D13" s="11">
        <f t="shared" si="1"/>
        <v>300</v>
      </c>
      <c r="E13" s="11">
        <f t="shared" si="2"/>
        <v>610</v>
      </c>
    </row>
    <row r="14" spans="1:5" x14ac:dyDescent="0.25">
      <c r="A14" s="11">
        <f t="shared" si="3"/>
        <v>7750</v>
      </c>
      <c r="B14" s="11">
        <f t="shared" si="4"/>
        <v>8249.99</v>
      </c>
      <c r="C14" s="11">
        <f t="shared" si="0"/>
        <v>8000</v>
      </c>
      <c r="D14" s="11">
        <f t="shared" si="1"/>
        <v>320</v>
      </c>
      <c r="E14" s="11">
        <f t="shared" si="2"/>
        <v>650</v>
      </c>
    </row>
    <row r="15" spans="1:5" x14ac:dyDescent="0.25">
      <c r="A15" s="11">
        <f t="shared" si="3"/>
        <v>8250</v>
      </c>
      <c r="B15" s="11">
        <f t="shared" si="4"/>
        <v>8749.99</v>
      </c>
      <c r="C15" s="11">
        <f t="shared" si="0"/>
        <v>8500</v>
      </c>
      <c r="D15" s="11">
        <f t="shared" si="1"/>
        <v>340</v>
      </c>
      <c r="E15" s="11">
        <f t="shared" si="2"/>
        <v>690</v>
      </c>
    </row>
    <row r="16" spans="1:5" x14ac:dyDescent="0.25">
      <c r="A16" s="11">
        <f t="shared" si="3"/>
        <v>8750</v>
      </c>
      <c r="B16" s="11">
        <f t="shared" si="4"/>
        <v>9249.99</v>
      </c>
      <c r="C16" s="11">
        <f t="shared" si="0"/>
        <v>9000</v>
      </c>
      <c r="D16" s="11">
        <f t="shared" si="1"/>
        <v>360</v>
      </c>
      <c r="E16" s="11">
        <f t="shared" si="2"/>
        <v>730</v>
      </c>
    </row>
    <row r="17" spans="1:5" x14ac:dyDescent="0.25">
      <c r="A17" s="11">
        <f t="shared" si="3"/>
        <v>9250</v>
      </c>
      <c r="B17" s="11">
        <f t="shared" si="4"/>
        <v>9749.99</v>
      </c>
      <c r="C17" s="11">
        <f t="shared" si="0"/>
        <v>9500</v>
      </c>
      <c r="D17" s="11">
        <f t="shared" si="1"/>
        <v>380</v>
      </c>
      <c r="E17" s="11">
        <f t="shared" si="2"/>
        <v>770</v>
      </c>
    </row>
    <row r="18" spans="1:5" x14ac:dyDescent="0.25">
      <c r="A18" s="11">
        <f t="shared" si="3"/>
        <v>9750</v>
      </c>
      <c r="B18" s="11">
        <f t="shared" si="4"/>
        <v>10249.99</v>
      </c>
      <c r="C18" s="11">
        <f t="shared" si="0"/>
        <v>10000</v>
      </c>
      <c r="D18" s="11">
        <f t="shared" si="1"/>
        <v>400</v>
      </c>
      <c r="E18" s="11">
        <f t="shared" si="2"/>
        <v>810</v>
      </c>
    </row>
    <row r="19" spans="1:5" x14ac:dyDescent="0.25">
      <c r="A19" s="11">
        <f t="shared" si="3"/>
        <v>10250</v>
      </c>
      <c r="B19" s="11">
        <f t="shared" si="4"/>
        <v>10749.99</v>
      </c>
      <c r="C19" s="11">
        <f t="shared" si="0"/>
        <v>10500</v>
      </c>
      <c r="D19" s="11">
        <f t="shared" si="1"/>
        <v>420</v>
      </c>
      <c r="E19" s="11">
        <f t="shared" si="2"/>
        <v>850</v>
      </c>
    </row>
    <row r="20" spans="1:5" x14ac:dyDescent="0.25">
      <c r="A20" s="11">
        <f t="shared" si="3"/>
        <v>10750</v>
      </c>
      <c r="B20" s="11">
        <f t="shared" si="4"/>
        <v>11249.99</v>
      </c>
      <c r="C20" s="11">
        <f t="shared" si="0"/>
        <v>11000</v>
      </c>
      <c r="D20" s="11">
        <f t="shared" si="1"/>
        <v>440</v>
      </c>
      <c r="E20" s="11">
        <f t="shared" si="2"/>
        <v>890</v>
      </c>
    </row>
    <row r="21" spans="1:5" x14ac:dyDescent="0.25">
      <c r="A21" s="11">
        <f t="shared" si="3"/>
        <v>11250</v>
      </c>
      <c r="B21" s="11">
        <f t="shared" si="4"/>
        <v>11749.99</v>
      </c>
      <c r="C21" s="11">
        <f t="shared" si="0"/>
        <v>11500</v>
      </c>
      <c r="D21" s="11">
        <f t="shared" si="1"/>
        <v>460</v>
      </c>
      <c r="E21" s="11">
        <f t="shared" si="2"/>
        <v>930</v>
      </c>
    </row>
    <row r="22" spans="1:5" x14ac:dyDescent="0.25">
      <c r="A22" s="11">
        <f t="shared" si="3"/>
        <v>11750</v>
      </c>
      <c r="B22" s="11">
        <f t="shared" si="4"/>
        <v>12249.99</v>
      </c>
      <c r="C22" s="11">
        <f t="shared" si="0"/>
        <v>12000</v>
      </c>
      <c r="D22" s="11">
        <f t="shared" si="1"/>
        <v>480</v>
      </c>
      <c r="E22" s="11">
        <f t="shared" si="2"/>
        <v>970</v>
      </c>
    </row>
    <row r="23" spans="1:5" x14ac:dyDescent="0.25">
      <c r="A23" s="11">
        <f t="shared" si="3"/>
        <v>12250</v>
      </c>
      <c r="B23" s="11">
        <f t="shared" si="4"/>
        <v>12749.99</v>
      </c>
      <c r="C23" s="11">
        <f t="shared" si="0"/>
        <v>12500</v>
      </c>
      <c r="D23" s="11">
        <f t="shared" si="1"/>
        <v>500</v>
      </c>
      <c r="E23" s="11">
        <f t="shared" si="2"/>
        <v>1010</v>
      </c>
    </row>
    <row r="24" spans="1:5" x14ac:dyDescent="0.25">
      <c r="A24" s="11">
        <f t="shared" si="3"/>
        <v>12750</v>
      </c>
      <c r="B24" s="11">
        <f t="shared" si="4"/>
        <v>13249.99</v>
      </c>
      <c r="C24" s="11">
        <f t="shared" si="0"/>
        <v>13000</v>
      </c>
      <c r="D24" s="11">
        <f t="shared" si="1"/>
        <v>520</v>
      </c>
      <c r="E24" s="11">
        <f t="shared" si="2"/>
        <v>1050</v>
      </c>
    </row>
    <row r="25" spans="1:5" x14ac:dyDescent="0.25">
      <c r="A25" s="11">
        <f t="shared" si="3"/>
        <v>13250</v>
      </c>
      <c r="B25" s="11">
        <f t="shared" si="4"/>
        <v>13749.99</v>
      </c>
      <c r="C25" s="11">
        <f t="shared" si="0"/>
        <v>13500</v>
      </c>
      <c r="D25" s="11">
        <f t="shared" si="1"/>
        <v>540</v>
      </c>
      <c r="E25" s="11">
        <f t="shared" si="2"/>
        <v>1090</v>
      </c>
    </row>
    <row r="26" spans="1:5" x14ac:dyDescent="0.25">
      <c r="A26" s="11">
        <f t="shared" si="3"/>
        <v>13750</v>
      </c>
      <c r="B26" s="11">
        <f t="shared" si="4"/>
        <v>14249.99</v>
      </c>
      <c r="C26" s="11">
        <f t="shared" si="0"/>
        <v>14000</v>
      </c>
      <c r="D26" s="11">
        <f t="shared" si="1"/>
        <v>560</v>
      </c>
      <c r="E26" s="11">
        <f t="shared" si="2"/>
        <v>1130</v>
      </c>
    </row>
    <row r="27" spans="1:5" x14ac:dyDescent="0.25">
      <c r="A27" s="11">
        <f t="shared" si="3"/>
        <v>14250</v>
      </c>
      <c r="B27" s="11">
        <f t="shared" si="4"/>
        <v>14749.99</v>
      </c>
      <c r="C27" s="11">
        <f t="shared" si="0"/>
        <v>14500</v>
      </c>
      <c r="D27" s="11">
        <f t="shared" si="1"/>
        <v>580</v>
      </c>
      <c r="E27" s="11">
        <f t="shared" si="2"/>
        <v>1170</v>
      </c>
    </row>
    <row r="28" spans="1:5" x14ac:dyDescent="0.25">
      <c r="A28" s="11">
        <f t="shared" si="3"/>
        <v>14750</v>
      </c>
      <c r="B28" s="11">
        <f t="shared" si="4"/>
        <v>15249.99</v>
      </c>
      <c r="C28" s="11">
        <f t="shared" si="0"/>
        <v>15000</v>
      </c>
      <c r="D28" s="11">
        <f t="shared" si="1"/>
        <v>600</v>
      </c>
      <c r="E28" s="11">
        <v>1230</v>
      </c>
    </row>
    <row r="29" spans="1:5" x14ac:dyDescent="0.25">
      <c r="A29" s="11">
        <f t="shared" si="3"/>
        <v>15250</v>
      </c>
      <c r="B29" s="11">
        <f t="shared" si="4"/>
        <v>15749.99</v>
      </c>
      <c r="C29" s="11">
        <f t="shared" si="0"/>
        <v>15500</v>
      </c>
      <c r="D29" s="11">
        <f t="shared" si="1"/>
        <v>620</v>
      </c>
      <c r="E29" s="11">
        <f t="shared" ref="E29:E38" si="5">E28+40</f>
        <v>1270</v>
      </c>
    </row>
    <row r="30" spans="1:5" x14ac:dyDescent="0.25">
      <c r="A30" s="11">
        <f t="shared" si="3"/>
        <v>15750</v>
      </c>
      <c r="B30" s="11">
        <f t="shared" si="4"/>
        <v>16249.99</v>
      </c>
      <c r="C30" s="11">
        <f t="shared" si="0"/>
        <v>16000</v>
      </c>
      <c r="D30" s="11">
        <f t="shared" si="1"/>
        <v>640</v>
      </c>
      <c r="E30" s="11">
        <f t="shared" si="5"/>
        <v>1310</v>
      </c>
    </row>
    <row r="31" spans="1:5" x14ac:dyDescent="0.25">
      <c r="A31" s="11">
        <f t="shared" si="3"/>
        <v>16250</v>
      </c>
      <c r="B31" s="11">
        <f t="shared" si="4"/>
        <v>16749.989999999998</v>
      </c>
      <c r="C31" s="11">
        <f t="shared" si="0"/>
        <v>16500</v>
      </c>
      <c r="D31" s="11">
        <f t="shared" si="1"/>
        <v>660</v>
      </c>
      <c r="E31" s="11">
        <f t="shared" si="5"/>
        <v>1350</v>
      </c>
    </row>
    <row r="32" spans="1:5" x14ac:dyDescent="0.25">
      <c r="A32" s="11">
        <f t="shared" si="3"/>
        <v>16750</v>
      </c>
      <c r="B32" s="11">
        <f t="shared" si="4"/>
        <v>17249.989999999998</v>
      </c>
      <c r="C32" s="11">
        <f t="shared" si="0"/>
        <v>17000</v>
      </c>
      <c r="D32" s="11">
        <f t="shared" si="1"/>
        <v>680</v>
      </c>
      <c r="E32" s="11">
        <f t="shared" si="5"/>
        <v>1390</v>
      </c>
    </row>
    <row r="33" spans="1:5" x14ac:dyDescent="0.25">
      <c r="A33" s="11">
        <f t="shared" si="3"/>
        <v>17250</v>
      </c>
      <c r="B33" s="11">
        <f t="shared" si="4"/>
        <v>17749.989999999998</v>
      </c>
      <c r="C33" s="11">
        <f t="shared" si="0"/>
        <v>17500</v>
      </c>
      <c r="D33" s="11">
        <f t="shared" si="1"/>
        <v>700</v>
      </c>
      <c r="E33" s="11">
        <f t="shared" si="5"/>
        <v>1430</v>
      </c>
    </row>
    <row r="34" spans="1:5" x14ac:dyDescent="0.25">
      <c r="A34" s="11">
        <f t="shared" si="3"/>
        <v>17750</v>
      </c>
      <c r="B34" s="11">
        <f t="shared" si="4"/>
        <v>18249.989999999998</v>
      </c>
      <c r="C34" s="11">
        <f t="shared" si="0"/>
        <v>18000</v>
      </c>
      <c r="D34" s="11">
        <f t="shared" si="1"/>
        <v>720</v>
      </c>
      <c r="E34" s="11">
        <f t="shared" si="5"/>
        <v>1470</v>
      </c>
    </row>
    <row r="35" spans="1:5" x14ac:dyDescent="0.25">
      <c r="A35" s="11">
        <f t="shared" si="3"/>
        <v>18250</v>
      </c>
      <c r="B35" s="11">
        <f t="shared" si="4"/>
        <v>18749.989999999998</v>
      </c>
      <c r="C35" s="11">
        <f t="shared" si="0"/>
        <v>18500</v>
      </c>
      <c r="D35" s="11">
        <f t="shared" si="1"/>
        <v>740</v>
      </c>
      <c r="E35" s="11">
        <f t="shared" si="5"/>
        <v>1510</v>
      </c>
    </row>
    <row r="36" spans="1:5" x14ac:dyDescent="0.25">
      <c r="A36" s="11">
        <f t="shared" si="3"/>
        <v>18750</v>
      </c>
      <c r="B36" s="11">
        <f t="shared" si="4"/>
        <v>19249.989999999998</v>
      </c>
      <c r="C36" s="11">
        <f t="shared" si="0"/>
        <v>19000</v>
      </c>
      <c r="D36" s="11">
        <f t="shared" si="1"/>
        <v>760</v>
      </c>
      <c r="E36" s="11">
        <f t="shared" si="5"/>
        <v>1550</v>
      </c>
    </row>
    <row r="37" spans="1:5" x14ac:dyDescent="0.25">
      <c r="A37" s="11">
        <f t="shared" si="3"/>
        <v>19250</v>
      </c>
      <c r="B37" s="11">
        <f t="shared" si="4"/>
        <v>19749.989999999998</v>
      </c>
      <c r="C37" s="11">
        <f t="shared" si="0"/>
        <v>19500</v>
      </c>
      <c r="D37" s="11">
        <f t="shared" si="1"/>
        <v>780</v>
      </c>
      <c r="E37" s="11">
        <f t="shared" si="5"/>
        <v>1590</v>
      </c>
    </row>
    <row r="38" spans="1:5" x14ac:dyDescent="0.25">
      <c r="A38" s="11">
        <f>A37+500</f>
        <v>19750</v>
      </c>
      <c r="B38" s="11" t="s">
        <v>37</v>
      </c>
      <c r="C38" s="11">
        <f t="shared" si="0"/>
        <v>20000</v>
      </c>
      <c r="D38" s="11">
        <f t="shared" si="1"/>
        <v>800</v>
      </c>
      <c r="E38" s="11">
        <f t="shared" si="5"/>
        <v>1630</v>
      </c>
    </row>
    <row r="39" spans="1:5" x14ac:dyDescent="0.25">
      <c r="A39" s="1"/>
      <c r="B39" s="1"/>
    </row>
    <row r="40" spans="1:5" x14ac:dyDescent="0.25">
      <c r="A40" s="1"/>
      <c r="B40" s="1"/>
    </row>
    <row r="41" spans="1:5" x14ac:dyDescent="0.25">
      <c r="A41" s="1"/>
      <c r="B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Philhealth Deductions</vt:lpstr>
      <vt:lpstr>Pagibig Deductions</vt:lpstr>
      <vt:lpstr>SSS Deductions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Uykingtian</dc:creator>
  <cp:lastModifiedBy>Kenneth Uykingtian</cp:lastModifiedBy>
  <dcterms:created xsi:type="dcterms:W3CDTF">2015-06-05T18:17:20Z</dcterms:created>
  <dcterms:modified xsi:type="dcterms:W3CDTF">2019-07-18T12:46:05Z</dcterms:modified>
</cp:coreProperties>
</file>