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ables/table6.xml" ContentType="application/vnd.openxmlformats-officedocument.spreadsheetml.table+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P\Documents\PORTOFOLIO\DATA ANALIS (EXCEL)\"/>
    </mc:Choice>
  </mc:AlternateContent>
  <xr:revisionPtr revIDLastSave="0" documentId="13_ncr:1_{035B41D0-781D-4F79-B534-0025F934B21B}" xr6:coauthVersionLast="47" xr6:coauthVersionMax="47" xr10:uidLastSave="{00000000-0000-0000-0000-000000000000}"/>
  <bookViews>
    <workbookView xWindow="-120" yWindow="-120" windowWidth="20730" windowHeight="11160" tabRatio="683" firstSheet="5" activeTab="9" xr2:uid="{00000000-000D-0000-FFFF-FFFF00000000}"/>
  </bookViews>
  <sheets>
    <sheet name="Data" sheetId="1" r:id="rId1"/>
    <sheet name="Quick Statistics" sheetId="2" r:id="rId2"/>
    <sheet name="EDA" sheetId="3" r:id="rId3"/>
    <sheet name="Sales by Country" sheetId="4" r:id="rId4"/>
    <sheet name="Sales by Country(with pivot)" sheetId="5" r:id="rId5"/>
    <sheet name="Top 5 Product" sheetId="6" r:id="rId6"/>
    <sheet name="Outliers in Data" sheetId="7" r:id="rId7"/>
    <sheet name="Best Sales by Country" sheetId="8" r:id="rId8"/>
    <sheet name="Profits by Product" sheetId="9" r:id="rId9"/>
    <sheet name="Dinamic Country" sheetId="10" r:id="rId10"/>
    <sheet name="Discontinue Product" sheetId="11" r:id="rId11"/>
  </sheets>
  <definedNames>
    <definedName name="_xlnm._FilterDatabase" localSheetId="0" hidden="1">Data!$C$11:$G$11</definedName>
    <definedName name="_xlnm._FilterDatabase" localSheetId="9" hidden="1">'Dinamic Country'!$B$9:$D$13</definedName>
    <definedName name="_xlnm._FilterDatabase" localSheetId="6" hidden="1">'Outliers in Data'!$O$5:$P$305</definedName>
    <definedName name="Slicer_Geography">#N/A</definedName>
    <definedName name="Slicer_Geography1">#N/A</definedName>
    <definedName name="Slicer_Sales_Person">#N/A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10" l="1"/>
  <c r="E20" i="10"/>
  <c r="E21" i="10"/>
  <c r="E22" i="10"/>
  <c r="E23" i="10"/>
  <c r="E24" i="10"/>
  <c r="E25" i="10"/>
  <c r="E26" i="10"/>
  <c r="E27" i="10"/>
  <c r="E18" i="10"/>
  <c r="D19" i="10"/>
  <c r="F19" i="10" s="1"/>
  <c r="D20" i="10"/>
  <c r="F20" i="10" s="1"/>
  <c r="D21" i="10"/>
  <c r="F21" i="10" s="1"/>
  <c r="D22" i="10"/>
  <c r="F22" i="10" s="1"/>
  <c r="D23" i="10"/>
  <c r="F23" i="10" s="1"/>
  <c r="D24" i="10"/>
  <c r="F24" i="10" s="1"/>
  <c r="D25" i="10"/>
  <c r="F25" i="10" s="1"/>
  <c r="D26" i="10"/>
  <c r="F26" i="10" s="1"/>
  <c r="D27" i="10"/>
  <c r="F27" i="10" s="1"/>
  <c r="D18" i="10"/>
  <c r="F18" i="10" s="1"/>
  <c r="D13" i="10" l="1"/>
  <c r="C13" i="10"/>
  <c r="D10" i="10" l="1"/>
  <c r="C10" i="10"/>
  <c r="E7" i="10"/>
  <c r="H12" i="1" l="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D11" i="10" l="1"/>
  <c r="D12" i="10" s="1"/>
  <c r="C11" i="10"/>
  <c r="C12" i="10" s="1"/>
  <c r="G8" i="7"/>
  <c r="G7" i="7"/>
  <c r="G6" i="7"/>
  <c r="P5" i="7"/>
  <c r="F7" i="7"/>
  <c r="F8" i="7"/>
  <c r="F6" i="7"/>
  <c r="E17" i="2"/>
  <c r="F9" i="7" l="1"/>
  <c r="F11" i="7" s="1"/>
  <c r="G9" i="7"/>
  <c r="G12" i="7" s="1"/>
  <c r="C7" i="4"/>
  <c r="D7" i="4" s="1"/>
  <c r="E8" i="4"/>
  <c r="E6" i="4"/>
  <c r="E9" i="4"/>
  <c r="E10" i="4"/>
  <c r="E5" i="4"/>
  <c r="E7" i="4"/>
  <c r="C8" i="4"/>
  <c r="D8" i="4" s="1"/>
  <c r="C6" i="4"/>
  <c r="D6" i="4" s="1"/>
  <c r="C9" i="4"/>
  <c r="D9" i="4" s="1"/>
  <c r="C10" i="4"/>
  <c r="D10" i="4" s="1"/>
  <c r="C5" i="4"/>
  <c r="D5" i="4" s="1"/>
  <c r="E18" i="2"/>
  <c r="D14" i="2"/>
  <c r="D13" i="2"/>
  <c r="C14" i="2"/>
  <c r="C13" i="2"/>
  <c r="C12" i="2"/>
  <c r="D12" i="2"/>
  <c r="D9" i="2"/>
  <c r="C9" i="2"/>
  <c r="D8" i="2"/>
  <c r="C8" i="2"/>
  <c r="D7" i="2"/>
  <c r="C7" i="2"/>
  <c r="D6" i="2"/>
  <c r="C6" i="2"/>
  <c r="G11" i="7" l="1"/>
  <c r="P9" i="7" s="1"/>
  <c r="P244" i="7"/>
  <c r="P241" i="7"/>
  <c r="F12" i="7"/>
  <c r="O46" i="7" s="1"/>
  <c r="C10" i="2"/>
  <c r="D10" i="2"/>
  <c r="P305" i="7" l="1"/>
  <c r="P177" i="7"/>
  <c r="P92" i="7"/>
  <c r="P273" i="7"/>
  <c r="P209" i="7"/>
  <c r="P276" i="7"/>
  <c r="P198" i="7"/>
  <c r="P133" i="7"/>
  <c r="P289" i="7"/>
  <c r="P257" i="7"/>
  <c r="P225" i="7"/>
  <c r="P193" i="7"/>
  <c r="P292" i="7"/>
  <c r="P260" i="7"/>
  <c r="P228" i="7"/>
  <c r="P156" i="7"/>
  <c r="P28" i="7"/>
  <c r="P69" i="7"/>
  <c r="P297" i="7"/>
  <c r="P281" i="7"/>
  <c r="P265" i="7"/>
  <c r="P249" i="7"/>
  <c r="P233" i="7"/>
  <c r="P217" i="7"/>
  <c r="P201" i="7"/>
  <c r="P185" i="7"/>
  <c r="P300" i="7"/>
  <c r="P284" i="7"/>
  <c r="P268" i="7"/>
  <c r="P252" i="7"/>
  <c r="P236" i="7"/>
  <c r="P214" i="7"/>
  <c r="P182" i="7"/>
  <c r="P124" i="7"/>
  <c r="P60" i="7"/>
  <c r="P165" i="7"/>
  <c r="P101" i="7"/>
  <c r="P37" i="7"/>
  <c r="P301" i="7"/>
  <c r="P293" i="7"/>
  <c r="P285" i="7"/>
  <c r="P277" i="7"/>
  <c r="P269" i="7"/>
  <c r="P261" i="7"/>
  <c r="P253" i="7"/>
  <c r="P245" i="7"/>
  <c r="P237" i="7"/>
  <c r="P229" i="7"/>
  <c r="P221" i="7"/>
  <c r="P213" i="7"/>
  <c r="P205" i="7"/>
  <c r="P197" i="7"/>
  <c r="P189" i="7"/>
  <c r="P181" i="7"/>
  <c r="P304" i="7"/>
  <c r="P296" i="7"/>
  <c r="P288" i="7"/>
  <c r="P280" i="7"/>
  <c r="P272" i="7"/>
  <c r="P264" i="7"/>
  <c r="P256" i="7"/>
  <c r="P248" i="7"/>
  <c r="P240" i="7"/>
  <c r="P232" i="7"/>
  <c r="P222" i="7"/>
  <c r="P206" i="7"/>
  <c r="P190" i="7"/>
  <c r="P172" i="7"/>
  <c r="P140" i="7"/>
  <c r="P108" i="7"/>
  <c r="P76" i="7"/>
  <c r="P44" i="7"/>
  <c r="P12" i="7"/>
  <c r="P149" i="7"/>
  <c r="P117" i="7"/>
  <c r="P85" i="7"/>
  <c r="P53" i="7"/>
  <c r="P21" i="7"/>
  <c r="P303" i="7"/>
  <c r="P299" i="7"/>
  <c r="P295" i="7"/>
  <c r="P291" i="7"/>
  <c r="P287" i="7"/>
  <c r="P283" i="7"/>
  <c r="P279" i="7"/>
  <c r="P275" i="7"/>
  <c r="P271" i="7"/>
  <c r="P267" i="7"/>
  <c r="P263" i="7"/>
  <c r="P259" i="7"/>
  <c r="P255" i="7"/>
  <c r="P251" i="7"/>
  <c r="P247" i="7"/>
  <c r="P243" i="7"/>
  <c r="P239" i="7"/>
  <c r="P235" i="7"/>
  <c r="P231" i="7"/>
  <c r="P227" i="7"/>
  <c r="P223" i="7"/>
  <c r="P219" i="7"/>
  <c r="P215" i="7"/>
  <c r="P211" i="7"/>
  <c r="P207" i="7"/>
  <c r="P203" i="7"/>
  <c r="P199" i="7"/>
  <c r="P195" i="7"/>
  <c r="P191" i="7"/>
  <c r="P187" i="7"/>
  <c r="P183" i="7"/>
  <c r="P179" i="7"/>
  <c r="P6" i="7"/>
  <c r="P302" i="7"/>
  <c r="P298" i="7"/>
  <c r="P294" i="7"/>
  <c r="P290" i="7"/>
  <c r="P286" i="7"/>
  <c r="P282" i="7"/>
  <c r="P278" i="7"/>
  <c r="P274" i="7"/>
  <c r="P270" i="7"/>
  <c r="P266" i="7"/>
  <c r="P262" i="7"/>
  <c r="P258" i="7"/>
  <c r="P254" i="7"/>
  <c r="P250" i="7"/>
  <c r="P246" i="7"/>
  <c r="P242" i="7"/>
  <c r="P238" i="7"/>
  <c r="P234" i="7"/>
  <c r="P230" i="7"/>
  <c r="P226" i="7"/>
  <c r="P218" i="7"/>
  <c r="P210" i="7"/>
  <c r="P202" i="7"/>
  <c r="P194" i="7"/>
  <c r="P186" i="7"/>
  <c r="P178" i="7"/>
  <c r="P164" i="7"/>
  <c r="P148" i="7"/>
  <c r="P132" i="7"/>
  <c r="P116" i="7"/>
  <c r="P100" i="7"/>
  <c r="P84" i="7"/>
  <c r="P68" i="7"/>
  <c r="P52" i="7"/>
  <c r="P36" i="7"/>
  <c r="P20" i="7"/>
  <c r="P173" i="7"/>
  <c r="P157" i="7"/>
  <c r="P141" i="7"/>
  <c r="P125" i="7"/>
  <c r="P109" i="7"/>
  <c r="P93" i="7"/>
  <c r="P77" i="7"/>
  <c r="P61" i="7"/>
  <c r="P45" i="7"/>
  <c r="P29" i="7"/>
  <c r="P13" i="7"/>
  <c r="P224" i="7"/>
  <c r="P220" i="7"/>
  <c r="P216" i="7"/>
  <c r="P212" i="7"/>
  <c r="P208" i="7"/>
  <c r="P204" i="7"/>
  <c r="P200" i="7"/>
  <c r="P196" i="7"/>
  <c r="P192" i="7"/>
  <c r="P188" i="7"/>
  <c r="P184" i="7"/>
  <c r="P180" i="7"/>
  <c r="P176" i="7"/>
  <c r="P168" i="7"/>
  <c r="P160" i="7"/>
  <c r="P152" i="7"/>
  <c r="P144" i="7"/>
  <c r="P136" i="7"/>
  <c r="P128" i="7"/>
  <c r="P120" i="7"/>
  <c r="P112" i="7"/>
  <c r="P104" i="7"/>
  <c r="P96" i="7"/>
  <c r="P88" i="7"/>
  <c r="P80" i="7"/>
  <c r="P72" i="7"/>
  <c r="P64" i="7"/>
  <c r="P56" i="7"/>
  <c r="P48" i="7"/>
  <c r="P40" i="7"/>
  <c r="P32" i="7"/>
  <c r="P24" i="7"/>
  <c r="P16" i="7"/>
  <c r="P8" i="7"/>
  <c r="P169" i="7"/>
  <c r="P161" i="7"/>
  <c r="P153" i="7"/>
  <c r="P145" i="7"/>
  <c r="P137" i="7"/>
  <c r="P129" i="7"/>
  <c r="P121" i="7"/>
  <c r="P113" i="7"/>
  <c r="P105" i="7"/>
  <c r="P97" i="7"/>
  <c r="P89" i="7"/>
  <c r="P81" i="7"/>
  <c r="P73" i="7"/>
  <c r="P65" i="7"/>
  <c r="P57" i="7"/>
  <c r="P49" i="7"/>
  <c r="P41" i="7"/>
  <c r="P33" i="7"/>
  <c r="P25" i="7"/>
  <c r="P17" i="7"/>
  <c r="P7" i="7"/>
  <c r="P11" i="7"/>
  <c r="P15" i="7"/>
  <c r="P19" i="7"/>
  <c r="P23" i="7"/>
  <c r="P27" i="7"/>
  <c r="P31" i="7"/>
  <c r="P35" i="7"/>
  <c r="P39" i="7"/>
  <c r="P43" i="7"/>
  <c r="P47" i="7"/>
  <c r="P51" i="7"/>
  <c r="P55" i="7"/>
  <c r="P59" i="7"/>
  <c r="P63" i="7"/>
  <c r="P67" i="7"/>
  <c r="P71" i="7"/>
  <c r="P75" i="7"/>
  <c r="P79" i="7"/>
  <c r="P83" i="7"/>
  <c r="P87" i="7"/>
  <c r="P91" i="7"/>
  <c r="P95" i="7"/>
  <c r="P99" i="7"/>
  <c r="P103" i="7"/>
  <c r="P107" i="7"/>
  <c r="P111" i="7"/>
  <c r="P115" i="7"/>
  <c r="P119" i="7"/>
  <c r="P123" i="7"/>
  <c r="P127" i="7"/>
  <c r="P131" i="7"/>
  <c r="P135" i="7"/>
  <c r="P139" i="7"/>
  <c r="P143" i="7"/>
  <c r="P147" i="7"/>
  <c r="P151" i="7"/>
  <c r="P155" i="7"/>
  <c r="P159" i="7"/>
  <c r="P163" i="7"/>
  <c r="P167" i="7"/>
  <c r="P171" i="7"/>
  <c r="P175" i="7"/>
  <c r="P10" i="7"/>
  <c r="P14" i="7"/>
  <c r="P18" i="7"/>
  <c r="P22" i="7"/>
  <c r="P26" i="7"/>
  <c r="P30" i="7"/>
  <c r="P34" i="7"/>
  <c r="P38" i="7"/>
  <c r="P42" i="7"/>
  <c r="P46" i="7"/>
  <c r="P50" i="7"/>
  <c r="P54" i="7"/>
  <c r="P58" i="7"/>
  <c r="P62" i="7"/>
  <c r="P66" i="7"/>
  <c r="P70" i="7"/>
  <c r="P74" i="7"/>
  <c r="P78" i="7"/>
  <c r="P82" i="7"/>
  <c r="P86" i="7"/>
  <c r="P90" i="7"/>
  <c r="P94" i="7"/>
  <c r="P98" i="7"/>
  <c r="P102" i="7"/>
  <c r="P106" i="7"/>
  <c r="P110" i="7"/>
  <c r="P114" i="7"/>
  <c r="P118" i="7"/>
  <c r="P122" i="7"/>
  <c r="P126" i="7"/>
  <c r="P130" i="7"/>
  <c r="P134" i="7"/>
  <c r="P138" i="7"/>
  <c r="P142" i="7"/>
  <c r="P146" i="7"/>
  <c r="P150" i="7"/>
  <c r="P154" i="7"/>
  <c r="P158" i="7"/>
  <c r="P162" i="7"/>
  <c r="P166" i="7"/>
  <c r="P170" i="7"/>
  <c r="P174" i="7"/>
  <c r="O6" i="7"/>
  <c r="O10" i="7"/>
  <c r="O29" i="7"/>
  <c r="O25" i="7"/>
  <c r="O21" i="7"/>
  <c r="O17" i="7"/>
  <c r="O44" i="7"/>
  <c r="O40" i="7"/>
  <c r="O36" i="7"/>
  <c r="O32" i="7"/>
  <c r="O304" i="7"/>
  <c r="O300" i="7"/>
  <c r="O296" i="7"/>
  <c r="O292" i="7"/>
  <c r="O288" i="7"/>
  <c r="O284" i="7"/>
  <c r="O280" i="7"/>
  <c r="O276" i="7"/>
  <c r="O272" i="7"/>
  <c r="O268" i="7"/>
  <c r="O264" i="7"/>
  <c r="O260" i="7"/>
  <c r="O256" i="7"/>
  <c r="O252" i="7"/>
  <c r="O248" i="7"/>
  <c r="O244" i="7"/>
  <c r="O240" i="7"/>
  <c r="O236" i="7"/>
  <c r="O232" i="7"/>
  <c r="O228" i="7"/>
  <c r="O224" i="7"/>
  <c r="O220" i="7"/>
  <c r="O216" i="7"/>
  <c r="O212" i="7"/>
  <c r="O208" i="7"/>
  <c r="O204" i="7"/>
  <c r="O200" i="7"/>
  <c r="O196" i="7"/>
  <c r="O192" i="7"/>
  <c r="O188" i="7"/>
  <c r="O184" i="7"/>
  <c r="O180" i="7"/>
  <c r="O176" i="7"/>
  <c r="O172" i="7"/>
  <c r="O168" i="7"/>
  <c r="O164" i="7"/>
  <c r="O160" i="7"/>
  <c r="O156" i="7"/>
  <c r="O152" i="7"/>
  <c r="O148" i="7"/>
  <c r="O144" i="7"/>
  <c r="O140" i="7"/>
  <c r="O136" i="7"/>
  <c r="O132" i="7"/>
  <c r="O128" i="7"/>
  <c r="O124" i="7"/>
  <c r="O120" i="7"/>
  <c r="O116" i="7"/>
  <c r="O112" i="7"/>
  <c r="O108" i="7"/>
  <c r="O104" i="7"/>
  <c r="O100" i="7"/>
  <c r="O96" i="7"/>
  <c r="O92" i="7"/>
  <c r="O88" i="7"/>
  <c r="O84" i="7"/>
  <c r="O79" i="7"/>
  <c r="O71" i="7"/>
  <c r="O63" i="7"/>
  <c r="O55" i="7"/>
  <c r="O47" i="7"/>
  <c r="O11" i="7"/>
  <c r="O7" i="7"/>
  <c r="O26" i="7"/>
  <c r="O22" i="7"/>
  <c r="O18" i="7"/>
  <c r="O14" i="7"/>
  <c r="O41" i="7"/>
  <c r="O37" i="7"/>
  <c r="O33" i="7"/>
  <c r="O305" i="7"/>
  <c r="O301" i="7"/>
  <c r="O297" i="7"/>
  <c r="O293" i="7"/>
  <c r="O289" i="7"/>
  <c r="O285" i="7"/>
  <c r="O281" i="7"/>
  <c r="O277" i="7"/>
  <c r="O273" i="7"/>
  <c r="O269" i="7"/>
  <c r="O265" i="7"/>
  <c r="O261" i="7"/>
  <c r="O257" i="7"/>
  <c r="O253" i="7"/>
  <c r="O249" i="7"/>
  <c r="O245" i="7"/>
  <c r="O241" i="7"/>
  <c r="O237" i="7"/>
  <c r="O233" i="7"/>
  <c r="O229" i="7"/>
  <c r="O225" i="7"/>
  <c r="O221" i="7"/>
  <c r="O217" i="7"/>
  <c r="O213" i="7"/>
  <c r="O209" i="7"/>
  <c r="O205" i="7"/>
  <c r="O201" i="7"/>
  <c r="O197" i="7"/>
  <c r="O193" i="7"/>
  <c r="O189" i="7"/>
  <c r="O185" i="7"/>
  <c r="O181" i="7"/>
  <c r="O177" i="7"/>
  <c r="O173" i="7"/>
  <c r="O169" i="7"/>
  <c r="O165" i="7"/>
  <c r="O161" i="7"/>
  <c r="O157" i="7"/>
  <c r="O153" i="7"/>
  <c r="O149" i="7"/>
  <c r="O145" i="7"/>
  <c r="O141" i="7"/>
  <c r="O137" i="7"/>
  <c r="O133" i="7"/>
  <c r="O129" i="7"/>
  <c r="O125" i="7"/>
  <c r="O121" i="7"/>
  <c r="O117" i="7"/>
  <c r="O113" i="7"/>
  <c r="O109" i="7"/>
  <c r="O105" i="7"/>
  <c r="O101" i="7"/>
  <c r="O97" i="7"/>
  <c r="O93" i="7"/>
  <c r="O89" i="7"/>
  <c r="O85" i="7"/>
  <c r="O81" i="7"/>
  <c r="O73" i="7"/>
  <c r="O65" i="7"/>
  <c r="O57" i="7"/>
  <c r="O49" i="7"/>
  <c r="O80" i="7"/>
  <c r="O76" i="7"/>
  <c r="O72" i="7"/>
  <c r="O68" i="7"/>
  <c r="O64" i="7"/>
  <c r="O60" i="7"/>
  <c r="O56" i="7"/>
  <c r="O52" i="7"/>
  <c r="O48" i="7"/>
  <c r="O12" i="7"/>
  <c r="O8" i="7"/>
  <c r="O27" i="7"/>
  <c r="O23" i="7"/>
  <c r="O19" i="7"/>
  <c r="O15" i="7"/>
  <c r="O42" i="7"/>
  <c r="O38" i="7"/>
  <c r="O34" i="7"/>
  <c r="O30" i="7"/>
  <c r="O302" i="7"/>
  <c r="O298" i="7"/>
  <c r="O294" i="7"/>
  <c r="O290" i="7"/>
  <c r="O286" i="7"/>
  <c r="O282" i="7"/>
  <c r="O278" i="7"/>
  <c r="O274" i="7"/>
  <c r="O270" i="7"/>
  <c r="O266" i="7"/>
  <c r="O262" i="7"/>
  <c r="O258" i="7"/>
  <c r="O254" i="7"/>
  <c r="O250" i="7"/>
  <c r="O246" i="7"/>
  <c r="O242" i="7"/>
  <c r="O238" i="7"/>
  <c r="O234" i="7"/>
  <c r="O230" i="7"/>
  <c r="O226" i="7"/>
  <c r="O222" i="7"/>
  <c r="O218" i="7"/>
  <c r="O214" i="7"/>
  <c r="O210" i="7"/>
  <c r="O206" i="7"/>
  <c r="O202" i="7"/>
  <c r="O198" i="7"/>
  <c r="O194" i="7"/>
  <c r="O190" i="7"/>
  <c r="O186" i="7"/>
  <c r="O182" i="7"/>
  <c r="O178" i="7"/>
  <c r="O174" i="7"/>
  <c r="O170" i="7"/>
  <c r="O166" i="7"/>
  <c r="O162" i="7"/>
  <c r="O158" i="7"/>
  <c r="O154" i="7"/>
  <c r="O150" i="7"/>
  <c r="O146" i="7"/>
  <c r="O142" i="7"/>
  <c r="O138" i="7"/>
  <c r="O134" i="7"/>
  <c r="O130" i="7"/>
  <c r="O126" i="7"/>
  <c r="O122" i="7"/>
  <c r="O118" i="7"/>
  <c r="O114" i="7"/>
  <c r="O110" i="7"/>
  <c r="O106" i="7"/>
  <c r="O102" i="7"/>
  <c r="O98" i="7"/>
  <c r="O94" i="7"/>
  <c r="O90" i="7"/>
  <c r="O86" i="7"/>
  <c r="O82" i="7"/>
  <c r="O75" i="7"/>
  <c r="O67" i="7"/>
  <c r="O59" i="7"/>
  <c r="O51" i="7"/>
  <c r="O13" i="7"/>
  <c r="O9" i="7"/>
  <c r="O28" i="7"/>
  <c r="O24" i="7"/>
  <c r="O20" i="7"/>
  <c r="O16" i="7"/>
  <c r="O43" i="7"/>
  <c r="O39" i="7"/>
  <c r="O35" i="7"/>
  <c r="O31" i="7"/>
  <c r="O303" i="7"/>
  <c r="O299" i="7"/>
  <c r="O295" i="7"/>
  <c r="O291" i="7"/>
  <c r="O287" i="7"/>
  <c r="O283" i="7"/>
  <c r="O279" i="7"/>
  <c r="O275" i="7"/>
  <c r="O271" i="7"/>
  <c r="O267" i="7"/>
  <c r="O263" i="7"/>
  <c r="O259" i="7"/>
  <c r="O255" i="7"/>
  <c r="O251" i="7"/>
  <c r="O247" i="7"/>
  <c r="O243" i="7"/>
  <c r="O239" i="7"/>
  <c r="O235" i="7"/>
  <c r="O231" i="7"/>
  <c r="O227" i="7"/>
  <c r="O223" i="7"/>
  <c r="O219" i="7"/>
  <c r="O215" i="7"/>
  <c r="O211" i="7"/>
  <c r="O207" i="7"/>
  <c r="O203" i="7"/>
  <c r="O199" i="7"/>
  <c r="O195" i="7"/>
  <c r="O191" i="7"/>
  <c r="O187" i="7"/>
  <c r="O183" i="7"/>
  <c r="O179" i="7"/>
  <c r="O175" i="7"/>
  <c r="O171" i="7"/>
  <c r="O167" i="7"/>
  <c r="O163" i="7"/>
  <c r="O159" i="7"/>
  <c r="O155" i="7"/>
  <c r="O151" i="7"/>
  <c r="O147" i="7"/>
  <c r="O143" i="7"/>
  <c r="O139" i="7"/>
  <c r="O135" i="7"/>
  <c r="O131" i="7"/>
  <c r="O127" i="7"/>
  <c r="O123" i="7"/>
  <c r="O119" i="7"/>
  <c r="O115" i="7"/>
  <c r="O111" i="7"/>
  <c r="O107" i="7"/>
  <c r="O103" i="7"/>
  <c r="O99" i="7"/>
  <c r="O95" i="7"/>
  <c r="O91" i="7"/>
  <c r="O87" i="7"/>
  <c r="O83" i="7"/>
  <c r="O77" i="7"/>
  <c r="O69" i="7"/>
  <c r="O61" i="7"/>
  <c r="O53" i="7"/>
  <c r="O45" i="7"/>
  <c r="O78" i="7"/>
  <c r="O74" i="7"/>
  <c r="O70" i="7"/>
  <c r="O66" i="7"/>
  <c r="O62" i="7"/>
  <c r="O58" i="7"/>
  <c r="O54" i="7"/>
  <c r="O50" i="7"/>
</calcChain>
</file>

<file path=xl/sharedStrings.xml><?xml version="1.0" encoding="utf-8"?>
<sst xmlns="http://schemas.openxmlformats.org/spreadsheetml/2006/main" count="2974" uniqueCount="108">
  <si>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</si>
  <si>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</si>
  <si>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</si>
  <si>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</si>
  <si>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</si>
  <si>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</si>
  <si>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</si>
  <si>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</si>
  <si>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</si>
  <si>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</si>
  <si>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</si>
  <si>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</si>
  <si>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</si>
  <si>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</si>
  <si>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</si>
  <si>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</si>
  <si>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</si>
  <si>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</si>
  <si>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</si>
  <si>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</si>
  <si>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</si>
  <si>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</si>
  <si>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</si>
  <si>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</si>
  <si>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</si>
  <si>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</si>
  <si>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</si>
  <si>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</si>
  <si>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</si>
  <si>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</si>
  <si>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</si>
  <si>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</si>
  <si>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</si>
  <si>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</si>
  <si>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</si>
  <si>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</si>
  <si>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</si>
  <si>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</si>
  <si>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</si>
  <si>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</si>
  <si>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</si>
  <si>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</si>
  <si>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</si>
  <si>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</si>
  <si>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</si>
  <si>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</si>
  <si>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</si>
  <si>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</si>
  <si>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</si>
  <si>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</si>
  <si>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</si>
  <si>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</si>
  <si>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</si>
  <si>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</si>
  <si>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</si>
  <si>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</si>
  <si>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Quick Statistics</t>
  </si>
  <si>
    <t>Average</t>
  </si>
  <si>
    <t>Median</t>
  </si>
  <si>
    <t>Min</t>
  </si>
  <si>
    <t>Max</t>
  </si>
  <si>
    <t>Range</t>
  </si>
  <si>
    <t>Q1</t>
  </si>
  <si>
    <t>Q2</t>
  </si>
  <si>
    <t>Q3</t>
  </si>
  <si>
    <t>How Many Product in Data ?</t>
  </si>
  <si>
    <t>How Many Sales Person in Data?</t>
  </si>
  <si>
    <t>EDA (Exploratory Data Analysis) with Conditional Formatting</t>
  </si>
  <si>
    <t>Country</t>
  </si>
  <si>
    <t>Sales by Country</t>
  </si>
  <si>
    <t>from the conditional Formatting, we knows any products for being the top 10 product, besides we knows the amounts and Units of them. Another informations is Sales Person in top 10 of Amount and Gigi Bohling found 3 times.</t>
  </si>
  <si>
    <t>Amount Bar</t>
  </si>
  <si>
    <t>Row Labels</t>
  </si>
  <si>
    <t>Grand Total</t>
  </si>
  <si>
    <t>Sum of Amount</t>
  </si>
  <si>
    <t>Sum of Units</t>
  </si>
  <si>
    <t>Sales by Country(With Pivot)</t>
  </si>
  <si>
    <t>Top 5 Product by $ per Units</t>
  </si>
  <si>
    <t>Sales Per Units</t>
  </si>
  <si>
    <t>IQR</t>
  </si>
  <si>
    <t>Up Limit</t>
  </si>
  <si>
    <t>Low Limit</t>
  </si>
  <si>
    <t>T/F - Amount</t>
  </si>
  <si>
    <t>Outliers in Data</t>
  </si>
  <si>
    <t>There Are 4 Outliers in Column Amount</t>
  </si>
  <si>
    <t>There Are 5 Outliers in Column Units</t>
  </si>
  <si>
    <t>Best Sales by Country</t>
  </si>
  <si>
    <t>Worst Sales by Country</t>
  </si>
  <si>
    <t>Profit by Product</t>
  </si>
  <si>
    <t>Cost per Units</t>
  </si>
  <si>
    <t>Cost</t>
  </si>
  <si>
    <t>Sum of Profit</t>
  </si>
  <si>
    <t>Dinamic Country-Level Sales Report</t>
  </si>
  <si>
    <t>Informations</t>
  </si>
  <si>
    <t>Countries</t>
  </si>
  <si>
    <t>Person</t>
  </si>
  <si>
    <t>Pick a Country</t>
  </si>
  <si>
    <t>Summary</t>
  </si>
  <si>
    <t>Number of Transactions</t>
  </si>
  <si>
    <t xml:space="preserve">Total </t>
  </si>
  <si>
    <t>Sales</t>
  </si>
  <si>
    <t>Profit</t>
  </si>
  <si>
    <t>Quantity</t>
  </si>
  <si>
    <t>By Sales Person</t>
  </si>
  <si>
    <t>Up the Limit</t>
  </si>
  <si>
    <t xml:space="preserve"> </t>
  </si>
  <si>
    <t>Sum of Profit %</t>
  </si>
  <si>
    <t>Which Prouct Would be Discontinued?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</si>
</sst>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4" formatCode="_(&quot;$&quot;* #,##0.00_);_(&quot;$&quot;* \(#,##0.00\);_(&quot;$&quot;* &quot;-&quot;??_);_(@_)"/>
    <numFmt numFmtId="164" formatCode="_(&quot;$&quot;* #,##0_);_(&quot;$&quot;* \(#,##0\);_(&quot;$&quot;* &quot;-&quot;??_);_(@_)"/>
    <numFmt numFmtId="165" formatCode="0.0%"/>
  </numFmts>
  <fonts count="13" x14ac:knownFonts="1">
    <font>
      <sz val="11"/>
      <color theme="1"/>
      <name val="Calibri"/>
      <family val="2"/>
      <scheme val="minor"/>
    </font>
    <font>
      <sz val="28"/>
      <color theme="1"/>
      <name val="Segoe UI Light"/>
      <family val="2"/>
    </font>
    <font>
      <b/>
      <sz val="11"/>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sz val="16"/>
      <color theme="1"/>
      <name val="Calibri"/>
      <family val="2"/>
      <scheme val="minor"/>
    </font>
    <font>
      <sz val="11"/>
      <color theme="3" tint="0.59999389629810485"/>
      <name val="Calibri"/>
      <family val="2"/>
      <scheme val="minor"/>
    </font>
    <font>
      <sz val="11"/>
      <color theme="1"/>
      <name val="Calibri"/>
      <family val="2"/>
      <scheme val="minor"/>
    </font>
    <font>
      <b/>
      <sz val="12"/>
      <color theme="1"/>
      <name val="Calibri"/>
      <family val="2"/>
      <scheme val="minor"/>
    </font>
    <font>
      <b/>
      <sz val="11"/>
      <color theme="0"/>
      <name val="Calibri"/>
      <family val="2"/>
      <scheme val="minor"/>
    </font>
    <font>
      <sz val="11"/>
      <color theme="0"/>
      <name val="Calibri"/>
      <family val="2"/>
      <scheme val="minor"/>
    </font>
    <font>
      <b/>
      <sz val="12"/>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5" tint="0.59999389629810485"/>
        <bgColor indexed="6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5" tint="-0.249977111117893"/>
        <bgColor indexed="64"/>
      </patternFill>
    </fill>
    <fill>
      <patternFill patternType="solid">
        <fgColor theme="7" tint="0.39997558519241921"/>
        <bgColor indexed="64"/>
      </patternFill>
    </fill>
  </fills>
  <borders count="13">
    <border>
      <left/>
      <right/>
      <top/>
      <bottom/>
      <diagonal/>
    </border>
    <border>
      <left/>
      <right/>
      <top style="dotted">
        <color theme="0" tint="-0.24994659260841701"/>
      </top>
      <bottom style="dotted">
        <color theme="0" tint="-0.2499465926084170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249977111117893"/>
      </top>
      <bottom style="thin">
        <color theme="4" tint="-0.249977111117893"/>
      </bottom>
      <diagonal/>
    </border>
    <border>
      <left/>
      <right/>
      <top style="thin">
        <color theme="4" tint="0.79998168889431442"/>
      </top>
      <bottom style="thin">
        <color theme="4" tint="0.79998168889431442"/>
      </bottom>
      <diagonal/>
    </border>
    <border>
      <left/>
      <right/>
      <top style="thin">
        <color theme="4" tint="0.79998168889431442"/>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8" fillId="0" borderId="0" applyFont="0" applyFill="0" applyBorder="0" applyAlignment="0" applyProtection="0"/>
  </cellStyleXfs>
  <cellXfs count="60">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8" fontId="0" fillId="0" borderId="0" xfId="0" applyNumberFormat="1"/>
    <xf numFmtId="0" fontId="0" fillId="0" borderId="0" xfId="0"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6" fontId="0" fillId="0" borderId="0" xfId="0" applyNumberFormat="1" applyAlignment="1">
      <alignment horizontal="center" vertical="center"/>
    </xf>
    <xf numFmtId="3" fontId="0" fillId="0" borderId="0" xfId="0" applyNumberFormat="1" applyAlignment="1">
      <alignment horizontal="center" vertical="center"/>
    </xf>
    <xf numFmtId="0" fontId="7" fillId="0" borderId="0" xfId="0" applyFont="1"/>
    <xf numFmtId="3" fontId="7" fillId="0" borderId="0" xfId="0" applyNumberFormat="1" applyFont="1"/>
    <xf numFmtId="0" fontId="0" fillId="0" borderId="0" xfId="0" pivotButton="1"/>
    <xf numFmtId="0" fontId="0" fillId="0" borderId="0" xfId="0" applyAlignment="1">
      <alignment horizontal="left"/>
    </xf>
    <xf numFmtId="44" fontId="0" fillId="0" borderId="0" xfId="0" applyNumberFormat="1"/>
    <xf numFmtId="164" fontId="0" fillId="0" borderId="0" xfId="0" applyNumberFormat="1"/>
    <xf numFmtId="0" fontId="4" fillId="0" borderId="0" xfId="0" applyFont="1" applyAlignment="1">
      <alignment vertical="center"/>
    </xf>
    <xf numFmtId="0" fontId="0" fillId="5" borderId="8" xfId="0" applyFill="1" applyBorder="1"/>
    <xf numFmtId="0" fontId="0" fillId="0" borderId="8" xfId="0" applyBorder="1"/>
    <xf numFmtId="0" fontId="0" fillId="0" borderId="0" xfId="0" applyAlignment="1">
      <alignment horizontal="left" indent="1"/>
    </xf>
    <xf numFmtId="0" fontId="0" fillId="0" borderId="0" xfId="0" applyAlignment="1">
      <alignment vertical="center"/>
    </xf>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2" fillId="0" borderId="0" xfId="0" applyFont="1" applyAlignment="1">
      <alignment horizontal="center"/>
    </xf>
    <xf numFmtId="164" fontId="0" fillId="0" borderId="0" xfId="1" applyNumberFormat="1" applyFont="1"/>
    <xf numFmtId="0" fontId="11" fillId="6" borderId="0" xfId="0" applyFont="1" applyFill="1"/>
    <xf numFmtId="0" fontId="10" fillId="6" borderId="0" xfId="0" applyFont="1" applyFill="1" applyAlignment="1">
      <alignment horizontal="center"/>
    </xf>
    <xf numFmtId="0" fontId="12" fillId="7" borderId="0" xfId="0" applyFont="1" applyFill="1" applyAlignment="1">
      <alignment horizontal="center"/>
    </xf>
    <xf numFmtId="165" fontId="0" fillId="0" borderId="0" xfId="0" applyNumberFormat="1"/>
    <xf numFmtId="0" fontId="0" fillId="0" borderId="12" xfId="0" pivotButton="1" applyBorder="1"/>
    <xf numFmtId="0" fontId="0" fillId="0" borderId="12" xfId="0" applyBorder="1"/>
    <xf numFmtId="0" fontId="0" fillId="0" borderId="12" xfId="0" applyBorder="1" applyAlignment="1">
      <alignment horizontal="left"/>
    </xf>
    <xf numFmtId="164" fontId="0" fillId="0" borderId="12" xfId="0" applyNumberFormat="1" applyBorder="1"/>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6"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4" fillId="0" borderId="0" xfId="0" applyFont="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wrapText="1"/>
    </xf>
    <xf numFmtId="0" fontId="0" fillId="4" borderId="0" xfId="0" applyFill="1" applyAlignment="1">
      <alignment horizontal="left"/>
    </xf>
    <xf numFmtId="0" fontId="9" fillId="0" borderId="0" xfId="0" applyFont="1" applyAlignment="1">
      <alignment horizontal="center" vertical="center"/>
    </xf>
    <xf numFmtId="0" fontId="0" fillId="0" borderId="0" xfId="0" applyAlignment="1">
      <alignment horizontal="center"/>
    </xf>
    <xf numFmtId="0" fontId="10" fillId="6" borderId="0" xfId="0" applyFont="1" applyFill="1" applyAlignment="1">
      <alignment horizontal="center" vertical="center"/>
    </xf>
    <xf numFmtId="0" fontId="10" fillId="6" borderId="0" xfId="0" applyFont="1" applyFill="1" applyAlignment="1">
      <alignment horizontal="center"/>
    </xf>
    <xf numFmtId="0" fontId="0" fillId="0" borderId="0" xfId="0"/>
    <xf numFmtId="0" fontId="0" fillId="0" borderId="12" xfId="0" applyNumberFormat="1" applyBorder="1"/>
    <xf numFmtId="0" fontId="0" fillId="8" borderId="0" xfId="0" applyFill="1"/>
  </cellXfs>
  <cellStyles count="2">
    <cellStyle name="Currency" xfId="1" builtinId="4"/>
    <cellStyle name="Normal" xfId="0" builtinId="0"/>
  </cellStyles>
  <dxfs count="38">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numFmt numFmtId="164"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0006"/>
      </font>
      <fill>
        <patternFill>
          <bgColor rgb="FFFFC7CE"/>
        </patternFill>
      </fill>
    </dxf>
    <dxf>
      <numFmt numFmtId="3" formatCode="#,##0"/>
    </dxf>
    <dxf>
      <numFmt numFmtId="164" formatCode="_(&quot;$&quot;* #,##0_);_(&quot;$&quot;* \(#,##0\);_(&quot;$&quot;* &quot;-&quot;??_);_(@_)"/>
    </dxf>
    <dxf>
      <numFmt numFmtId="165" formatCode="0.0%"/>
    </dxf>
    <dxf>
      <alignment horizontal="center" vertical="bottom" textRotation="0" wrapText="0" indent="0" justifyLastLine="0" shrinkToFit="0" readingOrder="0"/>
    </dxf>
    <dxf>
      <numFmt numFmtId="3" formatCode="#,##0"/>
    </dxf>
    <dxf>
      <font>
        <b val="0"/>
        <i val="0"/>
        <strike val="0"/>
        <condense val="0"/>
        <extend val="0"/>
        <outline val="0"/>
        <shadow val="0"/>
        <u val="none"/>
        <vertAlign val="baseline"/>
        <sz val="11"/>
        <color theme="1"/>
        <name val="Calibri"/>
        <scheme val="minor"/>
      </font>
      <numFmt numFmtId="164" formatCode="_(&quot;$&quot;* #,##0_);_(&quot;$&quot;* \(#,##0\);_(&quot;$&quot;* &quot;-&quot;??_);_(@_)"/>
    </dxf>
    <dxf>
      <numFmt numFmtId="164" formatCode="_(&quot;$&quot;* #,##0_);_(&quot;$&quot;* \(#,##0\);_(&quot;$&quot;* &quot;-&quot;??_);_(@_)"/>
    </dxf>
    <dxf>
      <numFmt numFmtId="164" formatCode="_(&quot;$&quot;* #,##0_);_(&quot;$&quot;* \(#,##0\);_(&quot;$&quot;* &quot;-&quot;??_);_(@_)"/>
    </dxf>
    <dxf>
      <numFmt numFmtId="3" formatCode="#,##0"/>
    </dxf>
    <dxf>
      <numFmt numFmtId="10" formatCode="&quot;$&quot;#,##0_);[Red]\(&quot;$&quot;#,##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font>
        <strike val="0"/>
        <outline val="0"/>
        <shadow val="0"/>
        <u val="none"/>
        <vertAlign val="baseline"/>
        <sz val="11"/>
        <color theme="3" tint="0.59999389629810485"/>
        <name val="Calibri"/>
        <scheme val="minor"/>
      </font>
      <numFmt numFmtId="3" formatCode="#,##0"/>
    </dxf>
    <dxf>
      <numFmt numFmtId="10" formatCode="&quot;$&quot;#,##0_);[Red]\(&quot;$&quot;#,##0\)"/>
    </dxf>
    <dxf>
      <numFmt numFmtId="10" formatCode="&quot;$&quot;#,##0_);[Red]\(&quot;$&quot;#,##0\)"/>
    </dxf>
    <dxf>
      <numFmt numFmtId="3" formatCode="#,##0"/>
      <alignment horizontal="center" vertical="center" textRotation="0" wrapText="0" indent="0" justifyLastLine="0" shrinkToFit="0" readingOrder="0"/>
    </dxf>
    <dxf>
      <numFmt numFmtId="10" formatCode="&quot;$&quot;#,##0_);[Red]\(&quot;$&quot;#,##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rgb="FFFFC7CE"/>
          <bgColor rgb="FF000000"/>
        </patternFill>
      </fill>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numFmt numFmtId="0" formatCode="General"/>
    </dxf>
    <dxf>
      <numFmt numFmtId="0" formatCode="General"/>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yVal>
            <c:numRef>
              <c:f>'Outliers in Data'!$M$6:$M$305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yVal>
          <c:smooth val="0"/>
          <c:extLst>
            <c:ext xmlns:c16="http://schemas.microsoft.com/office/drawing/2014/chart" uri="{C3380CC4-5D6E-409C-BE32-E72D297353CC}">
              <c16:uniqueId val="{00000000-54D9-44A2-AD99-80E4184DE607}"/>
            </c:ext>
          </c:extLst>
        </c:ser>
        <c:dLbls>
          <c:showLegendKey val="0"/>
          <c:showVal val="0"/>
          <c:showCatName val="0"/>
          <c:showSerName val="0"/>
          <c:showPercent val="0"/>
          <c:showBubbleSize val="0"/>
        </c:dLbls>
        <c:axId val="194316160"/>
        <c:axId val="207390592"/>
      </c:scatterChart>
      <c:valAx>
        <c:axId val="194316160"/>
        <c:scaling>
          <c:orientation val="minMax"/>
        </c:scaling>
        <c:delete val="0"/>
        <c:axPos val="b"/>
        <c:majorGridlines>
          <c:spPr>
            <a:ln w="9525" cap="flat" cmpd="sng" algn="ctr">
              <a:solidFill>
                <a:schemeClr val="tx2">
                  <a:lumMod val="15000"/>
                  <a:lumOff val="85000"/>
                </a:schemeClr>
              </a:solidFill>
              <a:round/>
            </a:ln>
            <a:effectLst/>
          </c:spPr>
        </c:majorGridlines>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390592"/>
        <c:crosses val="autoZero"/>
        <c:crossBetween val="midCat"/>
      </c:valAx>
      <c:valAx>
        <c:axId val="207390592"/>
        <c:scaling>
          <c:orientation val="minMax"/>
        </c:scaling>
        <c:delete val="0"/>
        <c:axPos val="l"/>
        <c:majorGridlines>
          <c:spPr>
            <a:ln w="9525" cap="flat" cmpd="sng" algn="ctr">
              <a:solidFill>
                <a:schemeClr val="tx2">
                  <a:lumMod val="15000"/>
                  <a:lumOff val="85000"/>
                </a:schemeClr>
              </a:solidFill>
              <a:round/>
            </a:ln>
            <a:effectLst/>
          </c:spPr>
        </c:majorGridlines>
        <c:numFmt formatCode="&quot;$&quot;#,##0_);[Red]\(&quot;$&quot;#,##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3161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yVal>
            <c:numRef>
              <c:f>'Outliers in Data'!$N$6:$N$305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F73F-4606-AD17-90AF02414B2D}"/>
            </c:ext>
          </c:extLst>
        </c:ser>
        <c:dLbls>
          <c:showLegendKey val="0"/>
          <c:showVal val="0"/>
          <c:showCatName val="0"/>
          <c:showSerName val="0"/>
          <c:showPercent val="0"/>
          <c:showBubbleSize val="0"/>
        </c:dLbls>
        <c:axId val="208416768"/>
        <c:axId val="208439936"/>
      </c:scatterChart>
      <c:valAx>
        <c:axId val="2084167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39936"/>
        <c:crosses val="autoZero"/>
        <c:crossBetween val="midCat"/>
      </c:valAx>
      <c:valAx>
        <c:axId val="208439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167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152482</xdr:rowOff>
    </xdr:from>
    <xdr:to>
      <xdr:col>11</xdr:col>
      <xdr:colOff>2314878</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9524</xdr:colOff>
      <xdr:row>3</xdr:row>
      <xdr:rowOff>19051</xdr:rowOff>
    </xdr:from>
    <xdr:to>
      <xdr:col>11</xdr:col>
      <xdr:colOff>19049</xdr:colOff>
      <xdr:row>12</xdr:row>
      <xdr:rowOff>114301</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667249" y="590551"/>
              <a:ext cx="3057525"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14</xdr:row>
      <xdr:rowOff>85725</xdr:rowOff>
    </xdr:from>
    <xdr:to>
      <xdr:col>7</xdr:col>
      <xdr:colOff>304800</xdr:colOff>
      <xdr:row>26</xdr:row>
      <xdr:rowOff>152400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29</xdr:row>
      <xdr:rowOff>28575</xdr:rowOff>
    </xdr:from>
    <xdr:to>
      <xdr:col>7</xdr:col>
      <xdr:colOff>304800</xdr:colOff>
      <xdr:row>42</xdr:row>
      <xdr:rowOff>19050</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19050</xdr:colOff>
      <xdr:row>2</xdr:row>
      <xdr:rowOff>28575</xdr:rowOff>
    </xdr:from>
    <xdr:to>
      <xdr:col>7</xdr:col>
      <xdr:colOff>19050</xdr:colOff>
      <xdr:row>15</xdr:row>
      <xdr:rowOff>76200</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533775" y="600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19050</xdr:colOff>
      <xdr:row>2</xdr:row>
      <xdr:rowOff>9526</xdr:rowOff>
    </xdr:from>
    <xdr:to>
      <xdr:col>10</xdr:col>
      <xdr:colOff>19050</xdr:colOff>
      <xdr:row>12</xdr:row>
      <xdr:rowOff>66676</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324600" y="390526"/>
              <a:ext cx="1828800"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ta Maulina 'Azizah" refreshedDate="45112.580253935186" createdVersion="4" refreshedVersion="4" minRefreshableVersion="3" recordCount="300" xr:uid="{00000000-000A-0000-FFFF-FFFF19000000}">
  <cacheSource type="worksheet">
    <worksheetSource name="data"/>
  </cacheSource>
  <cacheFields count="10">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s" numFmtId="0">
      <sharedItems containsSemiMixedTypes="0" containsString="0" containsNumber="1" minValue="3.11" maxValue="16.73"/>
    </cacheField>
    <cacheField name="Cost" numFmtId="0">
      <sharedItems containsSemiMixedTypes="0" containsString="0" containsNumber="1" minValue="0" maxValue="8682.8700000000008"/>
    </cacheField>
    <cacheField name="Amount/Units" numFmtId="0" formula="Amount/Units" databaseField="0"/>
    <cacheField name="Profit" numFmtId="0" formula="Amount-Cost" databaseField="0"/>
    <cacheField name="Profit %" numFmtId="0" formula="Profit/Amount"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x v="0"/>
    <x v="0"/>
    <x v="0"/>
    <n v="1624"/>
    <n v="114"/>
    <n v="14.49"/>
    <n v="1651.8600000000001"/>
  </r>
  <r>
    <x v="1"/>
    <x v="1"/>
    <x v="1"/>
    <n v="6706"/>
    <n v="459"/>
    <n v="8.65"/>
    <n v="3970.3500000000004"/>
  </r>
  <r>
    <x v="2"/>
    <x v="1"/>
    <x v="2"/>
    <n v="959"/>
    <n v="147"/>
    <n v="11.88"/>
    <n v="1746.3600000000001"/>
  </r>
  <r>
    <x v="3"/>
    <x v="2"/>
    <x v="3"/>
    <n v="9632"/>
    <n v="288"/>
    <n v="6.47"/>
    <n v="1863.36"/>
  </r>
  <r>
    <x v="4"/>
    <x v="3"/>
    <x v="4"/>
    <n v="2100"/>
    <n v="414"/>
    <n v="13.15"/>
    <n v="5444.1"/>
  </r>
  <r>
    <x v="0"/>
    <x v="1"/>
    <x v="5"/>
    <n v="8869"/>
    <n v="432"/>
    <n v="12.37"/>
    <n v="5343.8399999999992"/>
  </r>
  <r>
    <x v="4"/>
    <x v="4"/>
    <x v="6"/>
    <n v="2681"/>
    <n v="54"/>
    <n v="5.79"/>
    <n v="312.66000000000003"/>
  </r>
  <r>
    <x v="1"/>
    <x v="1"/>
    <x v="7"/>
    <n v="5012"/>
    <n v="210"/>
    <n v="9.77"/>
    <n v="2051.6999999999998"/>
  </r>
  <r>
    <x v="5"/>
    <x v="4"/>
    <x v="8"/>
    <n v="1281"/>
    <n v="75"/>
    <n v="11.7"/>
    <n v="877.5"/>
  </r>
  <r>
    <x v="6"/>
    <x v="0"/>
    <x v="8"/>
    <n v="4991"/>
    <n v="12"/>
    <n v="11.7"/>
    <n v="140.39999999999998"/>
  </r>
  <r>
    <x v="7"/>
    <x v="3"/>
    <x v="4"/>
    <n v="1785"/>
    <n v="462"/>
    <n v="13.15"/>
    <n v="6075.3"/>
  </r>
  <r>
    <x v="8"/>
    <x v="0"/>
    <x v="9"/>
    <n v="3983"/>
    <n v="144"/>
    <n v="3.11"/>
    <n v="447.84"/>
  </r>
  <r>
    <x v="2"/>
    <x v="4"/>
    <x v="10"/>
    <n v="2646"/>
    <n v="120"/>
    <n v="8.7899999999999991"/>
    <n v="1054.8"/>
  </r>
  <r>
    <x v="7"/>
    <x v="5"/>
    <x v="11"/>
    <n v="252"/>
    <n v="54"/>
    <n v="9.33"/>
    <n v="503.82"/>
  </r>
  <r>
    <x v="8"/>
    <x v="1"/>
    <x v="4"/>
    <n v="2464"/>
    <n v="234"/>
    <n v="13.15"/>
    <n v="3077.1"/>
  </r>
  <r>
    <x v="8"/>
    <x v="1"/>
    <x v="12"/>
    <n v="2114"/>
    <n v="66"/>
    <n v="7.16"/>
    <n v="472.56"/>
  </r>
  <r>
    <x v="4"/>
    <x v="0"/>
    <x v="6"/>
    <n v="7693"/>
    <n v="87"/>
    <n v="5.79"/>
    <n v="503.73"/>
  </r>
  <r>
    <x v="6"/>
    <x v="5"/>
    <x v="13"/>
    <n v="15610"/>
    <n v="339"/>
    <n v="10.62"/>
    <n v="3600.18"/>
  </r>
  <r>
    <x v="3"/>
    <x v="5"/>
    <x v="7"/>
    <n v="336"/>
    <n v="144"/>
    <n v="9.77"/>
    <n v="1406.8799999999999"/>
  </r>
  <r>
    <x v="7"/>
    <x v="3"/>
    <x v="13"/>
    <n v="9443"/>
    <n v="162"/>
    <n v="10.62"/>
    <n v="1720.4399999999998"/>
  </r>
  <r>
    <x v="2"/>
    <x v="5"/>
    <x v="14"/>
    <n v="8155"/>
    <n v="90"/>
    <n v="6.49"/>
    <n v="584.1"/>
  </r>
  <r>
    <x v="1"/>
    <x v="4"/>
    <x v="14"/>
    <n v="1701"/>
    <n v="234"/>
    <n v="6.49"/>
    <n v="1518.66"/>
  </r>
  <r>
    <x v="9"/>
    <x v="4"/>
    <x v="7"/>
    <n v="2205"/>
    <n v="141"/>
    <n v="9.77"/>
    <n v="1377.57"/>
  </r>
  <r>
    <x v="1"/>
    <x v="0"/>
    <x v="15"/>
    <n v="1771"/>
    <n v="204"/>
    <n v="7.64"/>
    <n v="1558.56"/>
  </r>
  <r>
    <x v="3"/>
    <x v="1"/>
    <x v="16"/>
    <n v="2114"/>
    <n v="186"/>
    <n v="11.73"/>
    <n v="2181.7800000000002"/>
  </r>
  <r>
    <x v="3"/>
    <x v="2"/>
    <x v="11"/>
    <n v="10311"/>
    <n v="231"/>
    <n v="9.33"/>
    <n v="2155.23"/>
  </r>
  <r>
    <x v="8"/>
    <x v="3"/>
    <x v="10"/>
    <n v="21"/>
    <n v="168"/>
    <n v="8.7899999999999991"/>
    <n v="1476.7199999999998"/>
  </r>
  <r>
    <x v="9"/>
    <x v="1"/>
    <x v="13"/>
    <n v="1974"/>
    <n v="195"/>
    <n v="10.62"/>
    <n v="2070.8999999999996"/>
  </r>
  <r>
    <x v="6"/>
    <x v="2"/>
    <x v="14"/>
    <n v="6314"/>
    <n v="15"/>
    <n v="6.49"/>
    <n v="97.350000000000009"/>
  </r>
  <r>
    <x v="9"/>
    <x v="0"/>
    <x v="14"/>
    <n v="4683"/>
    <n v="30"/>
    <n v="6.49"/>
    <n v="194.70000000000002"/>
  </r>
  <r>
    <x v="3"/>
    <x v="0"/>
    <x v="17"/>
    <n v="6398"/>
    <n v="102"/>
    <n v="4.97"/>
    <n v="506.94"/>
  </r>
  <r>
    <x v="7"/>
    <x v="1"/>
    <x v="15"/>
    <n v="553"/>
    <n v="15"/>
    <n v="7.64"/>
    <n v="114.6"/>
  </r>
  <r>
    <x v="1"/>
    <x v="3"/>
    <x v="0"/>
    <n v="7021"/>
    <n v="183"/>
    <n v="14.49"/>
    <n v="2651.67"/>
  </r>
  <r>
    <x v="0"/>
    <x v="3"/>
    <x v="7"/>
    <n v="5817"/>
    <n v="12"/>
    <n v="9.77"/>
    <n v="117.24"/>
  </r>
  <r>
    <x v="3"/>
    <x v="3"/>
    <x v="8"/>
    <n v="3976"/>
    <n v="72"/>
    <n v="11.7"/>
    <n v="842.4"/>
  </r>
  <r>
    <x v="4"/>
    <x v="4"/>
    <x v="18"/>
    <n v="1134"/>
    <n v="282"/>
    <n v="16.73"/>
    <n v="4717.8599999999997"/>
  </r>
  <r>
    <x v="7"/>
    <x v="3"/>
    <x v="19"/>
    <n v="6027"/>
    <n v="144"/>
    <n v="10.38"/>
    <n v="1494.72"/>
  </r>
  <r>
    <x v="4"/>
    <x v="0"/>
    <x v="10"/>
    <n v="1904"/>
    <n v="405"/>
    <n v="8.7899999999999991"/>
    <n v="3559.95"/>
  </r>
  <r>
    <x v="5"/>
    <x v="5"/>
    <x v="1"/>
    <n v="3262"/>
    <n v="75"/>
    <n v="8.65"/>
    <n v="648.75"/>
  </r>
  <r>
    <x v="0"/>
    <x v="5"/>
    <x v="18"/>
    <n v="2289"/>
    <n v="135"/>
    <n v="16.73"/>
    <n v="2258.5500000000002"/>
  </r>
  <r>
    <x v="6"/>
    <x v="5"/>
    <x v="18"/>
    <n v="6986"/>
    <n v="21"/>
    <n v="16.73"/>
    <n v="351.33"/>
  </r>
  <r>
    <x v="7"/>
    <x v="4"/>
    <x v="14"/>
    <n v="4417"/>
    <n v="153"/>
    <n v="6.49"/>
    <n v="992.97"/>
  </r>
  <r>
    <x v="4"/>
    <x v="5"/>
    <x v="16"/>
    <n v="1442"/>
    <n v="15"/>
    <n v="11.73"/>
    <n v="175.95000000000002"/>
  </r>
  <r>
    <x v="8"/>
    <x v="1"/>
    <x v="8"/>
    <n v="2415"/>
    <n v="255"/>
    <n v="11.7"/>
    <n v="2983.5"/>
  </r>
  <r>
    <x v="7"/>
    <x v="0"/>
    <x v="15"/>
    <n v="238"/>
    <n v="18"/>
    <n v="7.64"/>
    <n v="137.51999999999998"/>
  </r>
  <r>
    <x v="4"/>
    <x v="0"/>
    <x v="14"/>
    <n v="4949"/>
    <n v="189"/>
    <n v="6.49"/>
    <n v="1226.6100000000001"/>
  </r>
  <r>
    <x v="6"/>
    <x v="4"/>
    <x v="1"/>
    <n v="5075"/>
    <n v="21"/>
    <n v="8.65"/>
    <n v="181.65"/>
  </r>
  <r>
    <x v="8"/>
    <x v="2"/>
    <x v="10"/>
    <n v="9198"/>
    <n v="36"/>
    <n v="8.7899999999999991"/>
    <n v="316.43999999999994"/>
  </r>
  <r>
    <x v="4"/>
    <x v="5"/>
    <x v="12"/>
    <n v="3339"/>
    <n v="75"/>
    <n v="7.16"/>
    <n v="537"/>
  </r>
  <r>
    <x v="0"/>
    <x v="5"/>
    <x v="9"/>
    <n v="5019"/>
    <n v="156"/>
    <n v="3.11"/>
    <n v="485.15999999999997"/>
  </r>
  <r>
    <x v="6"/>
    <x v="2"/>
    <x v="10"/>
    <n v="16184"/>
    <n v="39"/>
    <n v="8.7899999999999991"/>
    <n v="342.80999999999995"/>
  </r>
  <r>
    <x v="4"/>
    <x v="2"/>
    <x v="20"/>
    <n v="497"/>
    <n v="63"/>
    <n v="9"/>
    <n v="567"/>
  </r>
  <r>
    <x v="7"/>
    <x v="2"/>
    <x v="12"/>
    <n v="8211"/>
    <n v="75"/>
    <n v="7.16"/>
    <n v="537"/>
  </r>
  <r>
    <x v="7"/>
    <x v="4"/>
    <x v="19"/>
    <n v="6580"/>
    <n v="183"/>
    <n v="10.38"/>
    <n v="1899.5400000000002"/>
  </r>
  <r>
    <x v="3"/>
    <x v="1"/>
    <x v="11"/>
    <n v="4760"/>
    <n v="69"/>
    <n v="9.33"/>
    <n v="643.77"/>
  </r>
  <r>
    <x v="0"/>
    <x v="2"/>
    <x v="4"/>
    <n v="5439"/>
    <n v="30"/>
    <n v="13.15"/>
    <n v="394.5"/>
  </r>
  <r>
    <x v="3"/>
    <x v="5"/>
    <x v="9"/>
    <n v="1463"/>
    <n v="39"/>
    <n v="3.11"/>
    <n v="121.28999999999999"/>
  </r>
  <r>
    <x v="8"/>
    <x v="5"/>
    <x v="1"/>
    <n v="7777"/>
    <n v="504"/>
    <n v="8.65"/>
    <n v="4359.6000000000004"/>
  </r>
  <r>
    <x v="2"/>
    <x v="0"/>
    <x v="12"/>
    <n v="1085"/>
    <n v="273"/>
    <n v="7.16"/>
    <n v="1954.68"/>
  </r>
  <r>
    <x v="6"/>
    <x v="0"/>
    <x v="6"/>
    <n v="182"/>
    <n v="48"/>
    <n v="5.79"/>
    <n v="277.92"/>
  </r>
  <r>
    <x v="4"/>
    <x v="5"/>
    <x v="18"/>
    <n v="4242"/>
    <n v="207"/>
    <n v="16.73"/>
    <n v="3463.11"/>
  </r>
  <r>
    <x v="4"/>
    <x v="2"/>
    <x v="1"/>
    <n v="6118"/>
    <n v="9"/>
    <n v="8.65"/>
    <n v="77.850000000000009"/>
  </r>
  <r>
    <x v="9"/>
    <x v="2"/>
    <x v="14"/>
    <n v="2317"/>
    <n v="261"/>
    <n v="6.49"/>
    <n v="1693.89"/>
  </r>
  <r>
    <x v="4"/>
    <x v="4"/>
    <x v="10"/>
    <n v="938"/>
    <n v="6"/>
    <n v="8.7899999999999991"/>
    <n v="52.739999999999995"/>
  </r>
  <r>
    <x v="1"/>
    <x v="0"/>
    <x v="16"/>
    <n v="9709"/>
    <n v="30"/>
    <n v="11.73"/>
    <n v="351.90000000000003"/>
  </r>
  <r>
    <x v="5"/>
    <x v="5"/>
    <x v="13"/>
    <n v="2205"/>
    <n v="138"/>
    <n v="10.62"/>
    <n v="1465.56"/>
  </r>
  <r>
    <x v="5"/>
    <x v="0"/>
    <x v="9"/>
    <n v="4487"/>
    <n v="111"/>
    <n v="3.11"/>
    <n v="345.21"/>
  </r>
  <r>
    <x v="6"/>
    <x v="1"/>
    <x v="3"/>
    <n v="2415"/>
    <n v="15"/>
    <n v="6.47"/>
    <n v="97.05"/>
  </r>
  <r>
    <x v="0"/>
    <x v="5"/>
    <x v="15"/>
    <n v="4018"/>
    <n v="162"/>
    <n v="7.64"/>
    <n v="1237.6799999999998"/>
  </r>
  <r>
    <x v="6"/>
    <x v="5"/>
    <x v="15"/>
    <n v="861"/>
    <n v="195"/>
    <n v="7.64"/>
    <n v="1489.8"/>
  </r>
  <r>
    <x v="9"/>
    <x v="4"/>
    <x v="8"/>
    <n v="5586"/>
    <n v="525"/>
    <n v="11.7"/>
    <n v="6142.5"/>
  </r>
  <r>
    <x v="5"/>
    <x v="5"/>
    <x v="5"/>
    <n v="2226"/>
    <n v="48"/>
    <n v="12.37"/>
    <n v="593.76"/>
  </r>
  <r>
    <x v="2"/>
    <x v="5"/>
    <x v="19"/>
    <n v="14329"/>
    <n v="150"/>
    <n v="10.38"/>
    <n v="1557.0000000000002"/>
  </r>
  <r>
    <x v="2"/>
    <x v="5"/>
    <x v="13"/>
    <n v="8463"/>
    <n v="492"/>
    <n v="10.62"/>
    <n v="5225.04"/>
  </r>
  <r>
    <x v="6"/>
    <x v="5"/>
    <x v="12"/>
    <n v="2891"/>
    <n v="102"/>
    <n v="7.16"/>
    <n v="730.32"/>
  </r>
  <r>
    <x v="8"/>
    <x v="2"/>
    <x v="14"/>
    <n v="3773"/>
    <n v="165"/>
    <n v="6.49"/>
    <n v="1070.8500000000001"/>
  </r>
  <r>
    <x v="3"/>
    <x v="2"/>
    <x v="19"/>
    <n v="854"/>
    <n v="309"/>
    <n v="10.38"/>
    <n v="3207.42"/>
  </r>
  <r>
    <x v="4"/>
    <x v="2"/>
    <x v="9"/>
    <n v="4970"/>
    <n v="156"/>
    <n v="3.11"/>
    <n v="485.15999999999997"/>
  </r>
  <r>
    <x v="2"/>
    <x v="1"/>
    <x v="21"/>
    <n v="98"/>
    <n v="159"/>
    <n v="5.6"/>
    <n v="890.4"/>
  </r>
  <r>
    <x v="6"/>
    <x v="1"/>
    <x v="16"/>
    <n v="13391"/>
    <n v="201"/>
    <n v="11.73"/>
    <n v="2357.73"/>
  </r>
  <r>
    <x v="1"/>
    <x v="3"/>
    <x v="6"/>
    <n v="8890"/>
    <n v="210"/>
    <n v="5.79"/>
    <n v="1215.9000000000001"/>
  </r>
  <r>
    <x v="7"/>
    <x v="4"/>
    <x v="11"/>
    <n v="56"/>
    <n v="51"/>
    <n v="9.33"/>
    <n v="475.83"/>
  </r>
  <r>
    <x v="8"/>
    <x v="2"/>
    <x v="4"/>
    <n v="3339"/>
    <n v="39"/>
    <n v="13.15"/>
    <n v="512.85"/>
  </r>
  <r>
    <x v="9"/>
    <x v="1"/>
    <x v="3"/>
    <n v="3808"/>
    <n v="279"/>
    <n v="6.47"/>
    <n v="1805.1299999999999"/>
  </r>
  <r>
    <x v="9"/>
    <x v="4"/>
    <x v="11"/>
    <n v="63"/>
    <n v="123"/>
    <n v="9.33"/>
    <n v="1147.5899999999999"/>
  </r>
  <r>
    <x v="7"/>
    <x v="3"/>
    <x v="18"/>
    <n v="7812"/>
    <n v="81"/>
    <n v="16.73"/>
    <n v="1355.13"/>
  </r>
  <r>
    <x v="0"/>
    <x v="0"/>
    <x v="15"/>
    <n v="7693"/>
    <n v="21"/>
    <n v="7.64"/>
    <n v="160.44"/>
  </r>
  <r>
    <x v="8"/>
    <x v="2"/>
    <x v="19"/>
    <n v="973"/>
    <n v="162"/>
    <n v="10.38"/>
    <n v="1681.5600000000002"/>
  </r>
  <r>
    <x v="9"/>
    <x v="1"/>
    <x v="20"/>
    <n v="567"/>
    <n v="228"/>
    <n v="9"/>
    <n v="2052"/>
  </r>
  <r>
    <x v="9"/>
    <x v="2"/>
    <x v="12"/>
    <n v="2471"/>
    <n v="342"/>
    <n v="7.16"/>
    <n v="2448.7200000000003"/>
  </r>
  <r>
    <x v="6"/>
    <x v="4"/>
    <x v="11"/>
    <n v="7189"/>
    <n v="54"/>
    <n v="9.33"/>
    <n v="503.82"/>
  </r>
  <r>
    <x v="3"/>
    <x v="1"/>
    <x v="19"/>
    <n v="7455"/>
    <n v="216"/>
    <n v="10.38"/>
    <n v="2242.0800000000004"/>
  </r>
  <r>
    <x v="8"/>
    <x v="5"/>
    <x v="21"/>
    <n v="3108"/>
    <n v="54"/>
    <n v="5.6"/>
    <n v="302.39999999999998"/>
  </r>
  <r>
    <x v="4"/>
    <x v="4"/>
    <x v="4"/>
    <n v="469"/>
    <n v="75"/>
    <n v="13.15"/>
    <n v="986.25"/>
  </r>
  <r>
    <x v="2"/>
    <x v="0"/>
    <x v="14"/>
    <n v="2737"/>
    <n v="93"/>
    <n v="6.49"/>
    <n v="603.57000000000005"/>
  </r>
  <r>
    <x v="2"/>
    <x v="0"/>
    <x v="4"/>
    <n v="4305"/>
    <n v="156"/>
    <n v="13.15"/>
    <n v="2051.4"/>
  </r>
  <r>
    <x v="2"/>
    <x v="4"/>
    <x v="9"/>
    <n v="2408"/>
    <n v="9"/>
    <n v="3.11"/>
    <n v="27.99"/>
  </r>
  <r>
    <x v="8"/>
    <x v="2"/>
    <x v="15"/>
    <n v="1281"/>
    <n v="18"/>
    <n v="7.64"/>
    <n v="137.51999999999998"/>
  </r>
  <r>
    <x v="0"/>
    <x v="1"/>
    <x v="1"/>
    <n v="12348"/>
    <n v="234"/>
    <n v="8.65"/>
    <n v="2024.1000000000001"/>
  </r>
  <r>
    <x v="8"/>
    <x v="5"/>
    <x v="19"/>
    <n v="3689"/>
    <n v="312"/>
    <n v="10.38"/>
    <n v="3238.5600000000004"/>
  </r>
  <r>
    <x v="5"/>
    <x v="2"/>
    <x v="15"/>
    <n v="2870"/>
    <n v="300"/>
    <n v="7.64"/>
    <n v="2292"/>
  </r>
  <r>
    <x v="7"/>
    <x v="2"/>
    <x v="18"/>
    <n v="798"/>
    <n v="519"/>
    <n v="16.73"/>
    <n v="8682.8700000000008"/>
  </r>
  <r>
    <x v="3"/>
    <x v="0"/>
    <x v="20"/>
    <n v="2933"/>
    <n v="9"/>
    <n v="9"/>
    <n v="81"/>
  </r>
  <r>
    <x v="6"/>
    <x v="1"/>
    <x v="2"/>
    <n v="2744"/>
    <n v="9"/>
    <n v="11.88"/>
    <n v="106.92"/>
  </r>
  <r>
    <x v="0"/>
    <x v="2"/>
    <x v="5"/>
    <n v="9772"/>
    <n v="90"/>
    <n v="12.37"/>
    <n v="1113.3"/>
  </r>
  <r>
    <x v="5"/>
    <x v="5"/>
    <x v="4"/>
    <n v="1568"/>
    <n v="96"/>
    <n v="13.15"/>
    <n v="1262.4000000000001"/>
  </r>
  <r>
    <x v="7"/>
    <x v="2"/>
    <x v="10"/>
    <n v="11417"/>
    <n v="21"/>
    <n v="8.7899999999999991"/>
    <n v="184.58999999999997"/>
  </r>
  <r>
    <x v="0"/>
    <x v="5"/>
    <x v="21"/>
    <n v="6748"/>
    <n v="48"/>
    <n v="5.6"/>
    <n v="268.79999999999995"/>
  </r>
  <r>
    <x v="9"/>
    <x v="2"/>
    <x v="18"/>
    <n v="1407"/>
    <n v="72"/>
    <n v="16.73"/>
    <n v="1204.56"/>
  </r>
  <r>
    <x v="1"/>
    <x v="1"/>
    <x v="12"/>
    <n v="2023"/>
    <n v="168"/>
    <n v="7.16"/>
    <n v="1202.8800000000001"/>
  </r>
  <r>
    <x v="6"/>
    <x v="3"/>
    <x v="21"/>
    <n v="5236"/>
    <n v="51"/>
    <n v="5.6"/>
    <n v="285.59999999999997"/>
  </r>
  <r>
    <x v="3"/>
    <x v="2"/>
    <x v="15"/>
    <n v="1925"/>
    <n v="192"/>
    <n v="7.64"/>
    <n v="1466.8799999999999"/>
  </r>
  <r>
    <x v="5"/>
    <x v="0"/>
    <x v="8"/>
    <n v="6608"/>
    <n v="225"/>
    <n v="11.7"/>
    <n v="2632.5"/>
  </r>
  <r>
    <x v="4"/>
    <x v="5"/>
    <x v="21"/>
    <n v="8008"/>
    <n v="456"/>
    <n v="5.6"/>
    <n v="2553.6"/>
  </r>
  <r>
    <x v="9"/>
    <x v="5"/>
    <x v="4"/>
    <n v="1428"/>
    <n v="93"/>
    <n v="13.15"/>
    <n v="1222.95"/>
  </r>
  <r>
    <x v="4"/>
    <x v="5"/>
    <x v="2"/>
    <n v="525"/>
    <n v="48"/>
    <n v="11.88"/>
    <n v="570.24"/>
  </r>
  <r>
    <x v="4"/>
    <x v="0"/>
    <x v="3"/>
    <n v="1505"/>
    <n v="102"/>
    <n v="6.47"/>
    <n v="659.93999999999994"/>
  </r>
  <r>
    <x v="5"/>
    <x v="1"/>
    <x v="0"/>
    <n v="6755"/>
    <n v="252"/>
    <n v="14.49"/>
    <n v="3651.48"/>
  </r>
  <r>
    <x v="7"/>
    <x v="0"/>
    <x v="3"/>
    <n v="11571"/>
    <n v="138"/>
    <n v="6.47"/>
    <n v="892.86"/>
  </r>
  <r>
    <x v="0"/>
    <x v="4"/>
    <x v="4"/>
    <n v="2541"/>
    <n v="90"/>
    <n v="13.15"/>
    <n v="1183.5"/>
  </r>
  <r>
    <x v="3"/>
    <x v="0"/>
    <x v="0"/>
    <n v="1526"/>
    <n v="240"/>
    <n v="14.49"/>
    <n v="3477.6"/>
  </r>
  <r>
    <x v="0"/>
    <x v="4"/>
    <x v="2"/>
    <n v="6125"/>
    <n v="102"/>
    <n v="11.88"/>
    <n v="1211.76"/>
  </r>
  <r>
    <x v="3"/>
    <x v="1"/>
    <x v="18"/>
    <n v="847"/>
    <n v="129"/>
    <n v="16.73"/>
    <n v="2158.17"/>
  </r>
  <r>
    <x v="1"/>
    <x v="1"/>
    <x v="18"/>
    <n v="4753"/>
    <n v="300"/>
    <n v="16.73"/>
    <n v="5019"/>
  </r>
  <r>
    <x v="4"/>
    <x v="4"/>
    <x v="5"/>
    <n v="959"/>
    <n v="135"/>
    <n v="12.37"/>
    <n v="1669.9499999999998"/>
  </r>
  <r>
    <x v="5"/>
    <x v="1"/>
    <x v="17"/>
    <n v="2793"/>
    <n v="114"/>
    <n v="4.97"/>
    <n v="566.57999999999993"/>
  </r>
  <r>
    <x v="5"/>
    <x v="1"/>
    <x v="8"/>
    <n v="4606"/>
    <n v="63"/>
    <n v="11.7"/>
    <n v="737.09999999999991"/>
  </r>
  <r>
    <x v="5"/>
    <x v="2"/>
    <x v="12"/>
    <n v="5551"/>
    <n v="252"/>
    <n v="7.16"/>
    <n v="1804.32"/>
  </r>
  <r>
    <x v="9"/>
    <x v="2"/>
    <x v="1"/>
    <n v="6657"/>
    <n v="303"/>
    <n v="8.65"/>
    <n v="2620.9500000000003"/>
  </r>
  <r>
    <x v="5"/>
    <x v="3"/>
    <x v="9"/>
    <n v="4438"/>
    <n v="246"/>
    <n v="3.11"/>
    <n v="765.06"/>
  </r>
  <r>
    <x v="1"/>
    <x v="4"/>
    <x v="7"/>
    <n v="168"/>
    <n v="84"/>
    <n v="9.77"/>
    <n v="820.68"/>
  </r>
  <r>
    <x v="5"/>
    <x v="5"/>
    <x v="9"/>
    <n v="7777"/>
    <n v="39"/>
    <n v="3.11"/>
    <n v="121.28999999999999"/>
  </r>
  <r>
    <x v="6"/>
    <x v="2"/>
    <x v="9"/>
    <n v="3339"/>
    <n v="348"/>
    <n v="3.11"/>
    <n v="1082.28"/>
  </r>
  <r>
    <x v="5"/>
    <x v="0"/>
    <x v="5"/>
    <n v="6391"/>
    <n v="48"/>
    <n v="12.37"/>
    <n v="593.76"/>
  </r>
  <r>
    <x v="6"/>
    <x v="0"/>
    <x v="7"/>
    <n v="518"/>
    <n v="75"/>
    <n v="9.77"/>
    <n v="732.75"/>
  </r>
  <r>
    <x v="5"/>
    <x v="4"/>
    <x v="19"/>
    <n v="5677"/>
    <n v="258"/>
    <n v="10.38"/>
    <n v="2678.0400000000004"/>
  </r>
  <r>
    <x v="4"/>
    <x v="3"/>
    <x v="9"/>
    <n v="6048"/>
    <n v="27"/>
    <n v="3.11"/>
    <n v="83.97"/>
  </r>
  <r>
    <x v="1"/>
    <x v="4"/>
    <x v="1"/>
    <n v="3752"/>
    <n v="213"/>
    <n v="8.65"/>
    <n v="1842.45"/>
  </r>
  <r>
    <x v="6"/>
    <x v="1"/>
    <x v="12"/>
    <n v="4480"/>
    <n v="357"/>
    <n v="7.16"/>
    <n v="2556.12"/>
  </r>
  <r>
    <x v="2"/>
    <x v="0"/>
    <x v="2"/>
    <n v="259"/>
    <n v="207"/>
    <n v="11.88"/>
    <n v="2459.1600000000003"/>
  </r>
  <r>
    <x v="1"/>
    <x v="0"/>
    <x v="0"/>
    <n v="42"/>
    <n v="150"/>
    <n v="14.49"/>
    <n v="2173.5"/>
  </r>
  <r>
    <x v="3"/>
    <x v="2"/>
    <x v="21"/>
    <n v="98"/>
    <n v="204"/>
    <n v="5.6"/>
    <n v="1142.3999999999999"/>
  </r>
  <r>
    <x v="5"/>
    <x v="1"/>
    <x v="18"/>
    <n v="2478"/>
    <n v="21"/>
    <n v="16.73"/>
    <n v="351.33"/>
  </r>
  <r>
    <x v="3"/>
    <x v="5"/>
    <x v="5"/>
    <n v="7847"/>
    <n v="174"/>
    <n v="12.37"/>
    <n v="2152.3799999999997"/>
  </r>
  <r>
    <x v="7"/>
    <x v="0"/>
    <x v="9"/>
    <n v="9926"/>
    <n v="201"/>
    <n v="3.11"/>
    <n v="625.11"/>
  </r>
  <r>
    <x v="1"/>
    <x v="4"/>
    <x v="11"/>
    <n v="819"/>
    <n v="510"/>
    <n v="9.33"/>
    <n v="4758.3"/>
  </r>
  <r>
    <x v="4"/>
    <x v="3"/>
    <x v="12"/>
    <n v="3052"/>
    <n v="378"/>
    <n v="7.16"/>
    <n v="2706.48"/>
  </r>
  <r>
    <x v="2"/>
    <x v="5"/>
    <x v="20"/>
    <n v="6832"/>
    <n v="27"/>
    <n v="9"/>
    <n v="243"/>
  </r>
  <r>
    <x v="7"/>
    <x v="3"/>
    <x v="10"/>
    <n v="2016"/>
    <n v="117"/>
    <n v="8.7899999999999991"/>
    <n v="1028.4299999999998"/>
  </r>
  <r>
    <x v="4"/>
    <x v="4"/>
    <x v="20"/>
    <n v="7322"/>
    <n v="36"/>
    <n v="9"/>
    <n v="324"/>
  </r>
  <r>
    <x v="1"/>
    <x v="1"/>
    <x v="5"/>
    <n v="357"/>
    <n v="126"/>
    <n v="12.37"/>
    <n v="1558.62"/>
  </r>
  <r>
    <x v="2"/>
    <x v="3"/>
    <x v="4"/>
    <n v="3192"/>
    <n v="72"/>
    <n v="13.15"/>
    <n v="946.80000000000007"/>
  </r>
  <r>
    <x v="5"/>
    <x v="2"/>
    <x v="7"/>
    <n v="8435"/>
    <n v="42"/>
    <n v="9.77"/>
    <n v="410.34"/>
  </r>
  <r>
    <x v="0"/>
    <x v="3"/>
    <x v="12"/>
    <n v="0"/>
    <n v="135"/>
    <n v="7.16"/>
    <n v="966.6"/>
  </r>
  <r>
    <x v="5"/>
    <x v="5"/>
    <x v="17"/>
    <n v="8862"/>
    <n v="189"/>
    <n v="4.97"/>
    <n v="939.32999999999993"/>
  </r>
  <r>
    <x v="4"/>
    <x v="0"/>
    <x v="19"/>
    <n v="3556"/>
    <n v="459"/>
    <n v="10.38"/>
    <n v="4764.42"/>
  </r>
  <r>
    <x v="6"/>
    <x v="5"/>
    <x v="16"/>
    <n v="7280"/>
    <n v="201"/>
    <n v="11.73"/>
    <n v="2357.73"/>
  </r>
  <r>
    <x v="4"/>
    <x v="5"/>
    <x v="0"/>
    <n v="3402"/>
    <n v="366"/>
    <n v="14.49"/>
    <n v="5303.34"/>
  </r>
  <r>
    <x v="8"/>
    <x v="0"/>
    <x v="12"/>
    <n v="4592"/>
    <n v="324"/>
    <n v="7.16"/>
    <n v="2319.84"/>
  </r>
  <r>
    <x v="2"/>
    <x v="1"/>
    <x v="16"/>
    <n v="7833"/>
    <n v="243"/>
    <n v="11.73"/>
    <n v="2850.3900000000003"/>
  </r>
  <r>
    <x v="7"/>
    <x v="3"/>
    <x v="20"/>
    <n v="7651"/>
    <n v="213"/>
    <n v="9"/>
    <n v="1917"/>
  </r>
  <r>
    <x v="0"/>
    <x v="1"/>
    <x v="0"/>
    <n v="2275"/>
    <n v="447"/>
    <n v="14.49"/>
    <n v="6477.03"/>
  </r>
  <r>
    <x v="0"/>
    <x v="4"/>
    <x v="11"/>
    <n v="5670"/>
    <n v="297"/>
    <n v="9.33"/>
    <n v="2771.01"/>
  </r>
  <r>
    <x v="5"/>
    <x v="1"/>
    <x v="10"/>
    <n v="2135"/>
    <n v="27"/>
    <n v="8.7899999999999991"/>
    <n v="237.32999999999998"/>
  </r>
  <r>
    <x v="0"/>
    <x v="5"/>
    <x v="14"/>
    <n v="2779"/>
    <n v="75"/>
    <n v="6.49"/>
    <n v="486.75"/>
  </r>
  <r>
    <x v="9"/>
    <x v="3"/>
    <x v="5"/>
    <n v="12950"/>
    <n v="30"/>
    <n v="12.37"/>
    <n v="371.09999999999997"/>
  </r>
  <r>
    <x v="5"/>
    <x v="2"/>
    <x v="3"/>
    <n v="2646"/>
    <n v="177"/>
    <n v="6.47"/>
    <n v="1145.19"/>
  </r>
  <r>
    <x v="0"/>
    <x v="5"/>
    <x v="5"/>
    <n v="3794"/>
    <n v="159"/>
    <n v="12.37"/>
    <n v="1966.83"/>
  </r>
  <r>
    <x v="8"/>
    <x v="1"/>
    <x v="5"/>
    <n v="819"/>
    <n v="306"/>
    <n v="12.37"/>
    <n v="3785.22"/>
  </r>
  <r>
    <x v="8"/>
    <x v="5"/>
    <x v="13"/>
    <n v="2583"/>
    <n v="18"/>
    <n v="10.62"/>
    <n v="191.16"/>
  </r>
  <r>
    <x v="5"/>
    <x v="1"/>
    <x v="15"/>
    <n v="4585"/>
    <n v="240"/>
    <n v="7.64"/>
    <n v="1833.6"/>
  </r>
  <r>
    <x v="6"/>
    <x v="5"/>
    <x v="5"/>
    <n v="1652"/>
    <n v="93"/>
    <n v="12.37"/>
    <n v="1150.4099999999999"/>
  </r>
  <r>
    <x v="9"/>
    <x v="5"/>
    <x v="21"/>
    <n v="4991"/>
    <n v="9"/>
    <n v="5.6"/>
    <n v="50.4"/>
  </r>
  <r>
    <x v="1"/>
    <x v="5"/>
    <x v="10"/>
    <n v="2009"/>
    <n v="219"/>
    <n v="8.7899999999999991"/>
    <n v="1925.0099999999998"/>
  </r>
  <r>
    <x v="7"/>
    <x v="3"/>
    <x v="7"/>
    <n v="1568"/>
    <n v="141"/>
    <n v="9.77"/>
    <n v="1377.57"/>
  </r>
  <r>
    <x v="3"/>
    <x v="0"/>
    <x v="13"/>
    <n v="3388"/>
    <n v="123"/>
    <n v="10.62"/>
    <n v="1306.26"/>
  </r>
  <r>
    <x v="0"/>
    <x v="4"/>
    <x v="17"/>
    <n v="623"/>
    <n v="51"/>
    <n v="4.97"/>
    <n v="253.47"/>
  </r>
  <r>
    <x v="4"/>
    <x v="2"/>
    <x v="2"/>
    <n v="10073"/>
    <n v="120"/>
    <n v="11.88"/>
    <n v="1425.6000000000001"/>
  </r>
  <r>
    <x v="1"/>
    <x v="3"/>
    <x v="21"/>
    <n v="1561"/>
    <n v="27"/>
    <n v="5.6"/>
    <n v="151.19999999999999"/>
  </r>
  <r>
    <x v="2"/>
    <x v="2"/>
    <x v="18"/>
    <n v="11522"/>
    <n v="204"/>
    <n v="16.73"/>
    <n v="3412.92"/>
  </r>
  <r>
    <x v="4"/>
    <x v="4"/>
    <x v="11"/>
    <n v="2317"/>
    <n v="123"/>
    <n v="9.33"/>
    <n v="1147.5899999999999"/>
  </r>
  <r>
    <x v="9"/>
    <x v="0"/>
    <x v="19"/>
    <n v="3059"/>
    <n v="27"/>
    <n v="10.38"/>
    <n v="280.26000000000005"/>
  </r>
  <r>
    <x v="3"/>
    <x v="0"/>
    <x v="21"/>
    <n v="2324"/>
    <n v="177"/>
    <n v="5.6"/>
    <n v="991.19999999999993"/>
  </r>
  <r>
    <x v="8"/>
    <x v="3"/>
    <x v="21"/>
    <n v="4956"/>
    <n v="171"/>
    <n v="5.6"/>
    <n v="957.59999999999991"/>
  </r>
  <r>
    <x v="9"/>
    <x v="5"/>
    <x v="15"/>
    <n v="5355"/>
    <n v="204"/>
    <n v="7.64"/>
    <n v="1558.56"/>
  </r>
  <r>
    <x v="8"/>
    <x v="5"/>
    <x v="8"/>
    <n v="7259"/>
    <n v="276"/>
    <n v="11.7"/>
    <n v="3229.2"/>
  </r>
  <r>
    <x v="1"/>
    <x v="0"/>
    <x v="21"/>
    <n v="6279"/>
    <n v="45"/>
    <n v="5.6"/>
    <n v="251.99999999999997"/>
  </r>
  <r>
    <x v="0"/>
    <x v="4"/>
    <x v="12"/>
    <n v="2541"/>
    <n v="45"/>
    <n v="7.16"/>
    <n v="322.2"/>
  </r>
  <r>
    <x v="4"/>
    <x v="1"/>
    <x v="18"/>
    <n v="3864"/>
    <n v="177"/>
    <n v="16.73"/>
    <n v="2961.21"/>
  </r>
  <r>
    <x v="6"/>
    <x v="2"/>
    <x v="11"/>
    <n v="6146"/>
    <n v="63"/>
    <n v="9.33"/>
    <n v="587.79"/>
  </r>
  <r>
    <x v="2"/>
    <x v="3"/>
    <x v="3"/>
    <n v="2639"/>
    <n v="204"/>
    <n v="6.47"/>
    <n v="1319.8799999999999"/>
  </r>
  <r>
    <x v="1"/>
    <x v="0"/>
    <x v="7"/>
    <n v="1890"/>
    <n v="195"/>
    <n v="9.77"/>
    <n v="1905.1499999999999"/>
  </r>
  <r>
    <x v="5"/>
    <x v="5"/>
    <x v="8"/>
    <n v="1932"/>
    <n v="369"/>
    <n v="11.7"/>
    <n v="4317.3"/>
  </r>
  <r>
    <x v="8"/>
    <x v="5"/>
    <x v="4"/>
    <n v="6300"/>
    <n v="42"/>
    <n v="13.15"/>
    <n v="552.30000000000007"/>
  </r>
  <r>
    <x v="4"/>
    <x v="0"/>
    <x v="0"/>
    <n v="560"/>
    <n v="81"/>
    <n v="14.49"/>
    <n v="1173.69"/>
  </r>
  <r>
    <x v="2"/>
    <x v="0"/>
    <x v="21"/>
    <n v="2856"/>
    <n v="246"/>
    <n v="5.6"/>
    <n v="1377.6"/>
  </r>
  <r>
    <x v="2"/>
    <x v="5"/>
    <x v="9"/>
    <n v="707"/>
    <n v="174"/>
    <n v="3.11"/>
    <n v="541.14"/>
  </r>
  <r>
    <x v="1"/>
    <x v="1"/>
    <x v="0"/>
    <n v="3598"/>
    <n v="81"/>
    <n v="14.49"/>
    <n v="1173.69"/>
  </r>
  <r>
    <x v="0"/>
    <x v="1"/>
    <x v="7"/>
    <n v="6853"/>
    <n v="372"/>
    <n v="9.77"/>
    <n v="3634.44"/>
  </r>
  <r>
    <x v="0"/>
    <x v="1"/>
    <x v="10"/>
    <n v="4725"/>
    <n v="174"/>
    <n v="8.7899999999999991"/>
    <n v="1529.4599999999998"/>
  </r>
  <r>
    <x v="3"/>
    <x v="2"/>
    <x v="1"/>
    <n v="10304"/>
    <n v="84"/>
    <n v="8.65"/>
    <n v="726.6"/>
  </r>
  <r>
    <x v="3"/>
    <x v="5"/>
    <x v="10"/>
    <n v="1274"/>
    <n v="225"/>
    <n v="8.7899999999999991"/>
    <n v="1977.7499999999998"/>
  </r>
  <r>
    <x v="6"/>
    <x v="2"/>
    <x v="0"/>
    <n v="1526"/>
    <n v="105"/>
    <n v="14.49"/>
    <n v="1521.45"/>
  </r>
  <r>
    <x v="0"/>
    <x v="3"/>
    <x v="19"/>
    <n v="3101"/>
    <n v="225"/>
    <n v="10.38"/>
    <n v="2335.5"/>
  </r>
  <r>
    <x v="7"/>
    <x v="0"/>
    <x v="8"/>
    <n v="1057"/>
    <n v="54"/>
    <n v="11.7"/>
    <n v="631.79999999999995"/>
  </r>
  <r>
    <x v="5"/>
    <x v="0"/>
    <x v="21"/>
    <n v="5306"/>
    <n v="0"/>
    <n v="5.6"/>
    <n v="0"/>
  </r>
  <r>
    <x v="6"/>
    <x v="3"/>
    <x v="17"/>
    <n v="4018"/>
    <n v="171"/>
    <n v="4.97"/>
    <n v="849.87"/>
  </r>
  <r>
    <x v="2"/>
    <x v="5"/>
    <x v="10"/>
    <n v="938"/>
    <n v="189"/>
    <n v="8.7899999999999991"/>
    <n v="1661.31"/>
  </r>
  <r>
    <x v="5"/>
    <x v="4"/>
    <x v="3"/>
    <n v="1778"/>
    <n v="270"/>
    <n v="6.47"/>
    <n v="1746.8999999999999"/>
  </r>
  <r>
    <x v="4"/>
    <x v="3"/>
    <x v="0"/>
    <n v="1638"/>
    <n v="63"/>
    <n v="14.49"/>
    <n v="912.87"/>
  </r>
  <r>
    <x v="3"/>
    <x v="4"/>
    <x v="4"/>
    <n v="154"/>
    <n v="21"/>
    <n v="13.15"/>
    <n v="276.15000000000003"/>
  </r>
  <r>
    <x v="5"/>
    <x v="0"/>
    <x v="7"/>
    <n v="9835"/>
    <n v="207"/>
    <n v="9.77"/>
    <n v="2022.3899999999999"/>
  </r>
  <r>
    <x v="2"/>
    <x v="0"/>
    <x v="13"/>
    <n v="7273"/>
    <n v="96"/>
    <n v="10.62"/>
    <n v="1019.52"/>
  </r>
  <r>
    <x v="6"/>
    <x v="3"/>
    <x v="7"/>
    <n v="6909"/>
    <n v="81"/>
    <n v="9.77"/>
    <n v="791.37"/>
  </r>
  <r>
    <x v="2"/>
    <x v="3"/>
    <x v="17"/>
    <n v="3920"/>
    <n v="306"/>
    <n v="4.97"/>
    <n v="1520.82"/>
  </r>
  <r>
    <x v="9"/>
    <x v="3"/>
    <x v="20"/>
    <n v="4858"/>
    <n v="279"/>
    <n v="9"/>
    <n v="2511"/>
  </r>
  <r>
    <x v="7"/>
    <x v="4"/>
    <x v="2"/>
    <n v="3549"/>
    <n v="3"/>
    <n v="11.88"/>
    <n v="35.64"/>
  </r>
  <r>
    <x v="5"/>
    <x v="3"/>
    <x v="18"/>
    <n v="966"/>
    <n v="198"/>
    <n v="16.73"/>
    <n v="3312.54"/>
  </r>
  <r>
    <x v="6"/>
    <x v="3"/>
    <x v="3"/>
    <n v="385"/>
    <n v="249"/>
    <n v="6.47"/>
    <n v="1611.03"/>
  </r>
  <r>
    <x v="4"/>
    <x v="5"/>
    <x v="10"/>
    <n v="2219"/>
    <n v="75"/>
    <n v="8.7899999999999991"/>
    <n v="659.24999999999989"/>
  </r>
  <r>
    <x v="2"/>
    <x v="2"/>
    <x v="1"/>
    <n v="2954"/>
    <n v="189"/>
    <n v="8.65"/>
    <n v="1634.8500000000001"/>
  </r>
  <r>
    <x v="5"/>
    <x v="2"/>
    <x v="1"/>
    <n v="280"/>
    <n v="87"/>
    <n v="8.65"/>
    <n v="752.55000000000007"/>
  </r>
  <r>
    <x v="3"/>
    <x v="2"/>
    <x v="0"/>
    <n v="6118"/>
    <n v="174"/>
    <n v="14.49"/>
    <n v="2521.2600000000002"/>
  </r>
  <r>
    <x v="7"/>
    <x v="3"/>
    <x v="16"/>
    <n v="4802"/>
    <n v="36"/>
    <n v="11.73"/>
    <n v="422.28000000000003"/>
  </r>
  <r>
    <x v="2"/>
    <x v="4"/>
    <x v="17"/>
    <n v="4137"/>
    <n v="60"/>
    <n v="4.97"/>
    <n v="298.2"/>
  </r>
  <r>
    <x v="8"/>
    <x v="1"/>
    <x v="14"/>
    <n v="2023"/>
    <n v="78"/>
    <n v="6.49"/>
    <n v="506.22"/>
  </r>
  <r>
    <x v="2"/>
    <x v="2"/>
    <x v="0"/>
    <n v="9051"/>
    <n v="57"/>
    <n v="14.49"/>
    <n v="825.93000000000006"/>
  </r>
  <r>
    <x v="2"/>
    <x v="0"/>
    <x v="19"/>
    <n v="2919"/>
    <n v="45"/>
    <n v="10.38"/>
    <n v="467.1"/>
  </r>
  <r>
    <x v="3"/>
    <x v="4"/>
    <x v="7"/>
    <n v="5915"/>
    <n v="3"/>
    <n v="9.77"/>
    <n v="29.31"/>
  </r>
  <r>
    <x v="9"/>
    <x v="1"/>
    <x v="16"/>
    <n v="2562"/>
    <n v="6"/>
    <n v="11.73"/>
    <n v="70.38"/>
  </r>
  <r>
    <x v="6"/>
    <x v="0"/>
    <x v="4"/>
    <n v="8813"/>
    <n v="21"/>
    <n v="13.15"/>
    <n v="276.15000000000003"/>
  </r>
  <r>
    <x v="6"/>
    <x v="2"/>
    <x v="3"/>
    <n v="6111"/>
    <n v="3"/>
    <n v="6.47"/>
    <n v="19.41"/>
  </r>
  <r>
    <x v="1"/>
    <x v="5"/>
    <x v="6"/>
    <n v="3507"/>
    <n v="288"/>
    <n v="5.79"/>
    <n v="1667.52"/>
  </r>
  <r>
    <x v="4"/>
    <x v="2"/>
    <x v="11"/>
    <n v="4319"/>
    <n v="30"/>
    <n v="9.33"/>
    <n v="279.89999999999998"/>
  </r>
  <r>
    <x v="0"/>
    <x v="4"/>
    <x v="21"/>
    <n v="609"/>
    <n v="87"/>
    <n v="5.6"/>
    <n v="487.2"/>
  </r>
  <r>
    <x v="0"/>
    <x v="3"/>
    <x v="18"/>
    <n v="6370"/>
    <n v="30"/>
    <n v="16.73"/>
    <n v="501.90000000000003"/>
  </r>
  <r>
    <x v="6"/>
    <x v="4"/>
    <x v="15"/>
    <n v="5474"/>
    <n v="168"/>
    <n v="7.64"/>
    <n v="1283.52"/>
  </r>
  <r>
    <x v="0"/>
    <x v="2"/>
    <x v="18"/>
    <n v="3164"/>
    <n v="306"/>
    <n v="16.73"/>
    <n v="5119.38"/>
  </r>
  <r>
    <x v="4"/>
    <x v="1"/>
    <x v="2"/>
    <n v="1302"/>
    <n v="402"/>
    <n v="11.88"/>
    <n v="4775.76"/>
  </r>
  <r>
    <x v="8"/>
    <x v="0"/>
    <x v="19"/>
    <n v="7308"/>
    <n v="327"/>
    <n v="10.38"/>
    <n v="3394.26"/>
  </r>
  <r>
    <x v="0"/>
    <x v="0"/>
    <x v="18"/>
    <n v="6132"/>
    <n v="93"/>
    <n v="16.73"/>
    <n v="1555.89"/>
  </r>
  <r>
    <x v="9"/>
    <x v="1"/>
    <x v="8"/>
    <n v="3472"/>
    <n v="96"/>
    <n v="11.7"/>
    <n v="1123.1999999999998"/>
  </r>
  <r>
    <x v="1"/>
    <x v="3"/>
    <x v="3"/>
    <n v="9660"/>
    <n v="27"/>
    <n v="6.47"/>
    <n v="174.69"/>
  </r>
  <r>
    <x v="2"/>
    <x v="4"/>
    <x v="21"/>
    <n v="2436"/>
    <n v="99"/>
    <n v="5.6"/>
    <n v="554.4"/>
  </r>
  <r>
    <x v="2"/>
    <x v="4"/>
    <x v="5"/>
    <n v="9506"/>
    <n v="87"/>
    <n v="12.37"/>
    <n v="1076.1899999999998"/>
  </r>
  <r>
    <x v="9"/>
    <x v="0"/>
    <x v="20"/>
    <n v="245"/>
    <n v="288"/>
    <n v="9"/>
    <n v="2592"/>
  </r>
  <r>
    <x v="1"/>
    <x v="1"/>
    <x v="13"/>
    <n v="2702"/>
    <n v="363"/>
    <n v="10.62"/>
    <n v="3855.0599999999995"/>
  </r>
  <r>
    <x v="9"/>
    <x v="5"/>
    <x v="9"/>
    <n v="700"/>
    <n v="87"/>
    <n v="3.11"/>
    <n v="270.57"/>
  </r>
  <r>
    <x v="4"/>
    <x v="5"/>
    <x v="9"/>
    <n v="3759"/>
    <n v="150"/>
    <n v="3.11"/>
    <n v="466.5"/>
  </r>
  <r>
    <x v="7"/>
    <x v="1"/>
    <x v="9"/>
    <n v="1589"/>
    <n v="303"/>
    <n v="3.11"/>
    <n v="942.32999999999993"/>
  </r>
  <r>
    <x v="5"/>
    <x v="1"/>
    <x v="19"/>
    <n v="5194"/>
    <n v="288"/>
    <n v="10.38"/>
    <n v="2989.44"/>
  </r>
  <r>
    <x v="9"/>
    <x v="2"/>
    <x v="11"/>
    <n v="945"/>
    <n v="75"/>
    <n v="9.33"/>
    <n v="699.75"/>
  </r>
  <r>
    <x v="0"/>
    <x v="4"/>
    <x v="6"/>
    <n v="1988"/>
    <n v="39"/>
    <n v="5.79"/>
    <n v="225.81"/>
  </r>
  <r>
    <x v="4"/>
    <x v="5"/>
    <x v="1"/>
    <n v="6734"/>
    <n v="123"/>
    <n v="8.65"/>
    <n v="1063.95"/>
  </r>
  <r>
    <x v="0"/>
    <x v="2"/>
    <x v="2"/>
    <n v="217"/>
    <n v="36"/>
    <n v="11.88"/>
    <n v="427.68"/>
  </r>
  <r>
    <x v="6"/>
    <x v="5"/>
    <x v="7"/>
    <n v="6279"/>
    <n v="237"/>
    <n v="9.77"/>
    <n v="2315.4899999999998"/>
  </r>
  <r>
    <x v="0"/>
    <x v="2"/>
    <x v="11"/>
    <n v="4424"/>
    <n v="201"/>
    <n v="9.33"/>
    <n v="1875.33"/>
  </r>
  <r>
    <x v="7"/>
    <x v="2"/>
    <x v="9"/>
    <n v="189"/>
    <n v="48"/>
    <n v="3.11"/>
    <n v="149.28"/>
  </r>
  <r>
    <x v="6"/>
    <x v="1"/>
    <x v="7"/>
    <n v="490"/>
    <n v="84"/>
    <n v="9.77"/>
    <n v="820.68"/>
  </r>
  <r>
    <x v="1"/>
    <x v="0"/>
    <x v="20"/>
    <n v="434"/>
    <n v="87"/>
    <n v="9"/>
    <n v="783"/>
  </r>
  <r>
    <x v="5"/>
    <x v="4"/>
    <x v="0"/>
    <n v="10129"/>
    <n v="312"/>
    <n v="14.49"/>
    <n v="4520.88"/>
  </r>
  <r>
    <x v="8"/>
    <x v="3"/>
    <x v="19"/>
    <n v="1652"/>
    <n v="102"/>
    <n v="10.38"/>
    <n v="1058.76"/>
  </r>
  <r>
    <x v="1"/>
    <x v="4"/>
    <x v="20"/>
    <n v="6433"/>
    <n v="78"/>
    <n v="9"/>
    <n v="702"/>
  </r>
  <r>
    <x v="8"/>
    <x v="5"/>
    <x v="14"/>
    <n v="2212"/>
    <n v="117"/>
    <n v="6.49"/>
    <n v="759.33"/>
  </r>
  <r>
    <x v="3"/>
    <x v="1"/>
    <x v="15"/>
    <n v="609"/>
    <n v="99"/>
    <n v="7.64"/>
    <n v="756.36"/>
  </r>
  <r>
    <x v="0"/>
    <x v="1"/>
    <x v="17"/>
    <n v="1638"/>
    <n v="48"/>
    <n v="4.97"/>
    <n v="238.56"/>
  </r>
  <r>
    <x v="5"/>
    <x v="5"/>
    <x v="16"/>
    <n v="3829"/>
    <n v="24"/>
    <n v="11.73"/>
    <n v="281.52"/>
  </r>
  <r>
    <x v="0"/>
    <x v="3"/>
    <x v="16"/>
    <n v="5775"/>
    <n v="42"/>
    <n v="11.73"/>
    <n v="492.66"/>
  </r>
  <r>
    <x v="4"/>
    <x v="1"/>
    <x v="13"/>
    <n v="1071"/>
    <n v="270"/>
    <n v="10.62"/>
    <n v="2867.3999999999996"/>
  </r>
  <r>
    <x v="1"/>
    <x v="2"/>
    <x v="14"/>
    <n v="5019"/>
    <n v="150"/>
    <n v="6.49"/>
    <n v="973.5"/>
  </r>
  <r>
    <x v="7"/>
    <x v="0"/>
    <x v="16"/>
    <n v="2863"/>
    <n v="42"/>
    <n v="11.73"/>
    <n v="492.66"/>
  </r>
  <r>
    <x v="0"/>
    <x v="1"/>
    <x v="12"/>
    <n v="1617"/>
    <n v="126"/>
    <n v="7.16"/>
    <n v="902.16"/>
  </r>
  <r>
    <x v="4"/>
    <x v="0"/>
    <x v="21"/>
    <n v="6818"/>
    <n v="6"/>
    <n v="5.6"/>
    <n v="33.599999999999994"/>
  </r>
  <r>
    <x v="8"/>
    <x v="1"/>
    <x v="16"/>
    <n v="6657"/>
    <n v="276"/>
    <n v="11.73"/>
    <n v="3237.48"/>
  </r>
  <r>
    <x v="8"/>
    <x v="5"/>
    <x v="9"/>
    <n v="2919"/>
    <n v="93"/>
    <n v="3.11"/>
    <n v="289.22999999999996"/>
  </r>
  <r>
    <x v="7"/>
    <x v="2"/>
    <x v="6"/>
    <n v="3094"/>
    <n v="246"/>
    <n v="5.79"/>
    <n v="1424.34"/>
  </r>
  <r>
    <x v="4"/>
    <x v="3"/>
    <x v="17"/>
    <n v="2989"/>
    <n v="3"/>
    <n v="4.97"/>
    <n v="14.91"/>
  </r>
  <r>
    <x v="1"/>
    <x v="4"/>
    <x v="18"/>
    <n v="2268"/>
    <n v="63"/>
    <n v="16.73"/>
    <n v="1053.99"/>
  </r>
  <r>
    <x v="6"/>
    <x v="1"/>
    <x v="6"/>
    <n v="4753"/>
    <n v="246"/>
    <n v="5.79"/>
    <n v="1424.34"/>
  </r>
  <r>
    <x v="7"/>
    <x v="5"/>
    <x v="15"/>
    <n v="7511"/>
    <n v="120"/>
    <n v="7.64"/>
    <n v="916.8"/>
  </r>
  <r>
    <x v="7"/>
    <x v="4"/>
    <x v="6"/>
    <n v="4326"/>
    <n v="348"/>
    <n v="5.79"/>
    <n v="2014.92"/>
  </r>
  <r>
    <x v="3"/>
    <x v="5"/>
    <x v="14"/>
    <n v="4935"/>
    <n v="126"/>
    <n v="6.49"/>
    <n v="817.74"/>
  </r>
  <r>
    <x v="4"/>
    <x v="1"/>
    <x v="0"/>
    <n v="4781"/>
    <n v="123"/>
    <n v="14.49"/>
    <n v="1782.27"/>
  </r>
  <r>
    <x v="6"/>
    <x v="4"/>
    <x v="4"/>
    <n v="7483"/>
    <n v="45"/>
    <n v="13.15"/>
    <n v="591.75"/>
  </r>
  <r>
    <x v="9"/>
    <x v="4"/>
    <x v="2"/>
    <n v="6860"/>
    <n v="126"/>
    <n v="11.88"/>
    <n v="1496.88"/>
  </r>
  <r>
    <x v="0"/>
    <x v="0"/>
    <x v="12"/>
    <n v="9002"/>
    <n v="72"/>
    <n v="7.16"/>
    <n v="515.52"/>
  </r>
  <r>
    <x v="4"/>
    <x v="2"/>
    <x v="12"/>
    <n v="1400"/>
    <n v="135"/>
    <n v="7.16"/>
    <n v="966.6"/>
  </r>
  <r>
    <x v="9"/>
    <x v="5"/>
    <x v="7"/>
    <n v="4053"/>
    <n v="24"/>
    <n v="9.77"/>
    <n v="234.48"/>
  </r>
  <r>
    <x v="5"/>
    <x v="2"/>
    <x v="6"/>
    <n v="2149"/>
    <n v="117"/>
    <n v="5.79"/>
    <n v="677.43"/>
  </r>
  <r>
    <x v="8"/>
    <x v="3"/>
    <x v="12"/>
    <n v="3640"/>
    <n v="51"/>
    <n v="7.16"/>
    <n v="365.16"/>
  </r>
  <r>
    <x v="7"/>
    <x v="3"/>
    <x v="14"/>
    <n v="630"/>
    <n v="36"/>
    <n v="6.49"/>
    <n v="233.64000000000001"/>
  </r>
  <r>
    <x v="2"/>
    <x v="1"/>
    <x v="18"/>
    <n v="2429"/>
    <n v="144"/>
    <n v="16.73"/>
    <n v="2409.12"/>
  </r>
  <r>
    <x v="2"/>
    <x v="2"/>
    <x v="4"/>
    <n v="2142"/>
    <n v="114"/>
    <n v="13.15"/>
    <n v="1499.1000000000001"/>
  </r>
  <r>
    <x v="5"/>
    <x v="0"/>
    <x v="0"/>
    <n v="6454"/>
    <n v="54"/>
    <n v="14.49"/>
    <n v="782.46"/>
  </r>
  <r>
    <x v="5"/>
    <x v="0"/>
    <x v="10"/>
    <n v="4487"/>
    <n v="333"/>
    <n v="8.7899999999999991"/>
    <n v="2927.0699999999997"/>
  </r>
  <r>
    <x v="8"/>
    <x v="0"/>
    <x v="2"/>
    <n v="938"/>
    <n v="366"/>
    <n v="11.88"/>
    <n v="4348.08"/>
  </r>
  <r>
    <x v="8"/>
    <x v="4"/>
    <x v="21"/>
    <n v="8841"/>
    <n v="303"/>
    <n v="5.6"/>
    <n v="1696.8"/>
  </r>
  <r>
    <x v="7"/>
    <x v="3"/>
    <x v="5"/>
    <n v="4018"/>
    <n v="126"/>
    <n v="12.37"/>
    <n v="1558.62"/>
  </r>
  <r>
    <x v="3"/>
    <x v="0"/>
    <x v="16"/>
    <n v="714"/>
    <n v="231"/>
    <n v="11.73"/>
    <n v="2709.63"/>
  </r>
  <r>
    <x v="2"/>
    <x v="4"/>
    <x v="4"/>
    <n v="3850"/>
    <n v="102"/>
    <n v="13.15"/>
    <n v="134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4" indent="0" outline="1" outlineData="1" multipleFieldFilters="0">
  <location ref="B4:E10" firstHeaderRow="0" firstDataRow="1" firstDataCol="1"/>
  <pivotFields count="10">
    <pivotField showAll="0">
      <items count="11">
        <item h="1" x="7"/>
        <item h="1" x="1"/>
        <item h="1" x="3"/>
        <item h="1" x="5"/>
        <item h="1" x="4"/>
        <item h="1" x="6"/>
        <item h="1" x="8"/>
        <item h="1" x="2"/>
        <item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6" showAll="0"/>
    <pivotField dataField="1" numFmtId="3" showAl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v="4"/>
    </i>
    <i>
      <x v="2"/>
    </i>
    <i>
      <x/>
    </i>
    <i>
      <x v="1"/>
    </i>
    <i>
      <x v="5"/>
    </i>
    <i>
      <x v="3"/>
    </i>
  </rowItems>
  <colFields count="1">
    <field x="-2"/>
  </colFields>
  <colItems count="3">
    <i>
      <x/>
    </i>
    <i i="1">
      <x v="1"/>
    </i>
    <i i="2">
      <x v="2"/>
    </i>
  </colItems>
  <dataFields count="3">
    <dataField name="Sum of Amount" fld="3" baseField="0" baseItem="0" numFmtId="164"/>
    <dataField name="Amount Bar" fld="3" baseField="0" baseItem="0"/>
    <dataField name="Sum of Units" fld="4" baseField="0" baseItem="0"/>
  </dataFields>
  <formats count="2">
    <format dxfId="20">
      <pivotArea outline="0" collapsedLevelsAreSubtotals="1" fieldPosition="0">
        <references count="1">
          <reference field="4294967294" count="1" selected="0">
            <x v="0"/>
          </reference>
        </references>
      </pivotArea>
    </format>
    <format dxfId="19">
      <pivotArea type="all" dataOnly="0" outline="0" fieldPosition="0"/>
    </format>
  </format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4:C10" firstHeaderRow="1" firstDataRow="1" firstDataCol="1"/>
  <pivotFields count="10">
    <pivotField showAll="0"/>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6" showAll="0"/>
    <pivotField numFmtId="3" showAll="0"/>
    <pivotField showAll="0" defaultSubtotal="0"/>
    <pivotField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2"/>
  </rowFields>
  <rowItems count="6">
    <i>
      <x v="18"/>
    </i>
    <i>
      <x v="17"/>
    </i>
    <i>
      <x v="2"/>
    </i>
    <i>
      <x v="6"/>
    </i>
    <i>
      <x v="4"/>
    </i>
    <i t="grand">
      <x/>
    </i>
  </rowItems>
  <colItems count="1">
    <i/>
  </colItems>
  <dataFields count="1">
    <dataField name="Sales Per Units" fld="7" baseField="2" baseItem="0" numFmtId="44"/>
  </dataFields>
  <formats count="1">
    <format dxfId="18">
      <pivotArea outline="0" collapsedLevelsAreSubtotals="1" fieldPosition="0"/>
    </format>
  </formats>
  <pivotTableStyleInfo name="PivotStyleMedium2" showRowHeaders="1" showColHeaders="1" showRowStripes="1"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4:C17" firstHeaderRow="1" firstDataRow="1" firstDataCol="1"/>
  <pivotFields count="10">
    <pivotField axis="axisRow" showAll="0" measureFilter="1">
      <items count="11">
        <item x="7"/>
        <item x="1"/>
        <item x="3"/>
        <item x="5"/>
        <item x="4"/>
        <item x="6"/>
        <item x="8"/>
        <item x="2"/>
        <item x="9"/>
        <item x="0"/>
        <item t="default"/>
      </items>
    </pivotField>
    <pivotField axis="axisRow" showAll="0">
      <items count="7">
        <item x="4"/>
        <item x="2"/>
        <item x="5"/>
        <item x="0"/>
        <item x="3"/>
        <item x="1"/>
        <item t="default"/>
      </items>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6" showAll="0"/>
    <pivotField numFmtId="3" showAl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numFmtId="164"/>
  </dataFields>
  <formats count="1">
    <format dxfId="14">
      <pivotArea outline="0" collapsedLevelsAreSubtotals="1" fieldPosition="0"/>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4:F17" firstHeaderRow="1" firstDataRow="1" firstDataCol="1"/>
  <pivotFields count="10">
    <pivotField axis="axisRow" showAll="0" measureFilter="1">
      <items count="11">
        <item x="7"/>
        <item x="1"/>
        <item x="3"/>
        <item x="5"/>
        <item x="4"/>
        <item x="6"/>
        <item x="8"/>
        <item x="2"/>
        <item x="9"/>
        <item x="0"/>
        <item t="default"/>
      </items>
    </pivotField>
    <pivotField axis="axisRow" showAll="0">
      <items count="7">
        <item x="4"/>
        <item x="2"/>
        <item x="5"/>
        <item x="0"/>
        <item x="3"/>
        <item x="1"/>
        <item t="default"/>
      </items>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6" showAll="0"/>
    <pivotField numFmtId="3" showAl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numFmtId="164"/>
  </dataFields>
  <formats count="1">
    <format dxfId="15">
      <pivotArea outline="0" collapsedLevelsAreSubtotals="1" fieldPosition="0"/>
    </format>
  </format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3"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B3:C22" firstHeaderRow="1" firstDataRow="1" firstDataCol="1"/>
  <pivotFields count="10">
    <pivotField showAll="0"/>
    <pivotField showAll="0">
      <items count="7">
        <item h="1" x="4"/>
        <item x="2"/>
        <item h="1" x="5"/>
        <item h="1" x="0"/>
        <item h="1" x="3"/>
        <item h="1" x="1"/>
        <item t="default"/>
      </items>
    </pivotField>
    <pivotField axis="axisRow" showAll="0"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6" showAll="0"/>
    <pivotField numFmtId="3" showAll="0"/>
    <pivotField showAll="0" defaultSubtotal="0"/>
    <pivotField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2"/>
  </rowFields>
  <rowItems count="19">
    <i>
      <x v="14"/>
    </i>
    <i>
      <x v="13"/>
    </i>
    <i>
      <x v="8"/>
    </i>
    <i>
      <x v="9"/>
    </i>
    <i>
      <x v="11"/>
    </i>
    <i>
      <x v="12"/>
    </i>
    <i>
      <x v="1"/>
    </i>
    <i>
      <x v="17"/>
    </i>
    <i>
      <x v="21"/>
    </i>
    <i>
      <x v="5"/>
    </i>
    <i>
      <x v="4"/>
    </i>
    <i>
      <x v="10"/>
    </i>
    <i>
      <x v="19"/>
    </i>
    <i>
      <x v="3"/>
    </i>
    <i>
      <x v="20"/>
    </i>
    <i>
      <x v="6"/>
    </i>
    <i>
      <x v="16"/>
    </i>
    <i>
      <x v="7"/>
    </i>
    <i t="grand">
      <x/>
    </i>
  </rowItems>
  <colItems count="1">
    <i/>
  </colItems>
  <dataFields count="1">
    <dataField name="Sum of Profit" fld="8"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3:F26" firstHeaderRow="0" firstDataRow="1" firstDataCol="1"/>
  <pivotFields count="10">
    <pivotField showAll="0"/>
    <pivotField showAll="0">
      <items count="7">
        <item h="1" x="4"/>
        <item h="1" x="2"/>
        <item h="1" x="5"/>
        <item h="1" x="0"/>
        <item h="1" x="3"/>
        <item x="1"/>
        <item t="default"/>
      </items>
    </pivotField>
    <pivotField axis="axisRow" showAll="0" sortType="a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dataField="1" numFmtId="6" showAll="0"/>
    <pivotField dataField="1" numFmtId="3" showAll="0"/>
    <pivotField showAll="0"/>
    <pivotField showAll="0"/>
    <pivotField dragToRow="0" dragToCol="0" dragToPage="0" showAll="0" defaultSubtotal="0"/>
    <pivotField dataField="1" dragToRow="0" dragToCol="0" dragToPage="0" showAll="0" defaultSubtotal="0"/>
    <pivotField dataField="1" dragToRow="0" dragToCol="0" dragToPage="0" showAll="0" defaultSubtotal="0"/>
  </pivotFields>
  <rowFields count="1">
    <field x="2"/>
  </rowFields>
  <rowItems count="23">
    <i>
      <x v="6"/>
    </i>
    <i>
      <x v="20"/>
    </i>
    <i>
      <x v="10"/>
    </i>
    <i>
      <x v="11"/>
    </i>
    <i>
      <x v="21"/>
    </i>
    <i>
      <x v="2"/>
    </i>
    <i>
      <x v="19"/>
    </i>
    <i>
      <x v="13"/>
    </i>
    <i>
      <x v="5"/>
    </i>
    <i>
      <x v="15"/>
    </i>
    <i>
      <x v="3"/>
    </i>
    <i>
      <x v="9"/>
    </i>
    <i>
      <x v="14"/>
    </i>
    <i>
      <x v="17"/>
    </i>
    <i>
      <x v="12"/>
    </i>
    <i>
      <x/>
    </i>
    <i>
      <x v="4"/>
    </i>
    <i>
      <x v="7"/>
    </i>
    <i>
      <x v="16"/>
    </i>
    <i>
      <x v="1"/>
    </i>
    <i>
      <x v="8"/>
    </i>
    <i>
      <x v="18"/>
    </i>
    <i t="grand">
      <x/>
    </i>
  </rowItems>
  <colFields count="1">
    <field x="-2"/>
  </colFields>
  <colItems count="4">
    <i>
      <x/>
    </i>
    <i i="1">
      <x v="1"/>
    </i>
    <i i="2">
      <x v="2"/>
    </i>
    <i i="3">
      <x v="3"/>
    </i>
  </colItems>
  <dataFields count="4">
    <dataField name="Sum of Amount" fld="3" baseField="0" baseItem="0" numFmtId="164"/>
    <dataField name="Sum of Units" fld="4" baseField="0" baseItem="0" numFmtId="3"/>
    <dataField name="Sum of Profit" fld="8" baseField="0" baseItem="0" numFmtId="6"/>
    <dataField name="Sum of Profit %" fld="9" baseField="0" baseItem="0" numFmtId="165"/>
  </dataFields>
  <formats count="3">
    <format dxfId="10">
      <pivotArea outline="0" collapsedLevelsAreSubtotals="1" fieldPosition="0">
        <references count="1">
          <reference field="4294967294" count="1" selected="0">
            <x v="3"/>
          </reference>
        </references>
      </pivotArea>
    </format>
    <format dxfId="9">
      <pivotArea outline="0" collapsedLevelsAreSubtotals="1" fieldPosition="0">
        <references count="1">
          <reference field="4294967294" count="1" selected="0">
            <x v="0"/>
          </reference>
        </references>
      </pivotArea>
    </format>
    <format dxfId="8">
      <pivotArea outline="0" collapsedLevelsAreSubtotals="1" fieldPosition="0">
        <references count="1">
          <reference field="4294967294" count="1" selected="0">
            <x v="1"/>
          </reference>
        </references>
      </pivotArea>
    </format>
  </formats>
  <conditionalFormats count="1">
    <conditionalFormat priority="1">
      <pivotAreas count="1">
        <pivotArea type="data" collapsedLevelsAreSubtotals="1" fieldPosition="0">
          <references count="2">
            <reference field="4294967294" count="1" selected="0">
              <x v="3"/>
            </reference>
            <reference field="2"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0000000-0013-0000-FFFF-FFFF01000000}" sourceName="Sales Person">
  <pivotTables>
    <pivotTable tabId="5" name="PivotTable1"/>
  </pivotTables>
  <data>
    <tabular pivotCacheId="1">
      <items count="10">
        <i x="7"/>
        <i x="1"/>
        <i x="3"/>
        <i x="5"/>
        <i x="4"/>
        <i x="6"/>
        <i x="8"/>
        <i x="2"/>
        <i x="9"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00000000-0013-0000-FFFF-FFFF02000000}" sourceName="Geography">
  <pivotTables>
    <pivotTable tabId="9" name="PivotTable3"/>
  </pivotTables>
  <data>
    <tabular pivotCacheId="1">
      <items count="6">
        <i x="4"/>
        <i x="2" s="1"/>
        <i x="5"/>
        <i x="0"/>
        <i x="3"/>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00000000-0013-0000-FFFF-FFFF03000000}" sourceName="Geography">
  <pivotTables>
    <pivotTable tabId="11" name="PivotTable3"/>
  </pivotTables>
  <data>
    <tabular pivotCacheId="1">
      <items count="6">
        <i x="4"/>
        <i x="2"/>
        <i x="5"/>
        <i x="0"/>
        <i x="3"/>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00000000-0014-0000-FFFF-FFFF01000000}" cache="Slicer_Sales_Person" caption="Sales Person" columnCount="2"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00000000-0014-0000-FFFF-FFFF02000000}" cache="Slicer_Geography" caption="Geograph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00000000-0014-0000-FFFF-FFFF03000000}" cache="Slicer_Geography1" caption="Geograph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ducts" displayName="products" ref="Z11:AA33" totalsRowShown="0">
  <autoFilter ref="Z11:AA33" xr:uid="{00000000-0009-0000-0100-000001000000}"/>
  <tableColumns count="2">
    <tableColumn id="1" xr3:uid="{00000000-0010-0000-0000-000001000000}" name="Product"/>
    <tableColumn id="2" xr3:uid="{00000000-0010-0000-0000-000002000000}" name="Cost per unit" dataDxfId="3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Data" displayName="Data" ref="C11:I311" totalsRowShown="0" headerRowDxfId="36">
  <autoFilter ref="C11:I311" xr:uid="{00000000-0009-0000-0100-000003000000}"/>
  <tableColumns count="7">
    <tableColumn id="1" xr3:uid="{00000000-0010-0000-0100-000001000000}" name="Sales Person"/>
    <tableColumn id="2" xr3:uid="{00000000-0010-0000-0100-000002000000}" name="Geography"/>
    <tableColumn id="3" xr3:uid="{00000000-0010-0000-0100-000003000000}" name="Product"/>
    <tableColumn id="4" xr3:uid="{00000000-0010-0000-0100-000004000000}" name="Amount" dataDxfId="35"/>
    <tableColumn id="5" xr3:uid="{00000000-0010-0000-0100-000005000000}" name="Units" dataDxfId="34"/>
    <tableColumn id="6" xr3:uid="{00000000-0010-0000-0100-000006000000}" name="Cost per Units" dataDxfId="33">
      <calculatedColumnFormula>VLOOKUP(Data[[#This Row],[Product]],products[#All],2,FALSE)</calculatedColumnFormula>
    </tableColumn>
    <tableColumn id="7" xr3:uid="{00000000-0010-0000-0100-000007000000}" name="Cost" dataDxfId="32">
      <calculatedColumnFormula>Data[[#This Row],[Cost per Units]]*Data[[#This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Data5" displayName="Data5" ref="B4:F304" totalsRowShown="0" headerRowDxfId="31" dataDxfId="30">
  <autoFilter ref="B4:F304" xr:uid="{00000000-0009-0000-0100-000004000000}">
    <filterColumn colId="3">
      <colorFilter dxfId="29"/>
    </filterColumn>
  </autoFilter>
  <sortState xmlns:xlrd2="http://schemas.microsoft.com/office/spreadsheetml/2017/richdata2" ref="B5:F304">
    <sortCondition descending="1" ref="F4:F304"/>
  </sortState>
  <tableColumns count="5">
    <tableColumn id="1" xr3:uid="{00000000-0010-0000-0200-000001000000}" name="Sales Person" dataDxfId="28"/>
    <tableColumn id="2" xr3:uid="{00000000-0010-0000-0200-000002000000}" name="Geography" dataDxfId="27"/>
    <tableColumn id="3" xr3:uid="{00000000-0010-0000-0200-000003000000}" name="Product" dataDxfId="26"/>
    <tableColumn id="4" xr3:uid="{00000000-0010-0000-0200-000004000000}" name="Amount" dataDxfId="25"/>
    <tableColumn id="5" xr3:uid="{00000000-0010-0000-0200-000005000000}" name="Units" dataDxfId="2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B4:E10" totalsRowShown="0">
  <autoFilter ref="B4:E10" xr:uid="{00000000-0009-0000-0100-000005000000}"/>
  <sortState xmlns:xlrd2="http://schemas.microsoft.com/office/spreadsheetml/2017/richdata2" ref="B5:D10">
    <sortCondition descending="1" ref="C4:C10"/>
  </sortState>
  <tableColumns count="4">
    <tableColumn id="1" xr3:uid="{00000000-0010-0000-0300-000001000000}" name="Country"/>
    <tableColumn id="2" xr3:uid="{00000000-0010-0000-0300-000002000000}" name="Amount" dataDxfId="23">
      <calculatedColumnFormula>SUMIFS(Data[Amount],Data[Geography],B5)</calculatedColumnFormula>
    </tableColumn>
    <tableColumn id="4" xr3:uid="{00000000-0010-0000-0300-000004000000}" name="Amount Bar" dataDxfId="22">
      <calculatedColumnFormula>Table5[[#This Row],[Amount]]</calculatedColumnFormula>
    </tableColumn>
    <tableColumn id="3" xr3:uid="{00000000-0010-0000-0300-000003000000}" name="Units" dataDxfId="21">
      <calculatedColumnFormula>SUMIFS(Data[Units],Data[Geography],B5)</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Data3" displayName="Data3" ref="J5:N305" totalsRowShown="0" headerRowDxfId="0">
  <autoFilter ref="J5:N305" xr:uid="{00000000-0009-0000-0100-000002000000}"/>
  <tableColumns count="5">
    <tableColumn id="1" xr3:uid="{00000000-0010-0000-0400-000001000000}" name="Sales Person"/>
    <tableColumn id="2" xr3:uid="{00000000-0010-0000-0400-000002000000}" name="Geography"/>
    <tableColumn id="3" xr3:uid="{00000000-0010-0000-0400-000003000000}" name="Product"/>
    <tableColumn id="4" xr3:uid="{00000000-0010-0000-0400-000004000000}" name="Amount" dataDxfId="17"/>
    <tableColumn id="5" xr3:uid="{00000000-0010-0000-0400-000005000000}" name="Units" dataDxfId="1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 displayName="Table8" ref="D17:F27" totalsRowShown="0">
  <autoFilter ref="D17:F27" xr:uid="{00000000-0009-0000-0100-000008000000}"/>
  <tableColumns count="3">
    <tableColumn id="1" xr3:uid="{00000000-0010-0000-0500-000001000000}" name="Amount" dataDxfId="13" dataCellStyle="Currency">
      <calculatedColumnFormula>SUMIFS(Data[Amount],Data[Sales Person],$B18,Data[Geography],$D$3)</calculatedColumnFormula>
    </tableColumn>
    <tableColumn id="2" xr3:uid="{00000000-0010-0000-0500-000002000000}" name="Units" dataDxfId="12">
      <calculatedColumnFormula>SUMIFS(Data[Units],Data[Sales Person],$B18,Data[Geography],$D$3)</calculatedColumnFormula>
    </tableColumn>
    <tableColumn id="3" xr3:uid="{00000000-0010-0000-0500-000003000000}" name="Up the Limit" dataDxfId="11">
      <calculatedColumnFormula>IF(D18&gt;12000,1,-1)</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658"/>
  <sheetViews>
    <sheetView zoomScaleNormal="100" workbookViewId="0">
      <selection activeCell="E10" sqref="E10"/>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8" width="14.7109375" customWidth="1"/>
    <col min="11" max="11" width="3.85546875" customWidth="1"/>
    <col min="12" max="12" width="53.85546875" customWidth="1"/>
    <col min="26" max="26" width="21.85546875" bestFit="1" customWidth="1"/>
    <col min="27" max="27" width="14.42578125" customWidth="1"/>
    <col min="32" max="32" width="21.85546875" customWidth="1"/>
  </cols>
  <sheetData>
    <row r="1" spans="1:27" s="2" customFormat="1" ht="52.5" customHeight="1" x14ac:dyDescent="0.25">
      <c r="A1" s="1"/>
      <c r="C1" s="3" t="s">
        <v>42</v>
      </c>
    </row>
    <row r="11" spans="1:27" x14ac:dyDescent="0.25">
      <c r="C11" s="6" t="s">
        <v>11</v>
      </c>
      <c r="D11" s="6" t="s">
        <v>12</v>
      </c>
      <c r="E11" s="6" t="s">
        <v>0</v>
      </c>
      <c r="F11" s="30" t="s">
        <v>1</v>
      </c>
      <c r="G11" s="30" t="s">
        <v>50</v>
      </c>
      <c r="H11" s="6" t="s">
        <v>89</v>
      </c>
      <c r="I11" s="6" t="s">
        <v>90</v>
      </c>
      <c r="J11" s="6"/>
      <c r="K11" s="9" t="s">
        <v>43</v>
      </c>
      <c r="L11" s="2"/>
      <c r="Z11" t="s">
        <v>0</v>
      </c>
      <c r="AA11" t="s">
        <v>51</v>
      </c>
    </row>
    <row r="12" spans="1:27" x14ac:dyDescent="0.25">
      <c r="C12" t="s">
        <v>40</v>
      </c>
      <c r="D12" t="s">
        <v>37</v>
      </c>
      <c r="E12" t="s">
        <v>30</v>
      </c>
      <c r="F12" s="4">
        <v>1624</v>
      </c>
      <c r="G12" s="5">
        <v>114</v>
      </c>
      <c r="H12">
        <f>VLOOKUP(Data[[#This Row],[Product]],products[#All],2,FALSE)</f>
        <v>14.49</v>
      </c>
      <c r="I12">
        <f>Data[[#This Row],[Cost per Units]]*Data[[#This Row],[Units]]</f>
        <v>1651.8600000000001</v>
      </c>
      <c r="K12" s="7">
        <v>1</v>
      </c>
      <c r="L12" s="8" t="s">
        <v>44</v>
      </c>
      <c r="Z12" t="s">
        <v>13</v>
      </c>
      <c r="AA12" s="10">
        <v>9.33</v>
      </c>
    </row>
    <row r="13" spans="1:27" x14ac:dyDescent="0.25">
      <c r="C13" t="s">
        <v>8</v>
      </c>
      <c r="D13" t="s">
        <v>35</v>
      </c>
      <c r="E13" t="s">
        <v>32</v>
      </c>
      <c r="F13" s="4">
        <v>6706</v>
      </c>
      <c r="G13" s="5">
        <v>459</v>
      </c>
      <c r="H13">
        <f>VLOOKUP(Data[[#This Row],[Product]],products[#All],2,FALSE)</f>
        <v>8.65</v>
      </c>
      <c r="I13">
        <f>Data[[#This Row],[Cost per Units]]*Data[[#This Row],[Units]]</f>
        <v>3970.3500000000004</v>
      </c>
      <c r="K13" s="7">
        <v>2</v>
      </c>
      <c r="L13" s="8" t="s">
        <v>53</v>
      </c>
      <c r="Z13" t="s">
        <v>14</v>
      </c>
      <c r="AA13" s="10">
        <v>11.7</v>
      </c>
    </row>
    <row r="14" spans="1:27" x14ac:dyDescent="0.25">
      <c r="C14" t="s">
        <v>9</v>
      </c>
      <c r="D14" t="s">
        <v>35</v>
      </c>
      <c r="E14" t="s">
        <v>4</v>
      </c>
      <c r="F14" s="4">
        <v>959</v>
      </c>
      <c r="G14" s="5">
        <v>147</v>
      </c>
      <c r="H14">
        <f>VLOOKUP(Data[[#This Row],[Product]],products[#All],2,FALSE)</f>
        <v>11.88</v>
      </c>
      <c r="I14">
        <f>Data[[#This Row],[Cost per Units]]*Data[[#This Row],[Units]]</f>
        <v>1746.3600000000001</v>
      </c>
      <c r="K14" s="7">
        <v>3</v>
      </c>
      <c r="L14" s="8" t="s">
        <v>45</v>
      </c>
      <c r="Z14" t="s">
        <v>4</v>
      </c>
      <c r="AA14" s="10">
        <v>11.88</v>
      </c>
    </row>
    <row r="15" spans="1:27" x14ac:dyDescent="0.25">
      <c r="C15" t="s">
        <v>41</v>
      </c>
      <c r="D15" t="s">
        <v>36</v>
      </c>
      <c r="E15" t="s">
        <v>18</v>
      </c>
      <c r="F15" s="4">
        <v>9632</v>
      </c>
      <c r="G15" s="5">
        <v>288</v>
      </c>
      <c r="H15">
        <f>VLOOKUP(Data[[#This Row],[Product]],products[#All],2,FALSE)</f>
        <v>6.47</v>
      </c>
      <c r="I15">
        <f>Data[[#This Row],[Cost per Units]]*Data[[#This Row],[Units]]</f>
        <v>1863.36</v>
      </c>
      <c r="K15" s="7">
        <v>4</v>
      </c>
      <c r="L15" s="8" t="s">
        <v>46</v>
      </c>
      <c r="Z15" t="s">
        <v>15</v>
      </c>
      <c r="AA15" s="10">
        <v>11.73</v>
      </c>
    </row>
    <row r="16" spans="1:27" x14ac:dyDescent="0.25">
      <c r="C16" t="s">
        <v>6</v>
      </c>
      <c r="D16" t="s">
        <v>39</v>
      </c>
      <c r="E16" t="s">
        <v>25</v>
      </c>
      <c r="F16" s="4">
        <v>2100</v>
      </c>
      <c r="G16" s="5">
        <v>414</v>
      </c>
      <c r="H16">
        <f>VLOOKUP(Data[[#This Row],[Product]],products[#All],2,FALSE)</f>
        <v>13.15</v>
      </c>
      <c r="I16">
        <f>Data[[#This Row],[Cost per Units]]*Data[[#This Row],[Units]]</f>
        <v>5444.1</v>
      </c>
      <c r="K16" s="7">
        <v>5</v>
      </c>
      <c r="L16" s="8" t="s">
        <v>54</v>
      </c>
      <c r="Z16" t="s">
        <v>16</v>
      </c>
      <c r="AA16" s="10">
        <v>8.7899999999999991</v>
      </c>
    </row>
    <row r="17" spans="3:27" x14ac:dyDescent="0.25">
      <c r="C17" t="s">
        <v>40</v>
      </c>
      <c r="D17" t="s">
        <v>35</v>
      </c>
      <c r="E17" t="s">
        <v>33</v>
      </c>
      <c r="F17" s="4">
        <v>8869</v>
      </c>
      <c r="G17" s="5">
        <v>432</v>
      </c>
      <c r="H17">
        <f>VLOOKUP(Data[[#This Row],[Product]],products[#All],2,FALSE)</f>
        <v>12.37</v>
      </c>
      <c r="I17">
        <f>Data[[#This Row],[Cost per Units]]*Data[[#This Row],[Units]]</f>
        <v>5343.8399999999992</v>
      </c>
      <c r="K17" s="7">
        <v>6</v>
      </c>
      <c r="L17" s="8" t="s">
        <v>55</v>
      </c>
      <c r="Z17" t="s">
        <v>17</v>
      </c>
      <c r="AA17" s="10">
        <v>3.11</v>
      </c>
    </row>
    <row r="18" spans="3:27" x14ac:dyDescent="0.25">
      <c r="C18" t="s">
        <v>6</v>
      </c>
      <c r="D18" t="s">
        <v>38</v>
      </c>
      <c r="E18" t="s">
        <v>31</v>
      </c>
      <c r="F18" s="4">
        <v>2681</v>
      </c>
      <c r="G18" s="5">
        <v>54</v>
      </c>
      <c r="H18">
        <f>VLOOKUP(Data[[#This Row],[Product]],products[#All],2,FALSE)</f>
        <v>5.79</v>
      </c>
      <c r="I18">
        <f>Data[[#This Row],[Cost per Units]]*Data[[#This Row],[Units]]</f>
        <v>312.66000000000003</v>
      </c>
      <c r="K18" s="7">
        <v>7</v>
      </c>
      <c r="L18" s="8" t="s">
        <v>49</v>
      </c>
      <c r="Z18" t="s">
        <v>18</v>
      </c>
      <c r="AA18" s="10">
        <v>6.47</v>
      </c>
    </row>
    <row r="19" spans="3:27" x14ac:dyDescent="0.25">
      <c r="C19" t="s">
        <v>8</v>
      </c>
      <c r="D19" t="s">
        <v>35</v>
      </c>
      <c r="E19" t="s">
        <v>22</v>
      </c>
      <c r="F19" s="4">
        <v>5012</v>
      </c>
      <c r="G19" s="5">
        <v>210</v>
      </c>
      <c r="H19">
        <f>VLOOKUP(Data[[#This Row],[Product]],products[#All],2,FALSE)</f>
        <v>9.77</v>
      </c>
      <c r="I19">
        <f>Data[[#This Row],[Cost per Units]]*Data[[#This Row],[Units]]</f>
        <v>2051.6999999999998</v>
      </c>
      <c r="K19" s="7">
        <v>8</v>
      </c>
      <c r="L19" s="8" t="s">
        <v>52</v>
      </c>
      <c r="Z19" t="s">
        <v>19</v>
      </c>
      <c r="AA19" s="10">
        <v>7.64</v>
      </c>
    </row>
    <row r="20" spans="3:27" x14ac:dyDescent="0.25">
      <c r="C20" t="s">
        <v>7</v>
      </c>
      <c r="D20" t="s">
        <v>38</v>
      </c>
      <c r="E20" t="s">
        <v>14</v>
      </c>
      <c r="F20" s="4">
        <v>1281</v>
      </c>
      <c r="G20" s="5">
        <v>75</v>
      </c>
      <c r="H20">
        <f>VLOOKUP(Data[[#This Row],[Product]],products[#All],2,FALSE)</f>
        <v>11.7</v>
      </c>
      <c r="I20">
        <f>Data[[#This Row],[Cost per Units]]*Data[[#This Row],[Units]]</f>
        <v>877.5</v>
      </c>
      <c r="K20" s="7">
        <v>9</v>
      </c>
      <c r="L20" s="8" t="s">
        <v>47</v>
      </c>
      <c r="Z20" t="s">
        <v>20</v>
      </c>
      <c r="AA20" s="10">
        <v>10.62</v>
      </c>
    </row>
    <row r="21" spans="3:27" x14ac:dyDescent="0.25">
      <c r="C21" t="s">
        <v>5</v>
      </c>
      <c r="D21" t="s">
        <v>37</v>
      </c>
      <c r="E21" t="s">
        <v>14</v>
      </c>
      <c r="F21" s="4">
        <v>4991</v>
      </c>
      <c r="G21" s="5">
        <v>12</v>
      </c>
      <c r="H21">
        <f>VLOOKUP(Data[[#This Row],[Product]],products[#All],2,FALSE)</f>
        <v>11.7</v>
      </c>
      <c r="I21">
        <f>Data[[#This Row],[Cost per Units]]*Data[[#This Row],[Units]]</f>
        <v>140.39999999999998</v>
      </c>
      <c r="K21" s="7">
        <v>10</v>
      </c>
      <c r="L21" s="8" t="s">
        <v>48</v>
      </c>
      <c r="Z21" t="s">
        <v>21</v>
      </c>
      <c r="AA21" s="10">
        <v>9</v>
      </c>
    </row>
    <row r="22" spans="3:27" x14ac:dyDescent="0.25">
      <c r="C22" t="s">
        <v>2</v>
      </c>
      <c r="D22" t="s">
        <v>39</v>
      </c>
      <c r="E22" t="s">
        <v>25</v>
      </c>
      <c r="F22" s="4">
        <v>1785</v>
      </c>
      <c r="G22" s="5">
        <v>462</v>
      </c>
      <c r="H22">
        <f>VLOOKUP(Data[[#This Row],[Product]],products[#All],2,FALSE)</f>
        <v>13.15</v>
      </c>
      <c r="I22">
        <f>Data[[#This Row],[Cost per Units]]*Data[[#This Row],[Units]]</f>
        <v>6075.3</v>
      </c>
      <c r="Z22" t="s">
        <v>22</v>
      </c>
      <c r="AA22" s="10">
        <v>9.77</v>
      </c>
    </row>
    <row r="23" spans="3:27" x14ac:dyDescent="0.25">
      <c r="C23" t="s">
        <v>3</v>
      </c>
      <c r="D23" t="s">
        <v>37</v>
      </c>
      <c r="E23" t="s">
        <v>17</v>
      </c>
      <c r="F23" s="4">
        <v>3983</v>
      </c>
      <c r="G23" s="5">
        <v>144</v>
      </c>
      <c r="H23">
        <f>VLOOKUP(Data[[#This Row],[Product]],products[#All],2,FALSE)</f>
        <v>3.11</v>
      </c>
      <c r="I23">
        <f>Data[[#This Row],[Cost per Units]]*Data[[#This Row],[Units]]</f>
        <v>447.84</v>
      </c>
      <c r="Z23" t="s">
        <v>23</v>
      </c>
      <c r="AA23" s="10">
        <v>6.49</v>
      </c>
    </row>
    <row r="24" spans="3:27" x14ac:dyDescent="0.25">
      <c r="C24" t="s">
        <v>9</v>
      </c>
      <c r="D24" t="s">
        <v>38</v>
      </c>
      <c r="E24" t="s">
        <v>16</v>
      </c>
      <c r="F24" s="4">
        <v>2646</v>
      </c>
      <c r="G24" s="5">
        <v>120</v>
      </c>
      <c r="H24">
        <f>VLOOKUP(Data[[#This Row],[Product]],products[#All],2,FALSE)</f>
        <v>8.7899999999999991</v>
      </c>
      <c r="I24">
        <f>Data[[#This Row],[Cost per Units]]*Data[[#This Row],[Units]]</f>
        <v>1054.8</v>
      </c>
      <c r="Z24" t="s">
        <v>24</v>
      </c>
      <c r="AA24" s="10">
        <v>4.97</v>
      </c>
    </row>
    <row r="25" spans="3:27" x14ac:dyDescent="0.25">
      <c r="C25" t="s">
        <v>2</v>
      </c>
      <c r="D25" t="s">
        <v>34</v>
      </c>
      <c r="E25" t="s">
        <v>13</v>
      </c>
      <c r="F25" s="4">
        <v>252</v>
      </c>
      <c r="G25" s="5">
        <v>54</v>
      </c>
      <c r="H25">
        <f>VLOOKUP(Data[[#This Row],[Product]],products[#All],2,FALSE)</f>
        <v>9.33</v>
      </c>
      <c r="I25">
        <f>Data[[#This Row],[Cost per Units]]*Data[[#This Row],[Units]]</f>
        <v>503.82</v>
      </c>
      <c r="Z25" t="s">
        <v>25</v>
      </c>
      <c r="AA25" s="10">
        <v>13.15</v>
      </c>
    </row>
    <row r="26" spans="3:27" x14ac:dyDescent="0.25">
      <c r="C26" t="s">
        <v>3</v>
      </c>
      <c r="D26" t="s">
        <v>35</v>
      </c>
      <c r="E26" t="s">
        <v>25</v>
      </c>
      <c r="F26" s="4">
        <v>2464</v>
      </c>
      <c r="G26" s="5">
        <v>234</v>
      </c>
      <c r="H26">
        <f>VLOOKUP(Data[[#This Row],[Product]],products[#All],2,FALSE)</f>
        <v>13.15</v>
      </c>
      <c r="I26">
        <f>Data[[#This Row],[Cost per Units]]*Data[[#This Row],[Units]]</f>
        <v>3077.1</v>
      </c>
      <c r="Z26" t="s">
        <v>26</v>
      </c>
      <c r="AA26" s="10">
        <v>5.6</v>
      </c>
    </row>
    <row r="27" spans="3:27" x14ac:dyDescent="0.25">
      <c r="C27" t="s">
        <v>3</v>
      </c>
      <c r="D27" t="s">
        <v>35</v>
      </c>
      <c r="E27" t="s">
        <v>29</v>
      </c>
      <c r="F27" s="4">
        <v>2114</v>
      </c>
      <c r="G27" s="5">
        <v>66</v>
      </c>
      <c r="H27">
        <f>VLOOKUP(Data[[#This Row],[Product]],products[#All],2,FALSE)</f>
        <v>7.16</v>
      </c>
      <c r="I27">
        <f>Data[[#This Row],[Cost per Units]]*Data[[#This Row],[Units]]</f>
        <v>472.56</v>
      </c>
      <c r="Z27" t="s">
        <v>27</v>
      </c>
      <c r="AA27" s="10">
        <v>16.73</v>
      </c>
    </row>
    <row r="28" spans="3:27" x14ac:dyDescent="0.25">
      <c r="C28" t="s">
        <v>6</v>
      </c>
      <c r="D28" t="s">
        <v>37</v>
      </c>
      <c r="E28" t="s">
        <v>31</v>
      </c>
      <c r="F28" s="4">
        <v>7693</v>
      </c>
      <c r="G28" s="5">
        <v>87</v>
      </c>
      <c r="H28">
        <f>VLOOKUP(Data[[#This Row],[Product]],products[#All],2,FALSE)</f>
        <v>5.79</v>
      </c>
      <c r="I28">
        <f>Data[[#This Row],[Cost per Units]]*Data[[#This Row],[Units]]</f>
        <v>503.73</v>
      </c>
      <c r="Z28" t="s">
        <v>28</v>
      </c>
      <c r="AA28" s="10">
        <v>10.38</v>
      </c>
    </row>
    <row r="29" spans="3:27" x14ac:dyDescent="0.25">
      <c r="C29" t="s">
        <v>5</v>
      </c>
      <c r="D29" t="s">
        <v>34</v>
      </c>
      <c r="E29" t="s">
        <v>20</v>
      </c>
      <c r="F29" s="4">
        <v>15610</v>
      </c>
      <c r="G29" s="5">
        <v>339</v>
      </c>
      <c r="H29">
        <f>VLOOKUP(Data[[#This Row],[Product]],products[#All],2,FALSE)</f>
        <v>10.62</v>
      </c>
      <c r="I29">
        <f>Data[[#This Row],[Cost per Units]]*Data[[#This Row],[Units]]</f>
        <v>3600.18</v>
      </c>
      <c r="Z29" t="s">
        <v>29</v>
      </c>
      <c r="AA29" s="10">
        <v>7.16</v>
      </c>
    </row>
    <row r="30" spans="3:27" x14ac:dyDescent="0.25">
      <c r="C30" t="s">
        <v>41</v>
      </c>
      <c r="D30" t="s">
        <v>34</v>
      </c>
      <c r="E30" t="s">
        <v>22</v>
      </c>
      <c r="F30" s="4">
        <v>336</v>
      </c>
      <c r="G30" s="5">
        <v>144</v>
      </c>
      <c r="H30">
        <f>VLOOKUP(Data[[#This Row],[Product]],products[#All],2,FALSE)</f>
        <v>9.77</v>
      </c>
      <c r="I30">
        <f>Data[[#This Row],[Cost per Units]]*Data[[#This Row],[Units]]</f>
        <v>1406.8799999999999</v>
      </c>
      <c r="Z30" t="s">
        <v>30</v>
      </c>
      <c r="AA30" s="10">
        <v>14.49</v>
      </c>
    </row>
    <row r="31" spans="3:27" x14ac:dyDescent="0.25">
      <c r="C31" t="s">
        <v>2</v>
      </c>
      <c r="D31" t="s">
        <v>39</v>
      </c>
      <c r="E31" t="s">
        <v>20</v>
      </c>
      <c r="F31" s="4">
        <v>9443</v>
      </c>
      <c r="G31" s="5">
        <v>162</v>
      </c>
      <c r="H31">
        <f>VLOOKUP(Data[[#This Row],[Product]],products[#All],2,FALSE)</f>
        <v>10.62</v>
      </c>
      <c r="I31">
        <f>Data[[#This Row],[Cost per Units]]*Data[[#This Row],[Units]]</f>
        <v>1720.4399999999998</v>
      </c>
      <c r="Z31" t="s">
        <v>31</v>
      </c>
      <c r="AA31" s="10">
        <v>5.79</v>
      </c>
    </row>
    <row r="32" spans="3:27" x14ac:dyDescent="0.25">
      <c r="C32" t="s">
        <v>9</v>
      </c>
      <c r="D32" t="s">
        <v>34</v>
      </c>
      <c r="E32" t="s">
        <v>23</v>
      </c>
      <c r="F32" s="4">
        <v>8155</v>
      </c>
      <c r="G32" s="5">
        <v>90</v>
      </c>
      <c r="H32">
        <f>VLOOKUP(Data[[#This Row],[Product]],products[#All],2,FALSE)</f>
        <v>6.49</v>
      </c>
      <c r="I32">
        <f>Data[[#This Row],[Cost per Units]]*Data[[#This Row],[Units]]</f>
        <v>584.1</v>
      </c>
      <c r="Z32" t="s">
        <v>32</v>
      </c>
      <c r="AA32" s="10">
        <v>8.65</v>
      </c>
    </row>
    <row r="33" spans="3:27" x14ac:dyDescent="0.25">
      <c r="C33" t="s">
        <v>8</v>
      </c>
      <c r="D33" t="s">
        <v>38</v>
      </c>
      <c r="E33" t="s">
        <v>23</v>
      </c>
      <c r="F33" s="4">
        <v>1701</v>
      </c>
      <c r="G33" s="5">
        <v>234</v>
      </c>
      <c r="H33">
        <f>VLOOKUP(Data[[#This Row],[Product]],products[#All],2,FALSE)</f>
        <v>6.49</v>
      </c>
      <c r="I33">
        <f>Data[[#This Row],[Cost per Units]]*Data[[#This Row],[Units]]</f>
        <v>1518.66</v>
      </c>
      <c r="Z33" t="s">
        <v>33</v>
      </c>
      <c r="AA33" s="10">
        <v>12.37</v>
      </c>
    </row>
    <row r="34" spans="3:27" x14ac:dyDescent="0.25">
      <c r="C34" t="s">
        <v>10</v>
      </c>
      <c r="D34" t="s">
        <v>38</v>
      </c>
      <c r="E34" t="s">
        <v>22</v>
      </c>
      <c r="F34" s="4">
        <v>2205</v>
      </c>
      <c r="G34" s="5">
        <v>141</v>
      </c>
      <c r="H34">
        <f>VLOOKUP(Data[[#This Row],[Product]],products[#All],2,FALSE)</f>
        <v>9.77</v>
      </c>
      <c r="I34">
        <f>Data[[#This Row],[Cost per Units]]*Data[[#This Row],[Units]]</f>
        <v>1377.57</v>
      </c>
    </row>
    <row r="35" spans="3:27" x14ac:dyDescent="0.25">
      <c r="C35" t="s">
        <v>8</v>
      </c>
      <c r="D35" t="s">
        <v>37</v>
      </c>
      <c r="E35" t="s">
        <v>19</v>
      </c>
      <c r="F35" s="4">
        <v>1771</v>
      </c>
      <c r="G35" s="5">
        <v>204</v>
      </c>
      <c r="H35">
        <f>VLOOKUP(Data[[#This Row],[Product]],products[#All],2,FALSE)</f>
        <v>7.64</v>
      </c>
      <c r="I35">
        <f>Data[[#This Row],[Cost per Units]]*Data[[#This Row],[Units]]</f>
        <v>1558.56</v>
      </c>
    </row>
    <row r="36" spans="3:27" x14ac:dyDescent="0.25">
      <c r="C36" t="s">
        <v>41</v>
      </c>
      <c r="D36" t="s">
        <v>35</v>
      </c>
      <c r="E36" t="s">
        <v>15</v>
      </c>
      <c r="F36" s="4">
        <v>2114</v>
      </c>
      <c r="G36" s="5">
        <v>186</v>
      </c>
      <c r="H36">
        <f>VLOOKUP(Data[[#This Row],[Product]],products[#All],2,FALSE)</f>
        <v>11.73</v>
      </c>
      <c r="I36">
        <f>Data[[#This Row],[Cost per Units]]*Data[[#This Row],[Units]]</f>
        <v>2181.7800000000002</v>
      </c>
    </row>
    <row r="37" spans="3:27" x14ac:dyDescent="0.25">
      <c r="C37" t="s">
        <v>41</v>
      </c>
      <c r="D37" t="s">
        <v>36</v>
      </c>
      <c r="E37" t="s">
        <v>13</v>
      </c>
      <c r="F37" s="4">
        <v>10311</v>
      </c>
      <c r="G37" s="5">
        <v>231</v>
      </c>
      <c r="H37">
        <f>VLOOKUP(Data[[#This Row],[Product]],products[#All],2,FALSE)</f>
        <v>9.33</v>
      </c>
      <c r="I37">
        <f>Data[[#This Row],[Cost per Units]]*Data[[#This Row],[Units]]</f>
        <v>2155.23</v>
      </c>
    </row>
    <row r="38" spans="3:27" x14ac:dyDescent="0.25">
      <c r="C38" t="s">
        <v>3</v>
      </c>
      <c r="D38" t="s">
        <v>39</v>
      </c>
      <c r="E38" t="s">
        <v>16</v>
      </c>
      <c r="F38" s="4">
        <v>21</v>
      </c>
      <c r="G38" s="5">
        <v>168</v>
      </c>
      <c r="H38">
        <f>VLOOKUP(Data[[#This Row],[Product]],products[#All],2,FALSE)</f>
        <v>8.7899999999999991</v>
      </c>
      <c r="I38">
        <f>Data[[#This Row],[Cost per Units]]*Data[[#This Row],[Units]]</f>
        <v>1476.7199999999998</v>
      </c>
    </row>
    <row r="39" spans="3:27" x14ac:dyDescent="0.25">
      <c r="C39" t="s">
        <v>10</v>
      </c>
      <c r="D39" t="s">
        <v>35</v>
      </c>
      <c r="E39" t="s">
        <v>20</v>
      </c>
      <c r="F39" s="4">
        <v>1974</v>
      </c>
      <c r="G39" s="5">
        <v>195</v>
      </c>
      <c r="H39">
        <f>VLOOKUP(Data[[#This Row],[Product]],products[#All],2,FALSE)</f>
        <v>10.62</v>
      </c>
      <c r="I39">
        <f>Data[[#This Row],[Cost per Units]]*Data[[#This Row],[Units]]</f>
        <v>2070.8999999999996</v>
      </c>
    </row>
    <row r="40" spans="3:27" x14ac:dyDescent="0.25">
      <c r="C40" t="s">
        <v>5</v>
      </c>
      <c r="D40" t="s">
        <v>36</v>
      </c>
      <c r="E40" t="s">
        <v>23</v>
      </c>
      <c r="F40" s="4">
        <v>6314</v>
      </c>
      <c r="G40" s="5">
        <v>15</v>
      </c>
      <c r="H40">
        <f>VLOOKUP(Data[[#This Row],[Product]],products[#All],2,FALSE)</f>
        <v>6.49</v>
      </c>
      <c r="I40">
        <f>Data[[#This Row],[Cost per Units]]*Data[[#This Row],[Units]]</f>
        <v>97.350000000000009</v>
      </c>
    </row>
    <row r="41" spans="3:27" x14ac:dyDescent="0.25">
      <c r="C41" t="s">
        <v>10</v>
      </c>
      <c r="D41" t="s">
        <v>37</v>
      </c>
      <c r="E41" t="s">
        <v>23</v>
      </c>
      <c r="F41" s="4">
        <v>4683</v>
      </c>
      <c r="G41" s="5">
        <v>30</v>
      </c>
      <c r="H41">
        <f>VLOOKUP(Data[[#This Row],[Product]],products[#All],2,FALSE)</f>
        <v>6.49</v>
      </c>
      <c r="I41">
        <f>Data[[#This Row],[Cost per Units]]*Data[[#This Row],[Units]]</f>
        <v>194.70000000000002</v>
      </c>
    </row>
    <row r="42" spans="3:27" x14ac:dyDescent="0.25">
      <c r="C42" t="s">
        <v>41</v>
      </c>
      <c r="D42" t="s">
        <v>37</v>
      </c>
      <c r="E42" t="s">
        <v>24</v>
      </c>
      <c r="F42" s="4">
        <v>6398</v>
      </c>
      <c r="G42" s="5">
        <v>102</v>
      </c>
      <c r="H42">
        <f>VLOOKUP(Data[[#This Row],[Product]],products[#All],2,FALSE)</f>
        <v>4.97</v>
      </c>
      <c r="I42">
        <f>Data[[#This Row],[Cost per Units]]*Data[[#This Row],[Units]]</f>
        <v>506.94</v>
      </c>
    </row>
    <row r="43" spans="3:27" x14ac:dyDescent="0.25">
      <c r="C43" t="s">
        <v>2</v>
      </c>
      <c r="D43" t="s">
        <v>35</v>
      </c>
      <c r="E43" t="s">
        <v>19</v>
      </c>
      <c r="F43" s="4">
        <v>553</v>
      </c>
      <c r="G43" s="5">
        <v>15</v>
      </c>
      <c r="H43">
        <f>VLOOKUP(Data[[#This Row],[Product]],products[#All],2,FALSE)</f>
        <v>7.64</v>
      </c>
      <c r="I43">
        <f>Data[[#This Row],[Cost per Units]]*Data[[#This Row],[Units]]</f>
        <v>114.6</v>
      </c>
    </row>
    <row r="44" spans="3:27" x14ac:dyDescent="0.25">
      <c r="C44" t="s">
        <v>8</v>
      </c>
      <c r="D44" t="s">
        <v>39</v>
      </c>
      <c r="E44" t="s">
        <v>30</v>
      </c>
      <c r="F44" s="4">
        <v>7021</v>
      </c>
      <c r="G44" s="5">
        <v>183</v>
      </c>
      <c r="H44">
        <f>VLOOKUP(Data[[#This Row],[Product]],products[#All],2,FALSE)</f>
        <v>14.49</v>
      </c>
      <c r="I44">
        <f>Data[[#This Row],[Cost per Units]]*Data[[#This Row],[Units]]</f>
        <v>2651.67</v>
      </c>
    </row>
    <row r="45" spans="3:27" x14ac:dyDescent="0.25">
      <c r="C45" t="s">
        <v>40</v>
      </c>
      <c r="D45" t="s">
        <v>39</v>
      </c>
      <c r="E45" t="s">
        <v>22</v>
      </c>
      <c r="F45" s="4">
        <v>5817</v>
      </c>
      <c r="G45" s="5">
        <v>12</v>
      </c>
      <c r="H45">
        <f>VLOOKUP(Data[[#This Row],[Product]],products[#All],2,FALSE)</f>
        <v>9.77</v>
      </c>
      <c r="I45">
        <f>Data[[#This Row],[Cost per Units]]*Data[[#This Row],[Units]]</f>
        <v>117.24</v>
      </c>
    </row>
    <row r="46" spans="3:27" x14ac:dyDescent="0.25">
      <c r="C46" t="s">
        <v>41</v>
      </c>
      <c r="D46" t="s">
        <v>39</v>
      </c>
      <c r="E46" t="s">
        <v>14</v>
      </c>
      <c r="F46" s="4">
        <v>3976</v>
      </c>
      <c r="G46" s="5">
        <v>72</v>
      </c>
      <c r="H46">
        <f>VLOOKUP(Data[[#This Row],[Product]],products[#All],2,FALSE)</f>
        <v>11.7</v>
      </c>
      <c r="I46">
        <f>Data[[#This Row],[Cost per Units]]*Data[[#This Row],[Units]]</f>
        <v>842.4</v>
      </c>
    </row>
    <row r="47" spans="3:27" x14ac:dyDescent="0.25">
      <c r="C47" t="s">
        <v>6</v>
      </c>
      <c r="D47" t="s">
        <v>38</v>
      </c>
      <c r="E47" t="s">
        <v>27</v>
      </c>
      <c r="F47" s="4">
        <v>1134</v>
      </c>
      <c r="G47" s="5">
        <v>282</v>
      </c>
      <c r="H47">
        <f>VLOOKUP(Data[[#This Row],[Product]],products[#All],2,FALSE)</f>
        <v>16.73</v>
      </c>
      <c r="I47">
        <f>Data[[#This Row],[Cost per Units]]*Data[[#This Row],[Units]]</f>
        <v>4717.8599999999997</v>
      </c>
    </row>
    <row r="48" spans="3:27" x14ac:dyDescent="0.25">
      <c r="C48" t="s">
        <v>2</v>
      </c>
      <c r="D48" t="s">
        <v>39</v>
      </c>
      <c r="E48" t="s">
        <v>28</v>
      </c>
      <c r="F48" s="4">
        <v>6027</v>
      </c>
      <c r="G48" s="5">
        <v>144</v>
      </c>
      <c r="H48">
        <f>VLOOKUP(Data[[#This Row],[Product]],products[#All],2,FALSE)</f>
        <v>10.38</v>
      </c>
      <c r="I48">
        <f>Data[[#This Row],[Cost per Units]]*Data[[#This Row],[Units]]</f>
        <v>1494.72</v>
      </c>
    </row>
    <row r="49" spans="3:9" x14ac:dyDescent="0.25">
      <c r="C49" t="s">
        <v>6</v>
      </c>
      <c r="D49" t="s">
        <v>37</v>
      </c>
      <c r="E49" t="s">
        <v>16</v>
      </c>
      <c r="F49" s="4">
        <v>1904</v>
      </c>
      <c r="G49" s="5">
        <v>405</v>
      </c>
      <c r="H49">
        <f>VLOOKUP(Data[[#This Row],[Product]],products[#All],2,FALSE)</f>
        <v>8.7899999999999991</v>
      </c>
      <c r="I49">
        <f>Data[[#This Row],[Cost per Units]]*Data[[#This Row],[Units]]</f>
        <v>3559.95</v>
      </c>
    </row>
    <row r="50" spans="3:9" x14ac:dyDescent="0.25">
      <c r="C50" t="s">
        <v>7</v>
      </c>
      <c r="D50" t="s">
        <v>34</v>
      </c>
      <c r="E50" t="s">
        <v>32</v>
      </c>
      <c r="F50" s="4">
        <v>3262</v>
      </c>
      <c r="G50" s="5">
        <v>75</v>
      </c>
      <c r="H50">
        <f>VLOOKUP(Data[[#This Row],[Product]],products[#All],2,FALSE)</f>
        <v>8.65</v>
      </c>
      <c r="I50">
        <f>Data[[#This Row],[Cost per Units]]*Data[[#This Row],[Units]]</f>
        <v>648.75</v>
      </c>
    </row>
    <row r="51" spans="3:9" x14ac:dyDescent="0.25">
      <c r="C51" t="s">
        <v>40</v>
      </c>
      <c r="D51" t="s">
        <v>34</v>
      </c>
      <c r="E51" t="s">
        <v>27</v>
      </c>
      <c r="F51" s="4">
        <v>2289</v>
      </c>
      <c r="G51" s="5">
        <v>135</v>
      </c>
      <c r="H51">
        <f>VLOOKUP(Data[[#This Row],[Product]],products[#All],2,FALSE)</f>
        <v>16.73</v>
      </c>
      <c r="I51">
        <f>Data[[#This Row],[Cost per Units]]*Data[[#This Row],[Units]]</f>
        <v>2258.5500000000002</v>
      </c>
    </row>
    <row r="52" spans="3:9" x14ac:dyDescent="0.25">
      <c r="C52" t="s">
        <v>5</v>
      </c>
      <c r="D52" t="s">
        <v>34</v>
      </c>
      <c r="E52" t="s">
        <v>27</v>
      </c>
      <c r="F52" s="4">
        <v>6986</v>
      </c>
      <c r="G52" s="5">
        <v>21</v>
      </c>
      <c r="H52">
        <f>VLOOKUP(Data[[#This Row],[Product]],products[#All],2,FALSE)</f>
        <v>16.73</v>
      </c>
      <c r="I52">
        <f>Data[[#This Row],[Cost per Units]]*Data[[#This Row],[Units]]</f>
        <v>351.33</v>
      </c>
    </row>
    <row r="53" spans="3:9" x14ac:dyDescent="0.25">
      <c r="C53" t="s">
        <v>2</v>
      </c>
      <c r="D53" t="s">
        <v>38</v>
      </c>
      <c r="E53" t="s">
        <v>23</v>
      </c>
      <c r="F53" s="4">
        <v>4417</v>
      </c>
      <c r="G53" s="5">
        <v>153</v>
      </c>
      <c r="H53">
        <f>VLOOKUP(Data[[#This Row],[Product]],products[#All],2,FALSE)</f>
        <v>6.49</v>
      </c>
      <c r="I53">
        <f>Data[[#This Row],[Cost per Units]]*Data[[#This Row],[Units]]</f>
        <v>992.97</v>
      </c>
    </row>
    <row r="54" spans="3:9" x14ac:dyDescent="0.25">
      <c r="C54" t="s">
        <v>6</v>
      </c>
      <c r="D54" t="s">
        <v>34</v>
      </c>
      <c r="E54" t="s">
        <v>15</v>
      </c>
      <c r="F54" s="4">
        <v>1442</v>
      </c>
      <c r="G54" s="5">
        <v>15</v>
      </c>
      <c r="H54">
        <f>VLOOKUP(Data[[#This Row],[Product]],products[#All],2,FALSE)</f>
        <v>11.73</v>
      </c>
      <c r="I54">
        <f>Data[[#This Row],[Cost per Units]]*Data[[#This Row],[Units]]</f>
        <v>175.95000000000002</v>
      </c>
    </row>
    <row r="55" spans="3:9" x14ac:dyDescent="0.25">
      <c r="C55" t="s">
        <v>3</v>
      </c>
      <c r="D55" t="s">
        <v>35</v>
      </c>
      <c r="E55" t="s">
        <v>14</v>
      </c>
      <c r="F55" s="4">
        <v>2415</v>
      </c>
      <c r="G55" s="5">
        <v>255</v>
      </c>
      <c r="H55">
        <f>VLOOKUP(Data[[#This Row],[Product]],products[#All],2,FALSE)</f>
        <v>11.7</v>
      </c>
      <c r="I55">
        <f>Data[[#This Row],[Cost per Units]]*Data[[#This Row],[Units]]</f>
        <v>2983.5</v>
      </c>
    </row>
    <row r="56" spans="3:9" x14ac:dyDescent="0.25">
      <c r="C56" t="s">
        <v>2</v>
      </c>
      <c r="D56" t="s">
        <v>37</v>
      </c>
      <c r="E56" t="s">
        <v>19</v>
      </c>
      <c r="F56" s="4">
        <v>238</v>
      </c>
      <c r="G56" s="5">
        <v>18</v>
      </c>
      <c r="H56">
        <f>VLOOKUP(Data[[#This Row],[Product]],products[#All],2,FALSE)</f>
        <v>7.64</v>
      </c>
      <c r="I56">
        <f>Data[[#This Row],[Cost per Units]]*Data[[#This Row],[Units]]</f>
        <v>137.51999999999998</v>
      </c>
    </row>
    <row r="57" spans="3:9" x14ac:dyDescent="0.25">
      <c r="C57" t="s">
        <v>6</v>
      </c>
      <c r="D57" t="s">
        <v>37</v>
      </c>
      <c r="E57" t="s">
        <v>23</v>
      </c>
      <c r="F57" s="4">
        <v>4949</v>
      </c>
      <c r="G57" s="5">
        <v>189</v>
      </c>
      <c r="H57">
        <f>VLOOKUP(Data[[#This Row],[Product]],products[#All],2,FALSE)</f>
        <v>6.49</v>
      </c>
      <c r="I57">
        <f>Data[[#This Row],[Cost per Units]]*Data[[#This Row],[Units]]</f>
        <v>1226.6100000000001</v>
      </c>
    </row>
    <row r="58" spans="3:9" x14ac:dyDescent="0.25">
      <c r="C58" t="s">
        <v>5</v>
      </c>
      <c r="D58" t="s">
        <v>38</v>
      </c>
      <c r="E58" t="s">
        <v>32</v>
      </c>
      <c r="F58" s="4">
        <v>5075</v>
      </c>
      <c r="G58" s="5">
        <v>21</v>
      </c>
      <c r="H58">
        <f>VLOOKUP(Data[[#This Row],[Product]],products[#All],2,FALSE)</f>
        <v>8.65</v>
      </c>
      <c r="I58">
        <f>Data[[#This Row],[Cost per Units]]*Data[[#This Row],[Units]]</f>
        <v>181.65</v>
      </c>
    </row>
    <row r="59" spans="3:9" x14ac:dyDescent="0.25">
      <c r="C59" t="s">
        <v>3</v>
      </c>
      <c r="D59" t="s">
        <v>36</v>
      </c>
      <c r="E59" t="s">
        <v>16</v>
      </c>
      <c r="F59" s="4">
        <v>9198</v>
      </c>
      <c r="G59" s="5">
        <v>36</v>
      </c>
      <c r="H59">
        <f>VLOOKUP(Data[[#This Row],[Product]],products[#All],2,FALSE)</f>
        <v>8.7899999999999991</v>
      </c>
      <c r="I59">
        <f>Data[[#This Row],[Cost per Units]]*Data[[#This Row],[Units]]</f>
        <v>316.43999999999994</v>
      </c>
    </row>
    <row r="60" spans="3:9" x14ac:dyDescent="0.25">
      <c r="C60" t="s">
        <v>6</v>
      </c>
      <c r="D60" t="s">
        <v>34</v>
      </c>
      <c r="E60" t="s">
        <v>29</v>
      </c>
      <c r="F60" s="4">
        <v>3339</v>
      </c>
      <c r="G60" s="5">
        <v>75</v>
      </c>
      <c r="H60">
        <f>VLOOKUP(Data[[#This Row],[Product]],products[#All],2,FALSE)</f>
        <v>7.16</v>
      </c>
      <c r="I60">
        <f>Data[[#This Row],[Cost per Units]]*Data[[#This Row],[Units]]</f>
        <v>537</v>
      </c>
    </row>
    <row r="61" spans="3:9" x14ac:dyDescent="0.25">
      <c r="C61" t="s">
        <v>40</v>
      </c>
      <c r="D61" t="s">
        <v>34</v>
      </c>
      <c r="E61" t="s">
        <v>17</v>
      </c>
      <c r="F61" s="4">
        <v>5019</v>
      </c>
      <c r="G61" s="5">
        <v>156</v>
      </c>
      <c r="H61">
        <f>VLOOKUP(Data[[#This Row],[Product]],products[#All],2,FALSE)</f>
        <v>3.11</v>
      </c>
      <c r="I61">
        <f>Data[[#This Row],[Cost per Units]]*Data[[#This Row],[Units]]</f>
        <v>485.15999999999997</v>
      </c>
    </row>
    <row r="62" spans="3:9" x14ac:dyDescent="0.25">
      <c r="C62" t="s">
        <v>5</v>
      </c>
      <c r="D62" t="s">
        <v>36</v>
      </c>
      <c r="E62" t="s">
        <v>16</v>
      </c>
      <c r="F62" s="4">
        <v>16184</v>
      </c>
      <c r="G62" s="5">
        <v>39</v>
      </c>
      <c r="H62">
        <f>VLOOKUP(Data[[#This Row],[Product]],products[#All],2,FALSE)</f>
        <v>8.7899999999999991</v>
      </c>
      <c r="I62">
        <f>Data[[#This Row],[Cost per Units]]*Data[[#This Row],[Units]]</f>
        <v>342.80999999999995</v>
      </c>
    </row>
    <row r="63" spans="3:9" x14ac:dyDescent="0.25">
      <c r="C63" t="s">
        <v>6</v>
      </c>
      <c r="D63" t="s">
        <v>36</v>
      </c>
      <c r="E63" t="s">
        <v>21</v>
      </c>
      <c r="F63" s="4">
        <v>497</v>
      </c>
      <c r="G63" s="5">
        <v>63</v>
      </c>
      <c r="H63">
        <f>VLOOKUP(Data[[#This Row],[Product]],products[#All],2,FALSE)</f>
        <v>9</v>
      </c>
      <c r="I63">
        <f>Data[[#This Row],[Cost per Units]]*Data[[#This Row],[Units]]</f>
        <v>567</v>
      </c>
    </row>
    <row r="64" spans="3:9" x14ac:dyDescent="0.25">
      <c r="C64" t="s">
        <v>2</v>
      </c>
      <c r="D64" t="s">
        <v>36</v>
      </c>
      <c r="E64" t="s">
        <v>29</v>
      </c>
      <c r="F64" s="4">
        <v>8211</v>
      </c>
      <c r="G64" s="5">
        <v>75</v>
      </c>
      <c r="H64">
        <f>VLOOKUP(Data[[#This Row],[Product]],products[#All],2,FALSE)</f>
        <v>7.16</v>
      </c>
      <c r="I64">
        <f>Data[[#This Row],[Cost per Units]]*Data[[#This Row],[Units]]</f>
        <v>537</v>
      </c>
    </row>
    <row r="65" spans="3:9" x14ac:dyDescent="0.25">
      <c r="C65" t="s">
        <v>2</v>
      </c>
      <c r="D65" t="s">
        <v>38</v>
      </c>
      <c r="E65" t="s">
        <v>28</v>
      </c>
      <c r="F65" s="4">
        <v>6580</v>
      </c>
      <c r="G65" s="5">
        <v>183</v>
      </c>
      <c r="H65">
        <f>VLOOKUP(Data[[#This Row],[Product]],products[#All],2,FALSE)</f>
        <v>10.38</v>
      </c>
      <c r="I65">
        <f>Data[[#This Row],[Cost per Units]]*Data[[#This Row],[Units]]</f>
        <v>1899.5400000000002</v>
      </c>
    </row>
    <row r="66" spans="3:9" x14ac:dyDescent="0.25">
      <c r="C66" t="s">
        <v>41</v>
      </c>
      <c r="D66" t="s">
        <v>35</v>
      </c>
      <c r="E66" t="s">
        <v>13</v>
      </c>
      <c r="F66" s="4">
        <v>4760</v>
      </c>
      <c r="G66" s="5">
        <v>69</v>
      </c>
      <c r="H66">
        <f>VLOOKUP(Data[[#This Row],[Product]],products[#All],2,FALSE)</f>
        <v>9.33</v>
      </c>
      <c r="I66">
        <f>Data[[#This Row],[Cost per Units]]*Data[[#This Row],[Units]]</f>
        <v>643.77</v>
      </c>
    </row>
    <row r="67" spans="3:9" x14ac:dyDescent="0.25">
      <c r="C67" t="s">
        <v>40</v>
      </c>
      <c r="D67" t="s">
        <v>36</v>
      </c>
      <c r="E67" t="s">
        <v>25</v>
      </c>
      <c r="F67" s="4">
        <v>5439</v>
      </c>
      <c r="G67" s="5">
        <v>30</v>
      </c>
      <c r="H67">
        <f>VLOOKUP(Data[[#This Row],[Product]],products[#All],2,FALSE)</f>
        <v>13.15</v>
      </c>
      <c r="I67">
        <f>Data[[#This Row],[Cost per Units]]*Data[[#This Row],[Units]]</f>
        <v>394.5</v>
      </c>
    </row>
    <row r="68" spans="3:9" x14ac:dyDescent="0.25">
      <c r="C68" t="s">
        <v>41</v>
      </c>
      <c r="D68" t="s">
        <v>34</v>
      </c>
      <c r="E68" t="s">
        <v>17</v>
      </c>
      <c r="F68" s="4">
        <v>1463</v>
      </c>
      <c r="G68" s="5">
        <v>39</v>
      </c>
      <c r="H68">
        <f>VLOOKUP(Data[[#This Row],[Product]],products[#All],2,FALSE)</f>
        <v>3.11</v>
      </c>
      <c r="I68">
        <f>Data[[#This Row],[Cost per Units]]*Data[[#This Row],[Units]]</f>
        <v>121.28999999999999</v>
      </c>
    </row>
    <row r="69" spans="3:9" x14ac:dyDescent="0.25">
      <c r="C69" t="s">
        <v>3</v>
      </c>
      <c r="D69" t="s">
        <v>34</v>
      </c>
      <c r="E69" t="s">
        <v>32</v>
      </c>
      <c r="F69" s="4">
        <v>7777</v>
      </c>
      <c r="G69" s="5">
        <v>504</v>
      </c>
      <c r="H69">
        <f>VLOOKUP(Data[[#This Row],[Product]],products[#All],2,FALSE)</f>
        <v>8.65</v>
      </c>
      <c r="I69">
        <f>Data[[#This Row],[Cost per Units]]*Data[[#This Row],[Units]]</f>
        <v>4359.6000000000004</v>
      </c>
    </row>
    <row r="70" spans="3:9" x14ac:dyDescent="0.25">
      <c r="C70" t="s">
        <v>9</v>
      </c>
      <c r="D70" t="s">
        <v>37</v>
      </c>
      <c r="E70" t="s">
        <v>29</v>
      </c>
      <c r="F70" s="4">
        <v>1085</v>
      </c>
      <c r="G70" s="5">
        <v>273</v>
      </c>
      <c r="H70">
        <f>VLOOKUP(Data[[#This Row],[Product]],products[#All],2,FALSE)</f>
        <v>7.16</v>
      </c>
      <c r="I70">
        <f>Data[[#This Row],[Cost per Units]]*Data[[#This Row],[Units]]</f>
        <v>1954.68</v>
      </c>
    </row>
    <row r="71" spans="3:9" x14ac:dyDescent="0.25">
      <c r="C71" t="s">
        <v>5</v>
      </c>
      <c r="D71" t="s">
        <v>37</v>
      </c>
      <c r="E71" t="s">
        <v>31</v>
      </c>
      <c r="F71" s="4">
        <v>182</v>
      </c>
      <c r="G71" s="5">
        <v>48</v>
      </c>
      <c r="H71">
        <f>VLOOKUP(Data[[#This Row],[Product]],products[#All],2,FALSE)</f>
        <v>5.79</v>
      </c>
      <c r="I71">
        <f>Data[[#This Row],[Cost per Units]]*Data[[#This Row],[Units]]</f>
        <v>277.92</v>
      </c>
    </row>
    <row r="72" spans="3:9" x14ac:dyDescent="0.25">
      <c r="C72" t="s">
        <v>6</v>
      </c>
      <c r="D72" t="s">
        <v>34</v>
      </c>
      <c r="E72" t="s">
        <v>27</v>
      </c>
      <c r="F72" s="4">
        <v>4242</v>
      </c>
      <c r="G72" s="5">
        <v>207</v>
      </c>
      <c r="H72">
        <f>VLOOKUP(Data[[#This Row],[Product]],products[#All],2,FALSE)</f>
        <v>16.73</v>
      </c>
      <c r="I72">
        <f>Data[[#This Row],[Cost per Units]]*Data[[#This Row],[Units]]</f>
        <v>3463.11</v>
      </c>
    </row>
    <row r="73" spans="3:9" x14ac:dyDescent="0.25">
      <c r="C73" t="s">
        <v>6</v>
      </c>
      <c r="D73" t="s">
        <v>36</v>
      </c>
      <c r="E73" t="s">
        <v>32</v>
      </c>
      <c r="F73" s="4">
        <v>6118</v>
      </c>
      <c r="G73" s="5">
        <v>9</v>
      </c>
      <c r="H73">
        <f>VLOOKUP(Data[[#This Row],[Product]],products[#All],2,FALSE)</f>
        <v>8.65</v>
      </c>
      <c r="I73">
        <f>Data[[#This Row],[Cost per Units]]*Data[[#This Row],[Units]]</f>
        <v>77.850000000000009</v>
      </c>
    </row>
    <row r="74" spans="3:9" x14ac:dyDescent="0.25">
      <c r="C74" t="s">
        <v>10</v>
      </c>
      <c r="D74" t="s">
        <v>36</v>
      </c>
      <c r="E74" t="s">
        <v>23</v>
      </c>
      <c r="F74" s="4">
        <v>2317</v>
      </c>
      <c r="G74" s="5">
        <v>261</v>
      </c>
      <c r="H74">
        <f>VLOOKUP(Data[[#This Row],[Product]],products[#All],2,FALSE)</f>
        <v>6.49</v>
      </c>
      <c r="I74">
        <f>Data[[#This Row],[Cost per Units]]*Data[[#This Row],[Units]]</f>
        <v>1693.89</v>
      </c>
    </row>
    <row r="75" spans="3:9" x14ac:dyDescent="0.25">
      <c r="C75" t="s">
        <v>6</v>
      </c>
      <c r="D75" t="s">
        <v>38</v>
      </c>
      <c r="E75" t="s">
        <v>16</v>
      </c>
      <c r="F75" s="4">
        <v>938</v>
      </c>
      <c r="G75" s="5">
        <v>6</v>
      </c>
      <c r="H75">
        <f>VLOOKUP(Data[[#This Row],[Product]],products[#All],2,FALSE)</f>
        <v>8.7899999999999991</v>
      </c>
      <c r="I75">
        <f>Data[[#This Row],[Cost per Units]]*Data[[#This Row],[Units]]</f>
        <v>52.739999999999995</v>
      </c>
    </row>
    <row r="76" spans="3:9" x14ac:dyDescent="0.25">
      <c r="C76" t="s">
        <v>8</v>
      </c>
      <c r="D76" t="s">
        <v>37</v>
      </c>
      <c r="E76" t="s">
        <v>15</v>
      </c>
      <c r="F76" s="4">
        <v>9709</v>
      </c>
      <c r="G76" s="5">
        <v>30</v>
      </c>
      <c r="H76">
        <f>VLOOKUP(Data[[#This Row],[Product]],products[#All],2,FALSE)</f>
        <v>11.73</v>
      </c>
      <c r="I76">
        <f>Data[[#This Row],[Cost per Units]]*Data[[#This Row],[Units]]</f>
        <v>351.90000000000003</v>
      </c>
    </row>
    <row r="77" spans="3:9" x14ac:dyDescent="0.25">
      <c r="C77" t="s">
        <v>7</v>
      </c>
      <c r="D77" t="s">
        <v>34</v>
      </c>
      <c r="E77" t="s">
        <v>20</v>
      </c>
      <c r="F77" s="4">
        <v>2205</v>
      </c>
      <c r="G77" s="5">
        <v>138</v>
      </c>
      <c r="H77">
        <f>VLOOKUP(Data[[#This Row],[Product]],products[#All],2,FALSE)</f>
        <v>10.62</v>
      </c>
      <c r="I77">
        <f>Data[[#This Row],[Cost per Units]]*Data[[#This Row],[Units]]</f>
        <v>1465.56</v>
      </c>
    </row>
    <row r="78" spans="3:9" x14ac:dyDescent="0.25">
      <c r="C78" t="s">
        <v>7</v>
      </c>
      <c r="D78" t="s">
        <v>37</v>
      </c>
      <c r="E78" t="s">
        <v>17</v>
      </c>
      <c r="F78" s="4">
        <v>4487</v>
      </c>
      <c r="G78" s="5">
        <v>111</v>
      </c>
      <c r="H78">
        <f>VLOOKUP(Data[[#This Row],[Product]],products[#All],2,FALSE)</f>
        <v>3.11</v>
      </c>
      <c r="I78">
        <f>Data[[#This Row],[Cost per Units]]*Data[[#This Row],[Units]]</f>
        <v>345.21</v>
      </c>
    </row>
    <row r="79" spans="3:9" x14ac:dyDescent="0.25">
      <c r="C79" t="s">
        <v>5</v>
      </c>
      <c r="D79" t="s">
        <v>35</v>
      </c>
      <c r="E79" t="s">
        <v>18</v>
      </c>
      <c r="F79" s="4">
        <v>2415</v>
      </c>
      <c r="G79" s="5">
        <v>15</v>
      </c>
      <c r="H79">
        <f>VLOOKUP(Data[[#This Row],[Product]],products[#All],2,FALSE)</f>
        <v>6.47</v>
      </c>
      <c r="I79">
        <f>Data[[#This Row],[Cost per Units]]*Data[[#This Row],[Units]]</f>
        <v>97.05</v>
      </c>
    </row>
    <row r="80" spans="3:9" x14ac:dyDescent="0.25">
      <c r="C80" t="s">
        <v>40</v>
      </c>
      <c r="D80" t="s">
        <v>34</v>
      </c>
      <c r="E80" t="s">
        <v>19</v>
      </c>
      <c r="F80" s="4">
        <v>4018</v>
      </c>
      <c r="G80" s="5">
        <v>162</v>
      </c>
      <c r="H80">
        <f>VLOOKUP(Data[[#This Row],[Product]],products[#All],2,FALSE)</f>
        <v>7.64</v>
      </c>
      <c r="I80">
        <f>Data[[#This Row],[Cost per Units]]*Data[[#This Row],[Units]]</f>
        <v>1237.6799999999998</v>
      </c>
    </row>
    <row r="81" spans="3:9" x14ac:dyDescent="0.25">
      <c r="C81" t="s">
        <v>5</v>
      </c>
      <c r="D81" t="s">
        <v>34</v>
      </c>
      <c r="E81" t="s">
        <v>19</v>
      </c>
      <c r="F81" s="4">
        <v>861</v>
      </c>
      <c r="G81" s="5">
        <v>195</v>
      </c>
      <c r="H81">
        <f>VLOOKUP(Data[[#This Row],[Product]],products[#All],2,FALSE)</f>
        <v>7.64</v>
      </c>
      <c r="I81">
        <f>Data[[#This Row],[Cost per Units]]*Data[[#This Row],[Units]]</f>
        <v>1489.8</v>
      </c>
    </row>
    <row r="82" spans="3:9" x14ac:dyDescent="0.25">
      <c r="C82" t="s">
        <v>10</v>
      </c>
      <c r="D82" t="s">
        <v>38</v>
      </c>
      <c r="E82" t="s">
        <v>14</v>
      </c>
      <c r="F82" s="4">
        <v>5586</v>
      </c>
      <c r="G82" s="5">
        <v>525</v>
      </c>
      <c r="H82">
        <f>VLOOKUP(Data[[#This Row],[Product]],products[#All],2,FALSE)</f>
        <v>11.7</v>
      </c>
      <c r="I82">
        <f>Data[[#This Row],[Cost per Units]]*Data[[#This Row],[Units]]</f>
        <v>6142.5</v>
      </c>
    </row>
    <row r="83" spans="3:9" x14ac:dyDescent="0.25">
      <c r="C83" t="s">
        <v>7</v>
      </c>
      <c r="D83" t="s">
        <v>34</v>
      </c>
      <c r="E83" t="s">
        <v>33</v>
      </c>
      <c r="F83" s="4">
        <v>2226</v>
      </c>
      <c r="G83" s="5">
        <v>48</v>
      </c>
      <c r="H83">
        <f>VLOOKUP(Data[[#This Row],[Product]],products[#All],2,FALSE)</f>
        <v>12.37</v>
      </c>
      <c r="I83">
        <f>Data[[#This Row],[Cost per Units]]*Data[[#This Row],[Units]]</f>
        <v>593.76</v>
      </c>
    </row>
    <row r="84" spans="3:9" x14ac:dyDescent="0.25">
      <c r="C84" t="s">
        <v>9</v>
      </c>
      <c r="D84" t="s">
        <v>34</v>
      </c>
      <c r="E84" t="s">
        <v>28</v>
      </c>
      <c r="F84" s="4">
        <v>14329</v>
      </c>
      <c r="G84" s="5">
        <v>150</v>
      </c>
      <c r="H84">
        <f>VLOOKUP(Data[[#This Row],[Product]],products[#All],2,FALSE)</f>
        <v>10.38</v>
      </c>
      <c r="I84">
        <f>Data[[#This Row],[Cost per Units]]*Data[[#This Row],[Units]]</f>
        <v>1557.0000000000002</v>
      </c>
    </row>
    <row r="85" spans="3:9" x14ac:dyDescent="0.25">
      <c r="C85" t="s">
        <v>9</v>
      </c>
      <c r="D85" t="s">
        <v>34</v>
      </c>
      <c r="E85" t="s">
        <v>20</v>
      </c>
      <c r="F85" s="4">
        <v>8463</v>
      </c>
      <c r="G85" s="5">
        <v>492</v>
      </c>
      <c r="H85">
        <f>VLOOKUP(Data[[#This Row],[Product]],products[#All],2,FALSE)</f>
        <v>10.62</v>
      </c>
      <c r="I85">
        <f>Data[[#This Row],[Cost per Units]]*Data[[#This Row],[Units]]</f>
        <v>5225.04</v>
      </c>
    </row>
    <row r="86" spans="3:9" x14ac:dyDescent="0.25">
      <c r="C86" t="s">
        <v>5</v>
      </c>
      <c r="D86" t="s">
        <v>34</v>
      </c>
      <c r="E86" t="s">
        <v>29</v>
      </c>
      <c r="F86" s="4">
        <v>2891</v>
      </c>
      <c r="G86" s="5">
        <v>102</v>
      </c>
      <c r="H86">
        <f>VLOOKUP(Data[[#This Row],[Product]],products[#All],2,FALSE)</f>
        <v>7.16</v>
      </c>
      <c r="I86">
        <f>Data[[#This Row],[Cost per Units]]*Data[[#This Row],[Units]]</f>
        <v>730.32</v>
      </c>
    </row>
    <row r="87" spans="3:9" x14ac:dyDescent="0.25">
      <c r="C87" t="s">
        <v>3</v>
      </c>
      <c r="D87" t="s">
        <v>36</v>
      </c>
      <c r="E87" t="s">
        <v>23</v>
      </c>
      <c r="F87" s="4">
        <v>3773</v>
      </c>
      <c r="G87" s="5">
        <v>165</v>
      </c>
      <c r="H87">
        <f>VLOOKUP(Data[[#This Row],[Product]],products[#All],2,FALSE)</f>
        <v>6.49</v>
      </c>
      <c r="I87">
        <f>Data[[#This Row],[Cost per Units]]*Data[[#This Row],[Units]]</f>
        <v>1070.8500000000001</v>
      </c>
    </row>
    <row r="88" spans="3:9" x14ac:dyDescent="0.25">
      <c r="C88" t="s">
        <v>41</v>
      </c>
      <c r="D88" t="s">
        <v>36</v>
      </c>
      <c r="E88" t="s">
        <v>28</v>
      </c>
      <c r="F88" s="4">
        <v>854</v>
      </c>
      <c r="G88" s="5">
        <v>309</v>
      </c>
      <c r="H88">
        <f>VLOOKUP(Data[[#This Row],[Product]],products[#All],2,FALSE)</f>
        <v>10.38</v>
      </c>
      <c r="I88">
        <f>Data[[#This Row],[Cost per Units]]*Data[[#This Row],[Units]]</f>
        <v>3207.42</v>
      </c>
    </row>
    <row r="89" spans="3:9" x14ac:dyDescent="0.25">
      <c r="C89" t="s">
        <v>6</v>
      </c>
      <c r="D89" t="s">
        <v>36</v>
      </c>
      <c r="E89" t="s">
        <v>17</v>
      </c>
      <c r="F89" s="4">
        <v>4970</v>
      </c>
      <c r="G89" s="5">
        <v>156</v>
      </c>
      <c r="H89">
        <f>VLOOKUP(Data[[#This Row],[Product]],products[#All],2,FALSE)</f>
        <v>3.11</v>
      </c>
      <c r="I89">
        <f>Data[[#This Row],[Cost per Units]]*Data[[#This Row],[Units]]</f>
        <v>485.15999999999997</v>
      </c>
    </row>
    <row r="90" spans="3:9" x14ac:dyDescent="0.25">
      <c r="C90" t="s">
        <v>9</v>
      </c>
      <c r="D90" t="s">
        <v>35</v>
      </c>
      <c r="E90" t="s">
        <v>26</v>
      </c>
      <c r="F90" s="4">
        <v>98</v>
      </c>
      <c r="G90" s="5">
        <v>159</v>
      </c>
      <c r="H90">
        <f>VLOOKUP(Data[[#This Row],[Product]],products[#All],2,FALSE)</f>
        <v>5.6</v>
      </c>
      <c r="I90">
        <f>Data[[#This Row],[Cost per Units]]*Data[[#This Row],[Units]]</f>
        <v>890.4</v>
      </c>
    </row>
    <row r="91" spans="3:9" x14ac:dyDescent="0.25">
      <c r="C91" t="s">
        <v>5</v>
      </c>
      <c r="D91" t="s">
        <v>35</v>
      </c>
      <c r="E91" t="s">
        <v>15</v>
      </c>
      <c r="F91" s="4">
        <v>13391</v>
      </c>
      <c r="G91" s="5">
        <v>201</v>
      </c>
      <c r="H91">
        <f>VLOOKUP(Data[[#This Row],[Product]],products[#All],2,FALSE)</f>
        <v>11.73</v>
      </c>
      <c r="I91">
        <f>Data[[#This Row],[Cost per Units]]*Data[[#This Row],[Units]]</f>
        <v>2357.73</v>
      </c>
    </row>
    <row r="92" spans="3:9" x14ac:dyDescent="0.25">
      <c r="C92" t="s">
        <v>8</v>
      </c>
      <c r="D92" t="s">
        <v>39</v>
      </c>
      <c r="E92" t="s">
        <v>31</v>
      </c>
      <c r="F92" s="4">
        <v>8890</v>
      </c>
      <c r="G92" s="5">
        <v>210</v>
      </c>
      <c r="H92">
        <f>VLOOKUP(Data[[#This Row],[Product]],products[#All],2,FALSE)</f>
        <v>5.79</v>
      </c>
      <c r="I92">
        <f>Data[[#This Row],[Cost per Units]]*Data[[#This Row],[Units]]</f>
        <v>1215.9000000000001</v>
      </c>
    </row>
    <row r="93" spans="3:9" x14ac:dyDescent="0.25">
      <c r="C93" t="s">
        <v>2</v>
      </c>
      <c r="D93" t="s">
        <v>38</v>
      </c>
      <c r="E93" t="s">
        <v>13</v>
      </c>
      <c r="F93" s="4">
        <v>56</v>
      </c>
      <c r="G93" s="5">
        <v>51</v>
      </c>
      <c r="H93">
        <f>VLOOKUP(Data[[#This Row],[Product]],products[#All],2,FALSE)</f>
        <v>9.33</v>
      </c>
      <c r="I93">
        <f>Data[[#This Row],[Cost per Units]]*Data[[#This Row],[Units]]</f>
        <v>475.83</v>
      </c>
    </row>
    <row r="94" spans="3:9" x14ac:dyDescent="0.25">
      <c r="C94" t="s">
        <v>3</v>
      </c>
      <c r="D94" t="s">
        <v>36</v>
      </c>
      <c r="E94" t="s">
        <v>25</v>
      </c>
      <c r="F94" s="4">
        <v>3339</v>
      </c>
      <c r="G94" s="5">
        <v>39</v>
      </c>
      <c r="H94">
        <f>VLOOKUP(Data[[#This Row],[Product]],products[#All],2,FALSE)</f>
        <v>13.15</v>
      </c>
      <c r="I94">
        <f>Data[[#This Row],[Cost per Units]]*Data[[#This Row],[Units]]</f>
        <v>512.85</v>
      </c>
    </row>
    <row r="95" spans="3:9" x14ac:dyDescent="0.25">
      <c r="C95" t="s">
        <v>10</v>
      </c>
      <c r="D95" t="s">
        <v>35</v>
      </c>
      <c r="E95" t="s">
        <v>18</v>
      </c>
      <c r="F95" s="4">
        <v>3808</v>
      </c>
      <c r="G95" s="5">
        <v>279</v>
      </c>
      <c r="H95">
        <f>VLOOKUP(Data[[#This Row],[Product]],products[#All],2,FALSE)</f>
        <v>6.47</v>
      </c>
      <c r="I95">
        <f>Data[[#This Row],[Cost per Units]]*Data[[#This Row],[Units]]</f>
        <v>1805.1299999999999</v>
      </c>
    </row>
    <row r="96" spans="3:9" x14ac:dyDescent="0.25">
      <c r="C96" t="s">
        <v>10</v>
      </c>
      <c r="D96" t="s">
        <v>38</v>
      </c>
      <c r="E96" t="s">
        <v>13</v>
      </c>
      <c r="F96" s="4">
        <v>63</v>
      </c>
      <c r="G96" s="5">
        <v>123</v>
      </c>
      <c r="H96">
        <f>VLOOKUP(Data[[#This Row],[Product]],products[#All],2,FALSE)</f>
        <v>9.33</v>
      </c>
      <c r="I96">
        <f>Data[[#This Row],[Cost per Units]]*Data[[#This Row],[Units]]</f>
        <v>1147.5899999999999</v>
      </c>
    </row>
    <row r="97" spans="3:9" x14ac:dyDescent="0.25">
      <c r="C97" t="s">
        <v>2</v>
      </c>
      <c r="D97" t="s">
        <v>39</v>
      </c>
      <c r="E97" t="s">
        <v>27</v>
      </c>
      <c r="F97" s="4">
        <v>7812</v>
      </c>
      <c r="G97" s="5">
        <v>81</v>
      </c>
      <c r="H97">
        <f>VLOOKUP(Data[[#This Row],[Product]],products[#All],2,FALSE)</f>
        <v>16.73</v>
      </c>
      <c r="I97">
        <f>Data[[#This Row],[Cost per Units]]*Data[[#This Row],[Units]]</f>
        <v>1355.13</v>
      </c>
    </row>
    <row r="98" spans="3:9" x14ac:dyDescent="0.25">
      <c r="C98" t="s">
        <v>40</v>
      </c>
      <c r="D98" t="s">
        <v>37</v>
      </c>
      <c r="E98" t="s">
        <v>19</v>
      </c>
      <c r="F98" s="4">
        <v>7693</v>
      </c>
      <c r="G98" s="5">
        <v>21</v>
      </c>
      <c r="H98">
        <f>VLOOKUP(Data[[#This Row],[Product]],products[#All],2,FALSE)</f>
        <v>7.64</v>
      </c>
      <c r="I98">
        <f>Data[[#This Row],[Cost per Units]]*Data[[#This Row],[Units]]</f>
        <v>160.44</v>
      </c>
    </row>
    <row r="99" spans="3:9" x14ac:dyDescent="0.25">
      <c r="C99" t="s">
        <v>3</v>
      </c>
      <c r="D99" t="s">
        <v>36</v>
      </c>
      <c r="E99" t="s">
        <v>28</v>
      </c>
      <c r="F99" s="4">
        <v>973</v>
      </c>
      <c r="G99" s="5">
        <v>162</v>
      </c>
      <c r="H99">
        <f>VLOOKUP(Data[[#This Row],[Product]],products[#All],2,FALSE)</f>
        <v>10.38</v>
      </c>
      <c r="I99">
        <f>Data[[#This Row],[Cost per Units]]*Data[[#This Row],[Units]]</f>
        <v>1681.5600000000002</v>
      </c>
    </row>
    <row r="100" spans="3:9" x14ac:dyDescent="0.25">
      <c r="C100" t="s">
        <v>10</v>
      </c>
      <c r="D100" t="s">
        <v>35</v>
      </c>
      <c r="E100" t="s">
        <v>21</v>
      </c>
      <c r="F100" s="4">
        <v>567</v>
      </c>
      <c r="G100" s="5">
        <v>228</v>
      </c>
      <c r="H100">
        <f>VLOOKUP(Data[[#This Row],[Product]],products[#All],2,FALSE)</f>
        <v>9</v>
      </c>
      <c r="I100">
        <f>Data[[#This Row],[Cost per Units]]*Data[[#This Row],[Units]]</f>
        <v>2052</v>
      </c>
    </row>
    <row r="101" spans="3:9" x14ac:dyDescent="0.25">
      <c r="C101" t="s">
        <v>10</v>
      </c>
      <c r="D101" t="s">
        <v>36</v>
      </c>
      <c r="E101" t="s">
        <v>29</v>
      </c>
      <c r="F101" s="4">
        <v>2471</v>
      </c>
      <c r="G101" s="5">
        <v>342</v>
      </c>
      <c r="H101">
        <f>VLOOKUP(Data[[#This Row],[Product]],products[#All],2,FALSE)</f>
        <v>7.16</v>
      </c>
      <c r="I101">
        <f>Data[[#This Row],[Cost per Units]]*Data[[#This Row],[Units]]</f>
        <v>2448.7200000000003</v>
      </c>
    </row>
    <row r="102" spans="3:9" x14ac:dyDescent="0.25">
      <c r="C102" t="s">
        <v>5</v>
      </c>
      <c r="D102" t="s">
        <v>38</v>
      </c>
      <c r="E102" t="s">
        <v>13</v>
      </c>
      <c r="F102" s="4">
        <v>7189</v>
      </c>
      <c r="G102" s="5">
        <v>54</v>
      </c>
      <c r="H102">
        <f>VLOOKUP(Data[[#This Row],[Product]],products[#All],2,FALSE)</f>
        <v>9.33</v>
      </c>
      <c r="I102">
        <f>Data[[#This Row],[Cost per Units]]*Data[[#This Row],[Units]]</f>
        <v>503.82</v>
      </c>
    </row>
    <row r="103" spans="3:9" x14ac:dyDescent="0.25">
      <c r="C103" t="s">
        <v>41</v>
      </c>
      <c r="D103" t="s">
        <v>35</v>
      </c>
      <c r="E103" t="s">
        <v>28</v>
      </c>
      <c r="F103" s="4">
        <v>7455</v>
      </c>
      <c r="G103" s="5">
        <v>216</v>
      </c>
      <c r="H103">
        <f>VLOOKUP(Data[[#This Row],[Product]],products[#All],2,FALSE)</f>
        <v>10.38</v>
      </c>
      <c r="I103">
        <f>Data[[#This Row],[Cost per Units]]*Data[[#This Row],[Units]]</f>
        <v>2242.0800000000004</v>
      </c>
    </row>
    <row r="104" spans="3:9" x14ac:dyDescent="0.25">
      <c r="C104" t="s">
        <v>3</v>
      </c>
      <c r="D104" t="s">
        <v>34</v>
      </c>
      <c r="E104" t="s">
        <v>26</v>
      </c>
      <c r="F104" s="4">
        <v>3108</v>
      </c>
      <c r="G104" s="5">
        <v>54</v>
      </c>
      <c r="H104">
        <f>VLOOKUP(Data[[#This Row],[Product]],products[#All],2,FALSE)</f>
        <v>5.6</v>
      </c>
      <c r="I104">
        <f>Data[[#This Row],[Cost per Units]]*Data[[#This Row],[Units]]</f>
        <v>302.39999999999998</v>
      </c>
    </row>
    <row r="105" spans="3:9" x14ac:dyDescent="0.25">
      <c r="C105" t="s">
        <v>6</v>
      </c>
      <c r="D105" t="s">
        <v>38</v>
      </c>
      <c r="E105" t="s">
        <v>25</v>
      </c>
      <c r="F105" s="4">
        <v>469</v>
      </c>
      <c r="G105" s="5">
        <v>75</v>
      </c>
      <c r="H105">
        <f>VLOOKUP(Data[[#This Row],[Product]],products[#All],2,FALSE)</f>
        <v>13.15</v>
      </c>
      <c r="I105">
        <f>Data[[#This Row],[Cost per Units]]*Data[[#This Row],[Units]]</f>
        <v>986.25</v>
      </c>
    </row>
    <row r="106" spans="3:9" x14ac:dyDescent="0.25">
      <c r="C106" t="s">
        <v>9</v>
      </c>
      <c r="D106" t="s">
        <v>37</v>
      </c>
      <c r="E106" t="s">
        <v>23</v>
      </c>
      <c r="F106" s="4">
        <v>2737</v>
      </c>
      <c r="G106" s="5">
        <v>93</v>
      </c>
      <c r="H106">
        <f>VLOOKUP(Data[[#This Row],[Product]],products[#All],2,FALSE)</f>
        <v>6.49</v>
      </c>
      <c r="I106">
        <f>Data[[#This Row],[Cost per Units]]*Data[[#This Row],[Units]]</f>
        <v>603.57000000000005</v>
      </c>
    </row>
    <row r="107" spans="3:9" x14ac:dyDescent="0.25">
      <c r="C107" t="s">
        <v>9</v>
      </c>
      <c r="D107" t="s">
        <v>37</v>
      </c>
      <c r="E107" t="s">
        <v>25</v>
      </c>
      <c r="F107" s="4">
        <v>4305</v>
      </c>
      <c r="G107" s="5">
        <v>156</v>
      </c>
      <c r="H107">
        <f>VLOOKUP(Data[[#This Row],[Product]],products[#All],2,FALSE)</f>
        <v>13.15</v>
      </c>
      <c r="I107">
        <f>Data[[#This Row],[Cost per Units]]*Data[[#This Row],[Units]]</f>
        <v>2051.4</v>
      </c>
    </row>
    <row r="108" spans="3:9" x14ac:dyDescent="0.25">
      <c r="C108" t="s">
        <v>9</v>
      </c>
      <c r="D108" t="s">
        <v>38</v>
      </c>
      <c r="E108" t="s">
        <v>17</v>
      </c>
      <c r="F108" s="4">
        <v>2408</v>
      </c>
      <c r="G108" s="5">
        <v>9</v>
      </c>
      <c r="H108">
        <f>VLOOKUP(Data[[#This Row],[Product]],products[#All],2,FALSE)</f>
        <v>3.11</v>
      </c>
      <c r="I108">
        <f>Data[[#This Row],[Cost per Units]]*Data[[#This Row],[Units]]</f>
        <v>27.99</v>
      </c>
    </row>
    <row r="109" spans="3:9" x14ac:dyDescent="0.25">
      <c r="C109" t="s">
        <v>3</v>
      </c>
      <c r="D109" t="s">
        <v>36</v>
      </c>
      <c r="E109" t="s">
        <v>19</v>
      </c>
      <c r="F109" s="4">
        <v>1281</v>
      </c>
      <c r="G109" s="5">
        <v>18</v>
      </c>
      <c r="H109">
        <f>VLOOKUP(Data[[#This Row],[Product]],products[#All],2,FALSE)</f>
        <v>7.64</v>
      </c>
      <c r="I109">
        <f>Data[[#This Row],[Cost per Units]]*Data[[#This Row],[Units]]</f>
        <v>137.51999999999998</v>
      </c>
    </row>
    <row r="110" spans="3:9" x14ac:dyDescent="0.25">
      <c r="C110" t="s">
        <v>40</v>
      </c>
      <c r="D110" t="s">
        <v>35</v>
      </c>
      <c r="E110" t="s">
        <v>32</v>
      </c>
      <c r="F110" s="4">
        <v>12348</v>
      </c>
      <c r="G110" s="5">
        <v>234</v>
      </c>
      <c r="H110">
        <f>VLOOKUP(Data[[#This Row],[Product]],products[#All],2,FALSE)</f>
        <v>8.65</v>
      </c>
      <c r="I110">
        <f>Data[[#This Row],[Cost per Units]]*Data[[#This Row],[Units]]</f>
        <v>2024.1000000000001</v>
      </c>
    </row>
    <row r="111" spans="3:9" x14ac:dyDescent="0.25">
      <c r="C111" t="s">
        <v>3</v>
      </c>
      <c r="D111" t="s">
        <v>34</v>
      </c>
      <c r="E111" t="s">
        <v>28</v>
      </c>
      <c r="F111" s="4">
        <v>3689</v>
      </c>
      <c r="G111" s="5">
        <v>312</v>
      </c>
      <c r="H111">
        <f>VLOOKUP(Data[[#This Row],[Product]],products[#All],2,FALSE)</f>
        <v>10.38</v>
      </c>
      <c r="I111">
        <f>Data[[#This Row],[Cost per Units]]*Data[[#This Row],[Units]]</f>
        <v>3238.5600000000004</v>
      </c>
    </row>
    <row r="112" spans="3:9" x14ac:dyDescent="0.25">
      <c r="C112" t="s">
        <v>7</v>
      </c>
      <c r="D112" t="s">
        <v>36</v>
      </c>
      <c r="E112" t="s">
        <v>19</v>
      </c>
      <c r="F112" s="4">
        <v>2870</v>
      </c>
      <c r="G112" s="5">
        <v>300</v>
      </c>
      <c r="H112">
        <f>VLOOKUP(Data[[#This Row],[Product]],products[#All],2,FALSE)</f>
        <v>7.64</v>
      </c>
      <c r="I112">
        <f>Data[[#This Row],[Cost per Units]]*Data[[#This Row],[Units]]</f>
        <v>2292</v>
      </c>
    </row>
    <row r="113" spans="3:9" x14ac:dyDescent="0.25">
      <c r="C113" t="s">
        <v>2</v>
      </c>
      <c r="D113" t="s">
        <v>36</v>
      </c>
      <c r="E113" t="s">
        <v>27</v>
      </c>
      <c r="F113" s="4">
        <v>798</v>
      </c>
      <c r="G113" s="5">
        <v>519</v>
      </c>
      <c r="H113">
        <f>VLOOKUP(Data[[#This Row],[Product]],products[#All],2,FALSE)</f>
        <v>16.73</v>
      </c>
      <c r="I113">
        <f>Data[[#This Row],[Cost per Units]]*Data[[#This Row],[Units]]</f>
        <v>8682.8700000000008</v>
      </c>
    </row>
    <row r="114" spans="3:9" x14ac:dyDescent="0.25">
      <c r="C114" t="s">
        <v>41</v>
      </c>
      <c r="D114" t="s">
        <v>37</v>
      </c>
      <c r="E114" t="s">
        <v>21</v>
      </c>
      <c r="F114" s="4">
        <v>2933</v>
      </c>
      <c r="G114" s="5">
        <v>9</v>
      </c>
      <c r="H114">
        <f>VLOOKUP(Data[[#This Row],[Product]],products[#All],2,FALSE)</f>
        <v>9</v>
      </c>
      <c r="I114">
        <f>Data[[#This Row],[Cost per Units]]*Data[[#This Row],[Units]]</f>
        <v>81</v>
      </c>
    </row>
    <row r="115" spans="3:9" x14ac:dyDescent="0.25">
      <c r="C115" t="s">
        <v>5</v>
      </c>
      <c r="D115" t="s">
        <v>35</v>
      </c>
      <c r="E115" t="s">
        <v>4</v>
      </c>
      <c r="F115" s="4">
        <v>2744</v>
      </c>
      <c r="G115" s="5">
        <v>9</v>
      </c>
      <c r="H115">
        <f>VLOOKUP(Data[[#This Row],[Product]],products[#All],2,FALSE)</f>
        <v>11.88</v>
      </c>
      <c r="I115">
        <f>Data[[#This Row],[Cost per Units]]*Data[[#This Row],[Units]]</f>
        <v>106.92</v>
      </c>
    </row>
    <row r="116" spans="3:9" x14ac:dyDescent="0.25">
      <c r="C116" t="s">
        <v>40</v>
      </c>
      <c r="D116" t="s">
        <v>36</v>
      </c>
      <c r="E116" t="s">
        <v>33</v>
      </c>
      <c r="F116" s="4">
        <v>9772</v>
      </c>
      <c r="G116" s="5">
        <v>90</v>
      </c>
      <c r="H116">
        <f>VLOOKUP(Data[[#This Row],[Product]],products[#All],2,FALSE)</f>
        <v>12.37</v>
      </c>
      <c r="I116">
        <f>Data[[#This Row],[Cost per Units]]*Data[[#This Row],[Units]]</f>
        <v>1113.3</v>
      </c>
    </row>
    <row r="117" spans="3:9" x14ac:dyDescent="0.25">
      <c r="C117" t="s">
        <v>7</v>
      </c>
      <c r="D117" t="s">
        <v>34</v>
      </c>
      <c r="E117" t="s">
        <v>25</v>
      </c>
      <c r="F117" s="4">
        <v>1568</v>
      </c>
      <c r="G117" s="5">
        <v>96</v>
      </c>
      <c r="H117">
        <f>VLOOKUP(Data[[#This Row],[Product]],products[#All],2,FALSE)</f>
        <v>13.15</v>
      </c>
      <c r="I117">
        <f>Data[[#This Row],[Cost per Units]]*Data[[#This Row],[Units]]</f>
        <v>1262.4000000000001</v>
      </c>
    </row>
    <row r="118" spans="3:9" x14ac:dyDescent="0.25">
      <c r="C118" t="s">
        <v>2</v>
      </c>
      <c r="D118" t="s">
        <v>36</v>
      </c>
      <c r="E118" t="s">
        <v>16</v>
      </c>
      <c r="F118" s="4">
        <v>11417</v>
      </c>
      <c r="G118" s="5">
        <v>21</v>
      </c>
      <c r="H118">
        <f>VLOOKUP(Data[[#This Row],[Product]],products[#All],2,FALSE)</f>
        <v>8.7899999999999991</v>
      </c>
      <c r="I118">
        <f>Data[[#This Row],[Cost per Units]]*Data[[#This Row],[Units]]</f>
        <v>184.58999999999997</v>
      </c>
    </row>
    <row r="119" spans="3:9" x14ac:dyDescent="0.25">
      <c r="C119" t="s">
        <v>40</v>
      </c>
      <c r="D119" t="s">
        <v>34</v>
      </c>
      <c r="E119" t="s">
        <v>26</v>
      </c>
      <c r="F119" s="4">
        <v>6748</v>
      </c>
      <c r="G119" s="5">
        <v>48</v>
      </c>
      <c r="H119">
        <f>VLOOKUP(Data[[#This Row],[Product]],products[#All],2,FALSE)</f>
        <v>5.6</v>
      </c>
      <c r="I119">
        <f>Data[[#This Row],[Cost per Units]]*Data[[#This Row],[Units]]</f>
        <v>268.79999999999995</v>
      </c>
    </row>
    <row r="120" spans="3:9" x14ac:dyDescent="0.25">
      <c r="C120" t="s">
        <v>10</v>
      </c>
      <c r="D120" t="s">
        <v>36</v>
      </c>
      <c r="E120" t="s">
        <v>27</v>
      </c>
      <c r="F120" s="4">
        <v>1407</v>
      </c>
      <c r="G120" s="5">
        <v>72</v>
      </c>
      <c r="H120">
        <f>VLOOKUP(Data[[#This Row],[Product]],products[#All],2,FALSE)</f>
        <v>16.73</v>
      </c>
      <c r="I120">
        <f>Data[[#This Row],[Cost per Units]]*Data[[#This Row],[Units]]</f>
        <v>1204.56</v>
      </c>
    </row>
    <row r="121" spans="3:9" x14ac:dyDescent="0.25">
      <c r="C121" t="s">
        <v>8</v>
      </c>
      <c r="D121" t="s">
        <v>35</v>
      </c>
      <c r="E121" t="s">
        <v>29</v>
      </c>
      <c r="F121" s="4">
        <v>2023</v>
      </c>
      <c r="G121" s="5">
        <v>168</v>
      </c>
      <c r="H121">
        <f>VLOOKUP(Data[[#This Row],[Product]],products[#All],2,FALSE)</f>
        <v>7.16</v>
      </c>
      <c r="I121">
        <f>Data[[#This Row],[Cost per Units]]*Data[[#This Row],[Units]]</f>
        <v>1202.8800000000001</v>
      </c>
    </row>
    <row r="122" spans="3:9" x14ac:dyDescent="0.25">
      <c r="C122" t="s">
        <v>5</v>
      </c>
      <c r="D122" t="s">
        <v>39</v>
      </c>
      <c r="E122" t="s">
        <v>26</v>
      </c>
      <c r="F122" s="4">
        <v>5236</v>
      </c>
      <c r="G122" s="5">
        <v>51</v>
      </c>
      <c r="H122">
        <f>VLOOKUP(Data[[#This Row],[Product]],products[#All],2,FALSE)</f>
        <v>5.6</v>
      </c>
      <c r="I122">
        <f>Data[[#This Row],[Cost per Units]]*Data[[#This Row],[Units]]</f>
        <v>285.59999999999997</v>
      </c>
    </row>
    <row r="123" spans="3:9" x14ac:dyDescent="0.25">
      <c r="C123" t="s">
        <v>41</v>
      </c>
      <c r="D123" t="s">
        <v>36</v>
      </c>
      <c r="E123" t="s">
        <v>19</v>
      </c>
      <c r="F123" s="4">
        <v>1925</v>
      </c>
      <c r="G123" s="5">
        <v>192</v>
      </c>
      <c r="H123">
        <f>VLOOKUP(Data[[#This Row],[Product]],products[#All],2,FALSE)</f>
        <v>7.64</v>
      </c>
      <c r="I123">
        <f>Data[[#This Row],[Cost per Units]]*Data[[#This Row],[Units]]</f>
        <v>1466.8799999999999</v>
      </c>
    </row>
    <row r="124" spans="3:9" x14ac:dyDescent="0.25">
      <c r="C124" t="s">
        <v>7</v>
      </c>
      <c r="D124" t="s">
        <v>37</v>
      </c>
      <c r="E124" t="s">
        <v>14</v>
      </c>
      <c r="F124" s="4">
        <v>6608</v>
      </c>
      <c r="G124" s="5">
        <v>225</v>
      </c>
      <c r="H124">
        <f>VLOOKUP(Data[[#This Row],[Product]],products[#All],2,FALSE)</f>
        <v>11.7</v>
      </c>
      <c r="I124">
        <f>Data[[#This Row],[Cost per Units]]*Data[[#This Row],[Units]]</f>
        <v>2632.5</v>
      </c>
    </row>
    <row r="125" spans="3:9" x14ac:dyDescent="0.25">
      <c r="C125" t="s">
        <v>6</v>
      </c>
      <c r="D125" t="s">
        <v>34</v>
      </c>
      <c r="E125" t="s">
        <v>26</v>
      </c>
      <c r="F125" s="4">
        <v>8008</v>
      </c>
      <c r="G125" s="5">
        <v>456</v>
      </c>
      <c r="H125">
        <f>VLOOKUP(Data[[#This Row],[Product]],products[#All],2,FALSE)</f>
        <v>5.6</v>
      </c>
      <c r="I125">
        <f>Data[[#This Row],[Cost per Units]]*Data[[#This Row],[Units]]</f>
        <v>2553.6</v>
      </c>
    </row>
    <row r="126" spans="3:9" x14ac:dyDescent="0.25">
      <c r="C126" t="s">
        <v>10</v>
      </c>
      <c r="D126" t="s">
        <v>34</v>
      </c>
      <c r="E126" t="s">
        <v>25</v>
      </c>
      <c r="F126" s="4">
        <v>1428</v>
      </c>
      <c r="G126" s="5">
        <v>93</v>
      </c>
      <c r="H126">
        <f>VLOOKUP(Data[[#This Row],[Product]],products[#All],2,FALSE)</f>
        <v>13.15</v>
      </c>
      <c r="I126">
        <f>Data[[#This Row],[Cost per Units]]*Data[[#This Row],[Units]]</f>
        <v>1222.95</v>
      </c>
    </row>
    <row r="127" spans="3:9" x14ac:dyDescent="0.25">
      <c r="C127" t="s">
        <v>6</v>
      </c>
      <c r="D127" t="s">
        <v>34</v>
      </c>
      <c r="E127" t="s">
        <v>4</v>
      </c>
      <c r="F127" s="4">
        <v>525</v>
      </c>
      <c r="G127" s="5">
        <v>48</v>
      </c>
      <c r="H127">
        <f>VLOOKUP(Data[[#This Row],[Product]],products[#All],2,FALSE)</f>
        <v>11.88</v>
      </c>
      <c r="I127">
        <f>Data[[#This Row],[Cost per Units]]*Data[[#This Row],[Units]]</f>
        <v>570.24</v>
      </c>
    </row>
    <row r="128" spans="3:9" x14ac:dyDescent="0.25">
      <c r="C128" t="s">
        <v>6</v>
      </c>
      <c r="D128" t="s">
        <v>37</v>
      </c>
      <c r="E128" t="s">
        <v>18</v>
      </c>
      <c r="F128" s="4">
        <v>1505</v>
      </c>
      <c r="G128" s="5">
        <v>102</v>
      </c>
      <c r="H128">
        <f>VLOOKUP(Data[[#This Row],[Product]],products[#All],2,FALSE)</f>
        <v>6.47</v>
      </c>
      <c r="I128">
        <f>Data[[#This Row],[Cost per Units]]*Data[[#This Row],[Units]]</f>
        <v>659.93999999999994</v>
      </c>
    </row>
    <row r="129" spans="3:9" x14ac:dyDescent="0.25">
      <c r="C129" t="s">
        <v>7</v>
      </c>
      <c r="D129" t="s">
        <v>35</v>
      </c>
      <c r="E129" t="s">
        <v>30</v>
      </c>
      <c r="F129" s="4">
        <v>6755</v>
      </c>
      <c r="G129" s="5">
        <v>252</v>
      </c>
      <c r="H129">
        <f>VLOOKUP(Data[[#This Row],[Product]],products[#All],2,FALSE)</f>
        <v>14.49</v>
      </c>
      <c r="I129">
        <f>Data[[#This Row],[Cost per Units]]*Data[[#This Row],[Units]]</f>
        <v>3651.48</v>
      </c>
    </row>
    <row r="130" spans="3:9" x14ac:dyDescent="0.25">
      <c r="C130" t="s">
        <v>2</v>
      </c>
      <c r="D130" t="s">
        <v>37</v>
      </c>
      <c r="E130" t="s">
        <v>18</v>
      </c>
      <c r="F130" s="4">
        <v>11571</v>
      </c>
      <c r="G130" s="5">
        <v>138</v>
      </c>
      <c r="H130">
        <f>VLOOKUP(Data[[#This Row],[Product]],products[#All],2,FALSE)</f>
        <v>6.47</v>
      </c>
      <c r="I130">
        <f>Data[[#This Row],[Cost per Units]]*Data[[#This Row],[Units]]</f>
        <v>892.86</v>
      </c>
    </row>
    <row r="131" spans="3:9" x14ac:dyDescent="0.25">
      <c r="C131" t="s">
        <v>40</v>
      </c>
      <c r="D131" t="s">
        <v>38</v>
      </c>
      <c r="E131" t="s">
        <v>25</v>
      </c>
      <c r="F131" s="4">
        <v>2541</v>
      </c>
      <c r="G131" s="5">
        <v>90</v>
      </c>
      <c r="H131">
        <f>VLOOKUP(Data[[#This Row],[Product]],products[#All],2,FALSE)</f>
        <v>13.15</v>
      </c>
      <c r="I131">
        <f>Data[[#This Row],[Cost per Units]]*Data[[#This Row],[Units]]</f>
        <v>1183.5</v>
      </c>
    </row>
    <row r="132" spans="3:9" x14ac:dyDescent="0.25">
      <c r="C132" t="s">
        <v>41</v>
      </c>
      <c r="D132" t="s">
        <v>37</v>
      </c>
      <c r="E132" t="s">
        <v>30</v>
      </c>
      <c r="F132" s="4">
        <v>1526</v>
      </c>
      <c r="G132" s="5">
        <v>240</v>
      </c>
      <c r="H132">
        <f>VLOOKUP(Data[[#This Row],[Product]],products[#All],2,FALSE)</f>
        <v>14.49</v>
      </c>
      <c r="I132">
        <f>Data[[#This Row],[Cost per Units]]*Data[[#This Row],[Units]]</f>
        <v>3477.6</v>
      </c>
    </row>
    <row r="133" spans="3:9" x14ac:dyDescent="0.25">
      <c r="C133" t="s">
        <v>40</v>
      </c>
      <c r="D133" t="s">
        <v>38</v>
      </c>
      <c r="E133" t="s">
        <v>4</v>
      </c>
      <c r="F133" s="4">
        <v>6125</v>
      </c>
      <c r="G133" s="5">
        <v>102</v>
      </c>
      <c r="H133">
        <f>VLOOKUP(Data[[#This Row],[Product]],products[#All],2,FALSE)</f>
        <v>11.88</v>
      </c>
      <c r="I133">
        <f>Data[[#This Row],[Cost per Units]]*Data[[#This Row],[Units]]</f>
        <v>1211.76</v>
      </c>
    </row>
    <row r="134" spans="3:9" x14ac:dyDescent="0.25">
      <c r="C134" t="s">
        <v>41</v>
      </c>
      <c r="D134" t="s">
        <v>35</v>
      </c>
      <c r="E134" t="s">
        <v>27</v>
      </c>
      <c r="F134" s="4">
        <v>847</v>
      </c>
      <c r="G134" s="5">
        <v>129</v>
      </c>
      <c r="H134">
        <f>VLOOKUP(Data[[#This Row],[Product]],products[#All],2,FALSE)</f>
        <v>16.73</v>
      </c>
      <c r="I134">
        <f>Data[[#This Row],[Cost per Units]]*Data[[#This Row],[Units]]</f>
        <v>2158.17</v>
      </c>
    </row>
    <row r="135" spans="3:9" x14ac:dyDescent="0.25">
      <c r="C135" t="s">
        <v>8</v>
      </c>
      <c r="D135" t="s">
        <v>35</v>
      </c>
      <c r="E135" t="s">
        <v>27</v>
      </c>
      <c r="F135" s="4">
        <v>4753</v>
      </c>
      <c r="G135" s="5">
        <v>300</v>
      </c>
      <c r="H135">
        <f>VLOOKUP(Data[[#This Row],[Product]],products[#All],2,FALSE)</f>
        <v>16.73</v>
      </c>
      <c r="I135">
        <f>Data[[#This Row],[Cost per Units]]*Data[[#This Row],[Units]]</f>
        <v>5019</v>
      </c>
    </row>
    <row r="136" spans="3:9" x14ac:dyDescent="0.25">
      <c r="C136" t="s">
        <v>6</v>
      </c>
      <c r="D136" t="s">
        <v>38</v>
      </c>
      <c r="E136" t="s">
        <v>33</v>
      </c>
      <c r="F136" s="4">
        <v>959</v>
      </c>
      <c r="G136" s="5">
        <v>135</v>
      </c>
      <c r="H136">
        <f>VLOOKUP(Data[[#This Row],[Product]],products[#All],2,FALSE)</f>
        <v>12.37</v>
      </c>
      <c r="I136">
        <f>Data[[#This Row],[Cost per Units]]*Data[[#This Row],[Units]]</f>
        <v>1669.9499999999998</v>
      </c>
    </row>
    <row r="137" spans="3:9" x14ac:dyDescent="0.25">
      <c r="C137" t="s">
        <v>7</v>
      </c>
      <c r="D137" t="s">
        <v>35</v>
      </c>
      <c r="E137" t="s">
        <v>24</v>
      </c>
      <c r="F137" s="4">
        <v>2793</v>
      </c>
      <c r="G137" s="5">
        <v>114</v>
      </c>
      <c r="H137">
        <f>VLOOKUP(Data[[#This Row],[Product]],products[#All],2,FALSE)</f>
        <v>4.97</v>
      </c>
      <c r="I137">
        <f>Data[[#This Row],[Cost per Units]]*Data[[#This Row],[Units]]</f>
        <v>566.57999999999993</v>
      </c>
    </row>
    <row r="138" spans="3:9" x14ac:dyDescent="0.25">
      <c r="C138" t="s">
        <v>7</v>
      </c>
      <c r="D138" t="s">
        <v>35</v>
      </c>
      <c r="E138" t="s">
        <v>14</v>
      </c>
      <c r="F138" s="4">
        <v>4606</v>
      </c>
      <c r="G138" s="5">
        <v>63</v>
      </c>
      <c r="H138">
        <f>VLOOKUP(Data[[#This Row],[Product]],products[#All],2,FALSE)</f>
        <v>11.7</v>
      </c>
      <c r="I138">
        <f>Data[[#This Row],[Cost per Units]]*Data[[#This Row],[Units]]</f>
        <v>737.09999999999991</v>
      </c>
    </row>
    <row r="139" spans="3:9" x14ac:dyDescent="0.25">
      <c r="C139" t="s">
        <v>7</v>
      </c>
      <c r="D139" t="s">
        <v>36</v>
      </c>
      <c r="E139" t="s">
        <v>29</v>
      </c>
      <c r="F139" s="4">
        <v>5551</v>
      </c>
      <c r="G139" s="5">
        <v>252</v>
      </c>
      <c r="H139">
        <f>VLOOKUP(Data[[#This Row],[Product]],products[#All],2,FALSE)</f>
        <v>7.16</v>
      </c>
      <c r="I139">
        <f>Data[[#This Row],[Cost per Units]]*Data[[#This Row],[Units]]</f>
        <v>1804.32</v>
      </c>
    </row>
    <row r="140" spans="3:9" x14ac:dyDescent="0.25">
      <c r="C140" t="s">
        <v>10</v>
      </c>
      <c r="D140" t="s">
        <v>36</v>
      </c>
      <c r="E140" t="s">
        <v>32</v>
      </c>
      <c r="F140" s="4">
        <v>6657</v>
      </c>
      <c r="G140" s="5">
        <v>303</v>
      </c>
      <c r="H140">
        <f>VLOOKUP(Data[[#This Row],[Product]],products[#All],2,FALSE)</f>
        <v>8.65</v>
      </c>
      <c r="I140">
        <f>Data[[#This Row],[Cost per Units]]*Data[[#This Row],[Units]]</f>
        <v>2620.9500000000003</v>
      </c>
    </row>
    <row r="141" spans="3:9" x14ac:dyDescent="0.25">
      <c r="C141" t="s">
        <v>7</v>
      </c>
      <c r="D141" t="s">
        <v>39</v>
      </c>
      <c r="E141" t="s">
        <v>17</v>
      </c>
      <c r="F141" s="4">
        <v>4438</v>
      </c>
      <c r="G141" s="5">
        <v>246</v>
      </c>
      <c r="H141">
        <f>VLOOKUP(Data[[#This Row],[Product]],products[#All],2,FALSE)</f>
        <v>3.11</v>
      </c>
      <c r="I141">
        <f>Data[[#This Row],[Cost per Units]]*Data[[#This Row],[Units]]</f>
        <v>765.06</v>
      </c>
    </row>
    <row r="142" spans="3:9" x14ac:dyDescent="0.25">
      <c r="C142" t="s">
        <v>8</v>
      </c>
      <c r="D142" t="s">
        <v>38</v>
      </c>
      <c r="E142" t="s">
        <v>22</v>
      </c>
      <c r="F142" s="4">
        <v>168</v>
      </c>
      <c r="G142" s="5">
        <v>84</v>
      </c>
      <c r="H142">
        <f>VLOOKUP(Data[[#This Row],[Product]],products[#All],2,FALSE)</f>
        <v>9.77</v>
      </c>
      <c r="I142">
        <f>Data[[#This Row],[Cost per Units]]*Data[[#This Row],[Units]]</f>
        <v>820.68</v>
      </c>
    </row>
    <row r="143" spans="3:9" x14ac:dyDescent="0.25">
      <c r="C143" t="s">
        <v>7</v>
      </c>
      <c r="D143" t="s">
        <v>34</v>
      </c>
      <c r="E143" t="s">
        <v>17</v>
      </c>
      <c r="F143" s="4">
        <v>7777</v>
      </c>
      <c r="G143" s="5">
        <v>39</v>
      </c>
      <c r="H143">
        <f>VLOOKUP(Data[[#This Row],[Product]],products[#All],2,FALSE)</f>
        <v>3.11</v>
      </c>
      <c r="I143">
        <f>Data[[#This Row],[Cost per Units]]*Data[[#This Row],[Units]]</f>
        <v>121.28999999999999</v>
      </c>
    </row>
    <row r="144" spans="3:9" x14ac:dyDescent="0.25">
      <c r="C144" t="s">
        <v>5</v>
      </c>
      <c r="D144" t="s">
        <v>36</v>
      </c>
      <c r="E144" t="s">
        <v>17</v>
      </c>
      <c r="F144" s="4">
        <v>3339</v>
      </c>
      <c r="G144" s="5">
        <v>348</v>
      </c>
      <c r="H144">
        <f>VLOOKUP(Data[[#This Row],[Product]],products[#All],2,FALSE)</f>
        <v>3.11</v>
      </c>
      <c r="I144">
        <f>Data[[#This Row],[Cost per Units]]*Data[[#This Row],[Units]]</f>
        <v>1082.28</v>
      </c>
    </row>
    <row r="145" spans="3:9" x14ac:dyDescent="0.25">
      <c r="C145" t="s">
        <v>7</v>
      </c>
      <c r="D145" t="s">
        <v>37</v>
      </c>
      <c r="E145" t="s">
        <v>33</v>
      </c>
      <c r="F145" s="4">
        <v>6391</v>
      </c>
      <c r="G145" s="5">
        <v>48</v>
      </c>
      <c r="H145">
        <f>VLOOKUP(Data[[#This Row],[Product]],products[#All],2,FALSE)</f>
        <v>12.37</v>
      </c>
      <c r="I145">
        <f>Data[[#This Row],[Cost per Units]]*Data[[#This Row],[Units]]</f>
        <v>593.76</v>
      </c>
    </row>
    <row r="146" spans="3:9" x14ac:dyDescent="0.25">
      <c r="C146" t="s">
        <v>5</v>
      </c>
      <c r="D146" t="s">
        <v>37</v>
      </c>
      <c r="E146" t="s">
        <v>22</v>
      </c>
      <c r="F146" s="4">
        <v>518</v>
      </c>
      <c r="G146" s="5">
        <v>75</v>
      </c>
      <c r="H146">
        <f>VLOOKUP(Data[[#This Row],[Product]],products[#All],2,FALSE)</f>
        <v>9.77</v>
      </c>
      <c r="I146">
        <f>Data[[#This Row],[Cost per Units]]*Data[[#This Row],[Units]]</f>
        <v>732.75</v>
      </c>
    </row>
    <row r="147" spans="3:9" x14ac:dyDescent="0.25">
      <c r="C147" t="s">
        <v>7</v>
      </c>
      <c r="D147" t="s">
        <v>38</v>
      </c>
      <c r="E147" t="s">
        <v>28</v>
      </c>
      <c r="F147" s="4">
        <v>5677</v>
      </c>
      <c r="G147" s="5">
        <v>258</v>
      </c>
      <c r="H147">
        <f>VLOOKUP(Data[[#This Row],[Product]],products[#All],2,FALSE)</f>
        <v>10.38</v>
      </c>
      <c r="I147">
        <f>Data[[#This Row],[Cost per Units]]*Data[[#This Row],[Units]]</f>
        <v>2678.0400000000004</v>
      </c>
    </row>
    <row r="148" spans="3:9" x14ac:dyDescent="0.25">
      <c r="C148" t="s">
        <v>6</v>
      </c>
      <c r="D148" t="s">
        <v>39</v>
      </c>
      <c r="E148" t="s">
        <v>17</v>
      </c>
      <c r="F148" s="4">
        <v>6048</v>
      </c>
      <c r="G148" s="5">
        <v>27</v>
      </c>
      <c r="H148">
        <f>VLOOKUP(Data[[#This Row],[Product]],products[#All],2,FALSE)</f>
        <v>3.11</v>
      </c>
      <c r="I148">
        <f>Data[[#This Row],[Cost per Units]]*Data[[#This Row],[Units]]</f>
        <v>83.97</v>
      </c>
    </row>
    <row r="149" spans="3:9" x14ac:dyDescent="0.25">
      <c r="C149" t="s">
        <v>8</v>
      </c>
      <c r="D149" t="s">
        <v>38</v>
      </c>
      <c r="E149" t="s">
        <v>32</v>
      </c>
      <c r="F149" s="4">
        <v>3752</v>
      </c>
      <c r="G149" s="5">
        <v>213</v>
      </c>
      <c r="H149">
        <f>VLOOKUP(Data[[#This Row],[Product]],products[#All],2,FALSE)</f>
        <v>8.65</v>
      </c>
      <c r="I149">
        <f>Data[[#This Row],[Cost per Units]]*Data[[#This Row],[Units]]</f>
        <v>1842.45</v>
      </c>
    </row>
    <row r="150" spans="3:9" x14ac:dyDescent="0.25">
      <c r="C150" t="s">
        <v>5</v>
      </c>
      <c r="D150" t="s">
        <v>35</v>
      </c>
      <c r="E150" t="s">
        <v>29</v>
      </c>
      <c r="F150" s="4">
        <v>4480</v>
      </c>
      <c r="G150" s="5">
        <v>357</v>
      </c>
      <c r="H150">
        <f>VLOOKUP(Data[[#This Row],[Product]],products[#All],2,FALSE)</f>
        <v>7.16</v>
      </c>
      <c r="I150">
        <f>Data[[#This Row],[Cost per Units]]*Data[[#This Row],[Units]]</f>
        <v>2556.12</v>
      </c>
    </row>
    <row r="151" spans="3:9" x14ac:dyDescent="0.25">
      <c r="C151" t="s">
        <v>9</v>
      </c>
      <c r="D151" t="s">
        <v>37</v>
      </c>
      <c r="E151" t="s">
        <v>4</v>
      </c>
      <c r="F151" s="4">
        <v>259</v>
      </c>
      <c r="G151" s="5">
        <v>207</v>
      </c>
      <c r="H151">
        <f>VLOOKUP(Data[[#This Row],[Product]],products[#All],2,FALSE)</f>
        <v>11.88</v>
      </c>
      <c r="I151">
        <f>Data[[#This Row],[Cost per Units]]*Data[[#This Row],[Units]]</f>
        <v>2459.1600000000003</v>
      </c>
    </row>
    <row r="152" spans="3:9" x14ac:dyDescent="0.25">
      <c r="C152" t="s">
        <v>8</v>
      </c>
      <c r="D152" t="s">
        <v>37</v>
      </c>
      <c r="E152" t="s">
        <v>30</v>
      </c>
      <c r="F152" s="4">
        <v>42</v>
      </c>
      <c r="G152" s="5">
        <v>150</v>
      </c>
      <c r="H152">
        <f>VLOOKUP(Data[[#This Row],[Product]],products[#All],2,FALSE)</f>
        <v>14.49</v>
      </c>
      <c r="I152">
        <f>Data[[#This Row],[Cost per Units]]*Data[[#This Row],[Units]]</f>
        <v>2173.5</v>
      </c>
    </row>
    <row r="153" spans="3:9" x14ac:dyDescent="0.25">
      <c r="C153" t="s">
        <v>41</v>
      </c>
      <c r="D153" t="s">
        <v>36</v>
      </c>
      <c r="E153" t="s">
        <v>26</v>
      </c>
      <c r="F153" s="4">
        <v>98</v>
      </c>
      <c r="G153" s="5">
        <v>204</v>
      </c>
      <c r="H153">
        <f>VLOOKUP(Data[[#This Row],[Product]],products[#All],2,FALSE)</f>
        <v>5.6</v>
      </c>
      <c r="I153">
        <f>Data[[#This Row],[Cost per Units]]*Data[[#This Row],[Units]]</f>
        <v>1142.3999999999999</v>
      </c>
    </row>
    <row r="154" spans="3:9" x14ac:dyDescent="0.25">
      <c r="C154" t="s">
        <v>7</v>
      </c>
      <c r="D154" t="s">
        <v>35</v>
      </c>
      <c r="E154" t="s">
        <v>27</v>
      </c>
      <c r="F154" s="4">
        <v>2478</v>
      </c>
      <c r="G154" s="5">
        <v>21</v>
      </c>
      <c r="H154">
        <f>VLOOKUP(Data[[#This Row],[Product]],products[#All],2,FALSE)</f>
        <v>16.73</v>
      </c>
      <c r="I154">
        <f>Data[[#This Row],[Cost per Units]]*Data[[#This Row],[Units]]</f>
        <v>351.33</v>
      </c>
    </row>
    <row r="155" spans="3:9" x14ac:dyDescent="0.25">
      <c r="C155" t="s">
        <v>41</v>
      </c>
      <c r="D155" t="s">
        <v>34</v>
      </c>
      <c r="E155" t="s">
        <v>33</v>
      </c>
      <c r="F155" s="4">
        <v>7847</v>
      </c>
      <c r="G155" s="5">
        <v>174</v>
      </c>
      <c r="H155">
        <f>VLOOKUP(Data[[#This Row],[Product]],products[#All],2,FALSE)</f>
        <v>12.37</v>
      </c>
      <c r="I155">
        <f>Data[[#This Row],[Cost per Units]]*Data[[#This Row],[Units]]</f>
        <v>2152.3799999999997</v>
      </c>
    </row>
    <row r="156" spans="3:9" x14ac:dyDescent="0.25">
      <c r="C156" t="s">
        <v>2</v>
      </c>
      <c r="D156" t="s">
        <v>37</v>
      </c>
      <c r="E156" t="s">
        <v>17</v>
      </c>
      <c r="F156" s="4">
        <v>9926</v>
      </c>
      <c r="G156" s="5">
        <v>201</v>
      </c>
      <c r="H156">
        <f>VLOOKUP(Data[[#This Row],[Product]],products[#All],2,FALSE)</f>
        <v>3.11</v>
      </c>
      <c r="I156">
        <f>Data[[#This Row],[Cost per Units]]*Data[[#This Row],[Units]]</f>
        <v>625.11</v>
      </c>
    </row>
    <row r="157" spans="3:9" x14ac:dyDescent="0.25">
      <c r="C157" t="s">
        <v>8</v>
      </c>
      <c r="D157" t="s">
        <v>38</v>
      </c>
      <c r="E157" t="s">
        <v>13</v>
      </c>
      <c r="F157" s="4">
        <v>819</v>
      </c>
      <c r="G157" s="5">
        <v>510</v>
      </c>
      <c r="H157">
        <f>VLOOKUP(Data[[#This Row],[Product]],products[#All],2,FALSE)</f>
        <v>9.33</v>
      </c>
      <c r="I157">
        <f>Data[[#This Row],[Cost per Units]]*Data[[#This Row],[Units]]</f>
        <v>4758.3</v>
      </c>
    </row>
    <row r="158" spans="3:9" x14ac:dyDescent="0.25">
      <c r="C158" t="s">
        <v>6</v>
      </c>
      <c r="D158" t="s">
        <v>39</v>
      </c>
      <c r="E158" t="s">
        <v>29</v>
      </c>
      <c r="F158" s="4">
        <v>3052</v>
      </c>
      <c r="G158" s="5">
        <v>378</v>
      </c>
      <c r="H158">
        <f>VLOOKUP(Data[[#This Row],[Product]],products[#All],2,FALSE)</f>
        <v>7.16</v>
      </c>
      <c r="I158">
        <f>Data[[#This Row],[Cost per Units]]*Data[[#This Row],[Units]]</f>
        <v>2706.48</v>
      </c>
    </row>
    <row r="159" spans="3:9" x14ac:dyDescent="0.25">
      <c r="C159" t="s">
        <v>9</v>
      </c>
      <c r="D159" t="s">
        <v>34</v>
      </c>
      <c r="E159" t="s">
        <v>21</v>
      </c>
      <c r="F159" s="4">
        <v>6832</v>
      </c>
      <c r="G159" s="5">
        <v>27</v>
      </c>
      <c r="H159">
        <f>VLOOKUP(Data[[#This Row],[Product]],products[#All],2,FALSE)</f>
        <v>9</v>
      </c>
      <c r="I159">
        <f>Data[[#This Row],[Cost per Units]]*Data[[#This Row],[Units]]</f>
        <v>243</v>
      </c>
    </row>
    <row r="160" spans="3:9" x14ac:dyDescent="0.25">
      <c r="C160" t="s">
        <v>2</v>
      </c>
      <c r="D160" t="s">
        <v>39</v>
      </c>
      <c r="E160" t="s">
        <v>16</v>
      </c>
      <c r="F160" s="4">
        <v>2016</v>
      </c>
      <c r="G160" s="5">
        <v>117</v>
      </c>
      <c r="H160">
        <f>VLOOKUP(Data[[#This Row],[Product]],products[#All],2,FALSE)</f>
        <v>8.7899999999999991</v>
      </c>
      <c r="I160">
        <f>Data[[#This Row],[Cost per Units]]*Data[[#This Row],[Units]]</f>
        <v>1028.4299999999998</v>
      </c>
    </row>
    <row r="161" spans="3:9" x14ac:dyDescent="0.25">
      <c r="C161" t="s">
        <v>6</v>
      </c>
      <c r="D161" t="s">
        <v>38</v>
      </c>
      <c r="E161" t="s">
        <v>21</v>
      </c>
      <c r="F161" s="4">
        <v>7322</v>
      </c>
      <c r="G161" s="5">
        <v>36</v>
      </c>
      <c r="H161">
        <f>VLOOKUP(Data[[#This Row],[Product]],products[#All],2,FALSE)</f>
        <v>9</v>
      </c>
      <c r="I161">
        <f>Data[[#This Row],[Cost per Units]]*Data[[#This Row],[Units]]</f>
        <v>324</v>
      </c>
    </row>
    <row r="162" spans="3:9" x14ac:dyDescent="0.25">
      <c r="C162" t="s">
        <v>8</v>
      </c>
      <c r="D162" t="s">
        <v>35</v>
      </c>
      <c r="E162" t="s">
        <v>33</v>
      </c>
      <c r="F162" s="4">
        <v>357</v>
      </c>
      <c r="G162" s="5">
        <v>126</v>
      </c>
      <c r="H162">
        <f>VLOOKUP(Data[[#This Row],[Product]],products[#All],2,FALSE)</f>
        <v>12.37</v>
      </c>
      <c r="I162">
        <f>Data[[#This Row],[Cost per Units]]*Data[[#This Row],[Units]]</f>
        <v>1558.62</v>
      </c>
    </row>
    <row r="163" spans="3:9" x14ac:dyDescent="0.25">
      <c r="C163" t="s">
        <v>9</v>
      </c>
      <c r="D163" t="s">
        <v>39</v>
      </c>
      <c r="E163" t="s">
        <v>25</v>
      </c>
      <c r="F163" s="4">
        <v>3192</v>
      </c>
      <c r="G163" s="5">
        <v>72</v>
      </c>
      <c r="H163">
        <f>VLOOKUP(Data[[#This Row],[Product]],products[#All],2,FALSE)</f>
        <v>13.15</v>
      </c>
      <c r="I163">
        <f>Data[[#This Row],[Cost per Units]]*Data[[#This Row],[Units]]</f>
        <v>946.80000000000007</v>
      </c>
    </row>
    <row r="164" spans="3:9" x14ac:dyDescent="0.25">
      <c r="C164" t="s">
        <v>7</v>
      </c>
      <c r="D164" t="s">
        <v>36</v>
      </c>
      <c r="E164" t="s">
        <v>22</v>
      </c>
      <c r="F164" s="4">
        <v>8435</v>
      </c>
      <c r="G164" s="5">
        <v>42</v>
      </c>
      <c r="H164">
        <f>VLOOKUP(Data[[#This Row],[Product]],products[#All],2,FALSE)</f>
        <v>9.77</v>
      </c>
      <c r="I164">
        <f>Data[[#This Row],[Cost per Units]]*Data[[#This Row],[Units]]</f>
        <v>410.34</v>
      </c>
    </row>
    <row r="165" spans="3:9" x14ac:dyDescent="0.25">
      <c r="C165" t="s">
        <v>40</v>
      </c>
      <c r="D165" t="s">
        <v>39</v>
      </c>
      <c r="E165" t="s">
        <v>29</v>
      </c>
      <c r="F165" s="4">
        <v>0</v>
      </c>
      <c r="G165" s="5">
        <v>135</v>
      </c>
      <c r="H165">
        <f>VLOOKUP(Data[[#This Row],[Product]],products[#All],2,FALSE)</f>
        <v>7.16</v>
      </c>
      <c r="I165">
        <f>Data[[#This Row],[Cost per Units]]*Data[[#This Row],[Units]]</f>
        <v>966.6</v>
      </c>
    </row>
    <row r="166" spans="3:9" x14ac:dyDescent="0.25">
      <c r="C166" t="s">
        <v>7</v>
      </c>
      <c r="D166" t="s">
        <v>34</v>
      </c>
      <c r="E166" t="s">
        <v>24</v>
      </c>
      <c r="F166" s="4">
        <v>8862</v>
      </c>
      <c r="G166" s="5">
        <v>189</v>
      </c>
      <c r="H166">
        <f>VLOOKUP(Data[[#This Row],[Product]],products[#All],2,FALSE)</f>
        <v>4.97</v>
      </c>
      <c r="I166">
        <f>Data[[#This Row],[Cost per Units]]*Data[[#This Row],[Units]]</f>
        <v>939.32999999999993</v>
      </c>
    </row>
    <row r="167" spans="3:9" x14ac:dyDescent="0.25">
      <c r="C167" t="s">
        <v>6</v>
      </c>
      <c r="D167" t="s">
        <v>37</v>
      </c>
      <c r="E167" t="s">
        <v>28</v>
      </c>
      <c r="F167" s="4">
        <v>3556</v>
      </c>
      <c r="G167" s="5">
        <v>459</v>
      </c>
      <c r="H167">
        <f>VLOOKUP(Data[[#This Row],[Product]],products[#All],2,FALSE)</f>
        <v>10.38</v>
      </c>
      <c r="I167">
        <f>Data[[#This Row],[Cost per Units]]*Data[[#This Row],[Units]]</f>
        <v>4764.42</v>
      </c>
    </row>
    <row r="168" spans="3:9" x14ac:dyDescent="0.25">
      <c r="C168" t="s">
        <v>5</v>
      </c>
      <c r="D168" t="s">
        <v>34</v>
      </c>
      <c r="E168" t="s">
        <v>15</v>
      </c>
      <c r="F168" s="4">
        <v>7280</v>
      </c>
      <c r="G168" s="5">
        <v>201</v>
      </c>
      <c r="H168">
        <f>VLOOKUP(Data[[#This Row],[Product]],products[#All],2,FALSE)</f>
        <v>11.73</v>
      </c>
      <c r="I168">
        <f>Data[[#This Row],[Cost per Units]]*Data[[#This Row],[Units]]</f>
        <v>2357.73</v>
      </c>
    </row>
    <row r="169" spans="3:9" x14ac:dyDescent="0.25">
      <c r="C169" t="s">
        <v>6</v>
      </c>
      <c r="D169" t="s">
        <v>34</v>
      </c>
      <c r="E169" t="s">
        <v>30</v>
      </c>
      <c r="F169" s="4">
        <v>3402</v>
      </c>
      <c r="G169" s="5">
        <v>366</v>
      </c>
      <c r="H169">
        <f>VLOOKUP(Data[[#This Row],[Product]],products[#All],2,FALSE)</f>
        <v>14.49</v>
      </c>
      <c r="I169">
        <f>Data[[#This Row],[Cost per Units]]*Data[[#This Row],[Units]]</f>
        <v>5303.34</v>
      </c>
    </row>
    <row r="170" spans="3:9" x14ac:dyDescent="0.25">
      <c r="C170" t="s">
        <v>3</v>
      </c>
      <c r="D170" t="s">
        <v>37</v>
      </c>
      <c r="E170" t="s">
        <v>29</v>
      </c>
      <c r="F170" s="4">
        <v>4592</v>
      </c>
      <c r="G170" s="5">
        <v>324</v>
      </c>
      <c r="H170">
        <f>VLOOKUP(Data[[#This Row],[Product]],products[#All],2,FALSE)</f>
        <v>7.16</v>
      </c>
      <c r="I170">
        <f>Data[[#This Row],[Cost per Units]]*Data[[#This Row],[Units]]</f>
        <v>2319.84</v>
      </c>
    </row>
    <row r="171" spans="3:9" x14ac:dyDescent="0.25">
      <c r="C171" t="s">
        <v>9</v>
      </c>
      <c r="D171" t="s">
        <v>35</v>
      </c>
      <c r="E171" t="s">
        <v>15</v>
      </c>
      <c r="F171" s="4">
        <v>7833</v>
      </c>
      <c r="G171" s="5">
        <v>243</v>
      </c>
      <c r="H171">
        <f>VLOOKUP(Data[[#This Row],[Product]],products[#All],2,FALSE)</f>
        <v>11.73</v>
      </c>
      <c r="I171">
        <f>Data[[#This Row],[Cost per Units]]*Data[[#This Row],[Units]]</f>
        <v>2850.3900000000003</v>
      </c>
    </row>
    <row r="172" spans="3:9" x14ac:dyDescent="0.25">
      <c r="C172" t="s">
        <v>2</v>
      </c>
      <c r="D172" t="s">
        <v>39</v>
      </c>
      <c r="E172" t="s">
        <v>21</v>
      </c>
      <c r="F172" s="4">
        <v>7651</v>
      </c>
      <c r="G172" s="5">
        <v>213</v>
      </c>
      <c r="H172">
        <f>VLOOKUP(Data[[#This Row],[Product]],products[#All],2,FALSE)</f>
        <v>9</v>
      </c>
      <c r="I172">
        <f>Data[[#This Row],[Cost per Units]]*Data[[#This Row],[Units]]</f>
        <v>1917</v>
      </c>
    </row>
    <row r="173" spans="3:9" x14ac:dyDescent="0.25">
      <c r="C173" t="s">
        <v>40</v>
      </c>
      <c r="D173" t="s">
        <v>35</v>
      </c>
      <c r="E173" t="s">
        <v>30</v>
      </c>
      <c r="F173" s="4">
        <v>2275</v>
      </c>
      <c r="G173" s="5">
        <v>447</v>
      </c>
      <c r="H173">
        <f>VLOOKUP(Data[[#This Row],[Product]],products[#All],2,FALSE)</f>
        <v>14.49</v>
      </c>
      <c r="I173">
        <f>Data[[#This Row],[Cost per Units]]*Data[[#This Row],[Units]]</f>
        <v>6477.03</v>
      </c>
    </row>
    <row r="174" spans="3:9" x14ac:dyDescent="0.25">
      <c r="C174" t="s">
        <v>40</v>
      </c>
      <c r="D174" t="s">
        <v>38</v>
      </c>
      <c r="E174" t="s">
        <v>13</v>
      </c>
      <c r="F174" s="4">
        <v>5670</v>
      </c>
      <c r="G174" s="5">
        <v>297</v>
      </c>
      <c r="H174">
        <f>VLOOKUP(Data[[#This Row],[Product]],products[#All],2,FALSE)</f>
        <v>9.33</v>
      </c>
      <c r="I174">
        <f>Data[[#This Row],[Cost per Units]]*Data[[#This Row],[Units]]</f>
        <v>2771.01</v>
      </c>
    </row>
    <row r="175" spans="3:9" x14ac:dyDescent="0.25">
      <c r="C175" t="s">
        <v>7</v>
      </c>
      <c r="D175" t="s">
        <v>35</v>
      </c>
      <c r="E175" t="s">
        <v>16</v>
      </c>
      <c r="F175" s="4">
        <v>2135</v>
      </c>
      <c r="G175" s="5">
        <v>27</v>
      </c>
      <c r="H175">
        <f>VLOOKUP(Data[[#This Row],[Product]],products[#All],2,FALSE)</f>
        <v>8.7899999999999991</v>
      </c>
      <c r="I175">
        <f>Data[[#This Row],[Cost per Units]]*Data[[#This Row],[Units]]</f>
        <v>237.32999999999998</v>
      </c>
    </row>
    <row r="176" spans="3:9" x14ac:dyDescent="0.25">
      <c r="C176" t="s">
        <v>40</v>
      </c>
      <c r="D176" t="s">
        <v>34</v>
      </c>
      <c r="E176" t="s">
        <v>23</v>
      </c>
      <c r="F176" s="4">
        <v>2779</v>
      </c>
      <c r="G176" s="5">
        <v>75</v>
      </c>
      <c r="H176">
        <f>VLOOKUP(Data[[#This Row],[Product]],products[#All],2,FALSE)</f>
        <v>6.49</v>
      </c>
      <c r="I176">
        <f>Data[[#This Row],[Cost per Units]]*Data[[#This Row],[Units]]</f>
        <v>486.75</v>
      </c>
    </row>
    <row r="177" spans="3:9" x14ac:dyDescent="0.25">
      <c r="C177" t="s">
        <v>10</v>
      </c>
      <c r="D177" t="s">
        <v>39</v>
      </c>
      <c r="E177" t="s">
        <v>33</v>
      </c>
      <c r="F177" s="4">
        <v>12950</v>
      </c>
      <c r="G177" s="5">
        <v>30</v>
      </c>
      <c r="H177">
        <f>VLOOKUP(Data[[#This Row],[Product]],products[#All],2,FALSE)</f>
        <v>12.37</v>
      </c>
      <c r="I177">
        <f>Data[[#This Row],[Cost per Units]]*Data[[#This Row],[Units]]</f>
        <v>371.09999999999997</v>
      </c>
    </row>
    <row r="178" spans="3:9" x14ac:dyDescent="0.25">
      <c r="C178" t="s">
        <v>7</v>
      </c>
      <c r="D178" t="s">
        <v>36</v>
      </c>
      <c r="E178" t="s">
        <v>18</v>
      </c>
      <c r="F178" s="4">
        <v>2646</v>
      </c>
      <c r="G178" s="5">
        <v>177</v>
      </c>
      <c r="H178">
        <f>VLOOKUP(Data[[#This Row],[Product]],products[#All],2,FALSE)</f>
        <v>6.47</v>
      </c>
      <c r="I178">
        <f>Data[[#This Row],[Cost per Units]]*Data[[#This Row],[Units]]</f>
        <v>1145.19</v>
      </c>
    </row>
    <row r="179" spans="3:9" x14ac:dyDescent="0.25">
      <c r="C179" t="s">
        <v>40</v>
      </c>
      <c r="D179" t="s">
        <v>34</v>
      </c>
      <c r="E179" t="s">
        <v>33</v>
      </c>
      <c r="F179" s="4">
        <v>3794</v>
      </c>
      <c r="G179" s="5">
        <v>159</v>
      </c>
      <c r="H179">
        <f>VLOOKUP(Data[[#This Row],[Product]],products[#All],2,FALSE)</f>
        <v>12.37</v>
      </c>
      <c r="I179">
        <f>Data[[#This Row],[Cost per Units]]*Data[[#This Row],[Units]]</f>
        <v>1966.83</v>
      </c>
    </row>
    <row r="180" spans="3:9" x14ac:dyDescent="0.25">
      <c r="C180" t="s">
        <v>3</v>
      </c>
      <c r="D180" t="s">
        <v>35</v>
      </c>
      <c r="E180" t="s">
        <v>33</v>
      </c>
      <c r="F180" s="4">
        <v>819</v>
      </c>
      <c r="G180" s="5">
        <v>306</v>
      </c>
      <c r="H180">
        <f>VLOOKUP(Data[[#This Row],[Product]],products[#All],2,FALSE)</f>
        <v>12.37</v>
      </c>
      <c r="I180">
        <f>Data[[#This Row],[Cost per Units]]*Data[[#This Row],[Units]]</f>
        <v>3785.22</v>
      </c>
    </row>
    <row r="181" spans="3:9" x14ac:dyDescent="0.25">
      <c r="C181" t="s">
        <v>3</v>
      </c>
      <c r="D181" t="s">
        <v>34</v>
      </c>
      <c r="E181" t="s">
        <v>20</v>
      </c>
      <c r="F181" s="4">
        <v>2583</v>
      </c>
      <c r="G181" s="5">
        <v>18</v>
      </c>
      <c r="H181">
        <f>VLOOKUP(Data[[#This Row],[Product]],products[#All],2,FALSE)</f>
        <v>10.62</v>
      </c>
      <c r="I181">
        <f>Data[[#This Row],[Cost per Units]]*Data[[#This Row],[Units]]</f>
        <v>191.16</v>
      </c>
    </row>
    <row r="182" spans="3:9" x14ac:dyDescent="0.25">
      <c r="C182" t="s">
        <v>7</v>
      </c>
      <c r="D182" t="s">
        <v>35</v>
      </c>
      <c r="E182" t="s">
        <v>19</v>
      </c>
      <c r="F182" s="4">
        <v>4585</v>
      </c>
      <c r="G182" s="5">
        <v>240</v>
      </c>
      <c r="H182">
        <f>VLOOKUP(Data[[#This Row],[Product]],products[#All],2,FALSE)</f>
        <v>7.64</v>
      </c>
      <c r="I182">
        <f>Data[[#This Row],[Cost per Units]]*Data[[#This Row],[Units]]</f>
        <v>1833.6</v>
      </c>
    </row>
    <row r="183" spans="3:9" x14ac:dyDescent="0.25">
      <c r="C183" t="s">
        <v>5</v>
      </c>
      <c r="D183" t="s">
        <v>34</v>
      </c>
      <c r="E183" t="s">
        <v>33</v>
      </c>
      <c r="F183" s="4">
        <v>1652</v>
      </c>
      <c r="G183" s="5">
        <v>93</v>
      </c>
      <c r="H183">
        <f>VLOOKUP(Data[[#This Row],[Product]],products[#All],2,FALSE)</f>
        <v>12.37</v>
      </c>
      <c r="I183">
        <f>Data[[#This Row],[Cost per Units]]*Data[[#This Row],[Units]]</f>
        <v>1150.4099999999999</v>
      </c>
    </row>
    <row r="184" spans="3:9" x14ac:dyDescent="0.25">
      <c r="C184" t="s">
        <v>10</v>
      </c>
      <c r="D184" t="s">
        <v>34</v>
      </c>
      <c r="E184" t="s">
        <v>26</v>
      </c>
      <c r="F184" s="4">
        <v>4991</v>
      </c>
      <c r="G184" s="5">
        <v>9</v>
      </c>
      <c r="H184">
        <f>VLOOKUP(Data[[#This Row],[Product]],products[#All],2,FALSE)</f>
        <v>5.6</v>
      </c>
      <c r="I184">
        <f>Data[[#This Row],[Cost per Units]]*Data[[#This Row],[Units]]</f>
        <v>50.4</v>
      </c>
    </row>
    <row r="185" spans="3:9" x14ac:dyDescent="0.25">
      <c r="C185" t="s">
        <v>8</v>
      </c>
      <c r="D185" t="s">
        <v>34</v>
      </c>
      <c r="E185" t="s">
        <v>16</v>
      </c>
      <c r="F185" s="4">
        <v>2009</v>
      </c>
      <c r="G185" s="5">
        <v>219</v>
      </c>
      <c r="H185">
        <f>VLOOKUP(Data[[#This Row],[Product]],products[#All],2,FALSE)</f>
        <v>8.7899999999999991</v>
      </c>
      <c r="I185">
        <f>Data[[#This Row],[Cost per Units]]*Data[[#This Row],[Units]]</f>
        <v>1925.0099999999998</v>
      </c>
    </row>
    <row r="186" spans="3:9" x14ac:dyDescent="0.25">
      <c r="C186" t="s">
        <v>2</v>
      </c>
      <c r="D186" t="s">
        <v>39</v>
      </c>
      <c r="E186" t="s">
        <v>22</v>
      </c>
      <c r="F186" s="4">
        <v>1568</v>
      </c>
      <c r="G186" s="5">
        <v>141</v>
      </c>
      <c r="H186">
        <f>VLOOKUP(Data[[#This Row],[Product]],products[#All],2,FALSE)</f>
        <v>9.77</v>
      </c>
      <c r="I186">
        <f>Data[[#This Row],[Cost per Units]]*Data[[#This Row],[Units]]</f>
        <v>1377.57</v>
      </c>
    </row>
    <row r="187" spans="3:9" x14ac:dyDescent="0.25">
      <c r="C187" t="s">
        <v>41</v>
      </c>
      <c r="D187" t="s">
        <v>37</v>
      </c>
      <c r="E187" t="s">
        <v>20</v>
      </c>
      <c r="F187" s="4">
        <v>3388</v>
      </c>
      <c r="G187" s="5">
        <v>123</v>
      </c>
      <c r="H187">
        <f>VLOOKUP(Data[[#This Row],[Product]],products[#All],2,FALSE)</f>
        <v>10.62</v>
      </c>
      <c r="I187">
        <f>Data[[#This Row],[Cost per Units]]*Data[[#This Row],[Units]]</f>
        <v>1306.26</v>
      </c>
    </row>
    <row r="188" spans="3:9" x14ac:dyDescent="0.25">
      <c r="C188" t="s">
        <v>40</v>
      </c>
      <c r="D188" t="s">
        <v>38</v>
      </c>
      <c r="E188" t="s">
        <v>24</v>
      </c>
      <c r="F188" s="4">
        <v>623</v>
      </c>
      <c r="G188" s="5">
        <v>51</v>
      </c>
      <c r="H188">
        <f>VLOOKUP(Data[[#This Row],[Product]],products[#All],2,FALSE)</f>
        <v>4.97</v>
      </c>
      <c r="I188">
        <f>Data[[#This Row],[Cost per Units]]*Data[[#This Row],[Units]]</f>
        <v>253.47</v>
      </c>
    </row>
    <row r="189" spans="3:9" x14ac:dyDescent="0.25">
      <c r="C189" t="s">
        <v>6</v>
      </c>
      <c r="D189" t="s">
        <v>36</v>
      </c>
      <c r="E189" t="s">
        <v>4</v>
      </c>
      <c r="F189" s="4">
        <v>10073</v>
      </c>
      <c r="G189" s="5">
        <v>120</v>
      </c>
      <c r="H189">
        <f>VLOOKUP(Data[[#This Row],[Product]],products[#All],2,FALSE)</f>
        <v>11.88</v>
      </c>
      <c r="I189">
        <f>Data[[#This Row],[Cost per Units]]*Data[[#This Row],[Units]]</f>
        <v>1425.6000000000001</v>
      </c>
    </row>
    <row r="190" spans="3:9" x14ac:dyDescent="0.25">
      <c r="C190" t="s">
        <v>8</v>
      </c>
      <c r="D190" t="s">
        <v>39</v>
      </c>
      <c r="E190" t="s">
        <v>26</v>
      </c>
      <c r="F190" s="4">
        <v>1561</v>
      </c>
      <c r="G190" s="5">
        <v>27</v>
      </c>
      <c r="H190">
        <f>VLOOKUP(Data[[#This Row],[Product]],products[#All],2,FALSE)</f>
        <v>5.6</v>
      </c>
      <c r="I190">
        <f>Data[[#This Row],[Cost per Units]]*Data[[#This Row],[Units]]</f>
        <v>151.19999999999999</v>
      </c>
    </row>
    <row r="191" spans="3:9" x14ac:dyDescent="0.25">
      <c r="C191" t="s">
        <v>9</v>
      </c>
      <c r="D191" t="s">
        <v>36</v>
      </c>
      <c r="E191" t="s">
        <v>27</v>
      </c>
      <c r="F191" s="4">
        <v>11522</v>
      </c>
      <c r="G191" s="5">
        <v>204</v>
      </c>
      <c r="H191">
        <f>VLOOKUP(Data[[#This Row],[Product]],products[#All],2,FALSE)</f>
        <v>16.73</v>
      </c>
      <c r="I191">
        <f>Data[[#This Row],[Cost per Units]]*Data[[#This Row],[Units]]</f>
        <v>3412.92</v>
      </c>
    </row>
    <row r="192" spans="3:9" x14ac:dyDescent="0.25">
      <c r="C192" t="s">
        <v>6</v>
      </c>
      <c r="D192" t="s">
        <v>38</v>
      </c>
      <c r="E192" t="s">
        <v>13</v>
      </c>
      <c r="F192" s="4">
        <v>2317</v>
      </c>
      <c r="G192" s="5">
        <v>123</v>
      </c>
      <c r="H192">
        <f>VLOOKUP(Data[[#This Row],[Product]],products[#All],2,FALSE)</f>
        <v>9.33</v>
      </c>
      <c r="I192">
        <f>Data[[#This Row],[Cost per Units]]*Data[[#This Row],[Units]]</f>
        <v>1147.5899999999999</v>
      </c>
    </row>
    <row r="193" spans="3:9" x14ac:dyDescent="0.25">
      <c r="C193" t="s">
        <v>10</v>
      </c>
      <c r="D193" t="s">
        <v>37</v>
      </c>
      <c r="E193" t="s">
        <v>28</v>
      </c>
      <c r="F193" s="4">
        <v>3059</v>
      </c>
      <c r="G193" s="5">
        <v>27</v>
      </c>
      <c r="H193">
        <f>VLOOKUP(Data[[#This Row],[Product]],products[#All],2,FALSE)</f>
        <v>10.38</v>
      </c>
      <c r="I193">
        <f>Data[[#This Row],[Cost per Units]]*Data[[#This Row],[Units]]</f>
        <v>280.26000000000005</v>
      </c>
    </row>
    <row r="194" spans="3:9" x14ac:dyDescent="0.25">
      <c r="C194" t="s">
        <v>41</v>
      </c>
      <c r="D194" t="s">
        <v>37</v>
      </c>
      <c r="E194" t="s">
        <v>26</v>
      </c>
      <c r="F194" s="4">
        <v>2324</v>
      </c>
      <c r="G194" s="5">
        <v>177</v>
      </c>
      <c r="H194">
        <f>VLOOKUP(Data[[#This Row],[Product]],products[#All],2,FALSE)</f>
        <v>5.6</v>
      </c>
      <c r="I194">
        <f>Data[[#This Row],[Cost per Units]]*Data[[#This Row],[Units]]</f>
        <v>991.19999999999993</v>
      </c>
    </row>
    <row r="195" spans="3:9" x14ac:dyDescent="0.25">
      <c r="C195" t="s">
        <v>3</v>
      </c>
      <c r="D195" t="s">
        <v>39</v>
      </c>
      <c r="E195" t="s">
        <v>26</v>
      </c>
      <c r="F195" s="4">
        <v>4956</v>
      </c>
      <c r="G195" s="5">
        <v>171</v>
      </c>
      <c r="H195">
        <f>VLOOKUP(Data[[#This Row],[Product]],products[#All],2,FALSE)</f>
        <v>5.6</v>
      </c>
      <c r="I195">
        <f>Data[[#This Row],[Cost per Units]]*Data[[#This Row],[Units]]</f>
        <v>957.59999999999991</v>
      </c>
    </row>
    <row r="196" spans="3:9" x14ac:dyDescent="0.25">
      <c r="C196" t="s">
        <v>10</v>
      </c>
      <c r="D196" t="s">
        <v>34</v>
      </c>
      <c r="E196" t="s">
        <v>19</v>
      </c>
      <c r="F196" s="4">
        <v>5355</v>
      </c>
      <c r="G196" s="5">
        <v>204</v>
      </c>
      <c r="H196">
        <f>VLOOKUP(Data[[#This Row],[Product]],products[#All],2,FALSE)</f>
        <v>7.64</v>
      </c>
      <c r="I196">
        <f>Data[[#This Row],[Cost per Units]]*Data[[#This Row],[Units]]</f>
        <v>1558.56</v>
      </c>
    </row>
    <row r="197" spans="3:9" x14ac:dyDescent="0.25">
      <c r="C197" t="s">
        <v>3</v>
      </c>
      <c r="D197" t="s">
        <v>34</v>
      </c>
      <c r="E197" t="s">
        <v>14</v>
      </c>
      <c r="F197" s="4">
        <v>7259</v>
      </c>
      <c r="G197" s="5">
        <v>276</v>
      </c>
      <c r="H197">
        <f>VLOOKUP(Data[[#This Row],[Product]],products[#All],2,FALSE)</f>
        <v>11.7</v>
      </c>
      <c r="I197">
        <f>Data[[#This Row],[Cost per Units]]*Data[[#This Row],[Units]]</f>
        <v>3229.2</v>
      </c>
    </row>
    <row r="198" spans="3:9" x14ac:dyDescent="0.25">
      <c r="C198" t="s">
        <v>8</v>
      </c>
      <c r="D198" t="s">
        <v>37</v>
      </c>
      <c r="E198" t="s">
        <v>26</v>
      </c>
      <c r="F198" s="4">
        <v>6279</v>
      </c>
      <c r="G198" s="5">
        <v>45</v>
      </c>
      <c r="H198">
        <f>VLOOKUP(Data[[#This Row],[Product]],products[#All],2,FALSE)</f>
        <v>5.6</v>
      </c>
      <c r="I198">
        <f>Data[[#This Row],[Cost per Units]]*Data[[#This Row],[Units]]</f>
        <v>251.99999999999997</v>
      </c>
    </row>
    <row r="199" spans="3:9" x14ac:dyDescent="0.25">
      <c r="C199" t="s">
        <v>40</v>
      </c>
      <c r="D199" t="s">
        <v>38</v>
      </c>
      <c r="E199" t="s">
        <v>29</v>
      </c>
      <c r="F199" s="4">
        <v>2541</v>
      </c>
      <c r="G199" s="5">
        <v>45</v>
      </c>
      <c r="H199">
        <f>VLOOKUP(Data[[#This Row],[Product]],products[#All],2,FALSE)</f>
        <v>7.16</v>
      </c>
      <c r="I199">
        <f>Data[[#This Row],[Cost per Units]]*Data[[#This Row],[Units]]</f>
        <v>322.2</v>
      </c>
    </row>
    <row r="200" spans="3:9" x14ac:dyDescent="0.25">
      <c r="C200" t="s">
        <v>6</v>
      </c>
      <c r="D200" t="s">
        <v>35</v>
      </c>
      <c r="E200" t="s">
        <v>27</v>
      </c>
      <c r="F200" s="4">
        <v>3864</v>
      </c>
      <c r="G200" s="5">
        <v>177</v>
      </c>
      <c r="H200">
        <f>VLOOKUP(Data[[#This Row],[Product]],products[#All],2,FALSE)</f>
        <v>16.73</v>
      </c>
      <c r="I200">
        <f>Data[[#This Row],[Cost per Units]]*Data[[#This Row],[Units]]</f>
        <v>2961.21</v>
      </c>
    </row>
    <row r="201" spans="3:9" x14ac:dyDescent="0.25">
      <c r="C201" t="s">
        <v>5</v>
      </c>
      <c r="D201" t="s">
        <v>36</v>
      </c>
      <c r="E201" t="s">
        <v>13</v>
      </c>
      <c r="F201" s="4">
        <v>6146</v>
      </c>
      <c r="G201" s="5">
        <v>63</v>
      </c>
      <c r="H201">
        <f>VLOOKUP(Data[[#This Row],[Product]],products[#All],2,FALSE)</f>
        <v>9.33</v>
      </c>
      <c r="I201">
        <f>Data[[#This Row],[Cost per Units]]*Data[[#This Row],[Units]]</f>
        <v>587.79</v>
      </c>
    </row>
    <row r="202" spans="3:9" x14ac:dyDescent="0.25">
      <c r="C202" t="s">
        <v>9</v>
      </c>
      <c r="D202" t="s">
        <v>39</v>
      </c>
      <c r="E202" t="s">
        <v>18</v>
      </c>
      <c r="F202" s="4">
        <v>2639</v>
      </c>
      <c r="G202" s="5">
        <v>204</v>
      </c>
      <c r="H202">
        <f>VLOOKUP(Data[[#This Row],[Product]],products[#All],2,FALSE)</f>
        <v>6.47</v>
      </c>
      <c r="I202">
        <f>Data[[#This Row],[Cost per Units]]*Data[[#This Row],[Units]]</f>
        <v>1319.8799999999999</v>
      </c>
    </row>
    <row r="203" spans="3:9" x14ac:dyDescent="0.25">
      <c r="C203" t="s">
        <v>8</v>
      </c>
      <c r="D203" t="s">
        <v>37</v>
      </c>
      <c r="E203" t="s">
        <v>22</v>
      </c>
      <c r="F203" s="4">
        <v>1890</v>
      </c>
      <c r="G203" s="5">
        <v>195</v>
      </c>
      <c r="H203">
        <f>VLOOKUP(Data[[#This Row],[Product]],products[#All],2,FALSE)</f>
        <v>9.77</v>
      </c>
      <c r="I203">
        <f>Data[[#This Row],[Cost per Units]]*Data[[#This Row],[Units]]</f>
        <v>1905.1499999999999</v>
      </c>
    </row>
    <row r="204" spans="3:9" x14ac:dyDescent="0.25">
      <c r="C204" t="s">
        <v>7</v>
      </c>
      <c r="D204" t="s">
        <v>34</v>
      </c>
      <c r="E204" t="s">
        <v>14</v>
      </c>
      <c r="F204" s="4">
        <v>1932</v>
      </c>
      <c r="G204" s="5">
        <v>369</v>
      </c>
      <c r="H204">
        <f>VLOOKUP(Data[[#This Row],[Product]],products[#All],2,FALSE)</f>
        <v>11.7</v>
      </c>
      <c r="I204">
        <f>Data[[#This Row],[Cost per Units]]*Data[[#This Row],[Units]]</f>
        <v>4317.3</v>
      </c>
    </row>
    <row r="205" spans="3:9" x14ac:dyDescent="0.25">
      <c r="C205" t="s">
        <v>3</v>
      </c>
      <c r="D205" t="s">
        <v>34</v>
      </c>
      <c r="E205" t="s">
        <v>25</v>
      </c>
      <c r="F205" s="4">
        <v>6300</v>
      </c>
      <c r="G205" s="5">
        <v>42</v>
      </c>
      <c r="H205">
        <f>VLOOKUP(Data[[#This Row],[Product]],products[#All],2,FALSE)</f>
        <v>13.15</v>
      </c>
      <c r="I205">
        <f>Data[[#This Row],[Cost per Units]]*Data[[#This Row],[Units]]</f>
        <v>552.30000000000007</v>
      </c>
    </row>
    <row r="206" spans="3:9" x14ac:dyDescent="0.25">
      <c r="C206" t="s">
        <v>6</v>
      </c>
      <c r="D206" t="s">
        <v>37</v>
      </c>
      <c r="E206" t="s">
        <v>30</v>
      </c>
      <c r="F206" s="4">
        <v>560</v>
      </c>
      <c r="G206" s="5">
        <v>81</v>
      </c>
      <c r="H206">
        <f>VLOOKUP(Data[[#This Row],[Product]],products[#All],2,FALSE)</f>
        <v>14.49</v>
      </c>
      <c r="I206">
        <f>Data[[#This Row],[Cost per Units]]*Data[[#This Row],[Units]]</f>
        <v>1173.69</v>
      </c>
    </row>
    <row r="207" spans="3:9" x14ac:dyDescent="0.25">
      <c r="C207" t="s">
        <v>9</v>
      </c>
      <c r="D207" t="s">
        <v>37</v>
      </c>
      <c r="E207" t="s">
        <v>26</v>
      </c>
      <c r="F207" s="4">
        <v>2856</v>
      </c>
      <c r="G207" s="5">
        <v>246</v>
      </c>
      <c r="H207">
        <f>VLOOKUP(Data[[#This Row],[Product]],products[#All],2,FALSE)</f>
        <v>5.6</v>
      </c>
      <c r="I207">
        <f>Data[[#This Row],[Cost per Units]]*Data[[#This Row],[Units]]</f>
        <v>1377.6</v>
      </c>
    </row>
    <row r="208" spans="3:9" x14ac:dyDescent="0.25">
      <c r="C208" t="s">
        <v>9</v>
      </c>
      <c r="D208" t="s">
        <v>34</v>
      </c>
      <c r="E208" t="s">
        <v>17</v>
      </c>
      <c r="F208" s="4">
        <v>707</v>
      </c>
      <c r="G208" s="5">
        <v>174</v>
      </c>
      <c r="H208">
        <f>VLOOKUP(Data[[#This Row],[Product]],products[#All],2,FALSE)</f>
        <v>3.11</v>
      </c>
      <c r="I208">
        <f>Data[[#This Row],[Cost per Units]]*Data[[#This Row],[Units]]</f>
        <v>541.14</v>
      </c>
    </row>
    <row r="209" spans="3:9" x14ac:dyDescent="0.25">
      <c r="C209" t="s">
        <v>8</v>
      </c>
      <c r="D209" t="s">
        <v>35</v>
      </c>
      <c r="E209" t="s">
        <v>30</v>
      </c>
      <c r="F209" s="4">
        <v>3598</v>
      </c>
      <c r="G209" s="5">
        <v>81</v>
      </c>
      <c r="H209">
        <f>VLOOKUP(Data[[#This Row],[Product]],products[#All],2,FALSE)</f>
        <v>14.49</v>
      </c>
      <c r="I209">
        <f>Data[[#This Row],[Cost per Units]]*Data[[#This Row],[Units]]</f>
        <v>1173.69</v>
      </c>
    </row>
    <row r="210" spans="3:9" x14ac:dyDescent="0.25">
      <c r="C210" t="s">
        <v>40</v>
      </c>
      <c r="D210" t="s">
        <v>35</v>
      </c>
      <c r="E210" t="s">
        <v>22</v>
      </c>
      <c r="F210" s="4">
        <v>6853</v>
      </c>
      <c r="G210" s="5">
        <v>372</v>
      </c>
      <c r="H210">
        <f>VLOOKUP(Data[[#This Row],[Product]],products[#All],2,FALSE)</f>
        <v>9.77</v>
      </c>
      <c r="I210">
        <f>Data[[#This Row],[Cost per Units]]*Data[[#This Row],[Units]]</f>
        <v>3634.44</v>
      </c>
    </row>
    <row r="211" spans="3:9" x14ac:dyDescent="0.25">
      <c r="C211" t="s">
        <v>40</v>
      </c>
      <c r="D211" t="s">
        <v>35</v>
      </c>
      <c r="E211" t="s">
        <v>16</v>
      </c>
      <c r="F211" s="4">
        <v>4725</v>
      </c>
      <c r="G211" s="5">
        <v>174</v>
      </c>
      <c r="H211">
        <f>VLOOKUP(Data[[#This Row],[Product]],products[#All],2,FALSE)</f>
        <v>8.7899999999999991</v>
      </c>
      <c r="I211">
        <f>Data[[#This Row],[Cost per Units]]*Data[[#This Row],[Units]]</f>
        <v>1529.4599999999998</v>
      </c>
    </row>
    <row r="212" spans="3:9" x14ac:dyDescent="0.25">
      <c r="C212" t="s">
        <v>41</v>
      </c>
      <c r="D212" t="s">
        <v>36</v>
      </c>
      <c r="E212" t="s">
        <v>32</v>
      </c>
      <c r="F212" s="4">
        <v>10304</v>
      </c>
      <c r="G212" s="5">
        <v>84</v>
      </c>
      <c r="H212">
        <f>VLOOKUP(Data[[#This Row],[Product]],products[#All],2,FALSE)</f>
        <v>8.65</v>
      </c>
      <c r="I212">
        <f>Data[[#This Row],[Cost per Units]]*Data[[#This Row],[Units]]</f>
        <v>726.6</v>
      </c>
    </row>
    <row r="213" spans="3:9" x14ac:dyDescent="0.25">
      <c r="C213" t="s">
        <v>41</v>
      </c>
      <c r="D213" t="s">
        <v>34</v>
      </c>
      <c r="E213" t="s">
        <v>16</v>
      </c>
      <c r="F213" s="4">
        <v>1274</v>
      </c>
      <c r="G213" s="5">
        <v>225</v>
      </c>
      <c r="H213">
        <f>VLOOKUP(Data[[#This Row],[Product]],products[#All],2,FALSE)</f>
        <v>8.7899999999999991</v>
      </c>
      <c r="I213">
        <f>Data[[#This Row],[Cost per Units]]*Data[[#This Row],[Units]]</f>
        <v>1977.7499999999998</v>
      </c>
    </row>
    <row r="214" spans="3:9" x14ac:dyDescent="0.25">
      <c r="C214" t="s">
        <v>5</v>
      </c>
      <c r="D214" t="s">
        <v>36</v>
      </c>
      <c r="E214" t="s">
        <v>30</v>
      </c>
      <c r="F214" s="4">
        <v>1526</v>
      </c>
      <c r="G214" s="5">
        <v>105</v>
      </c>
      <c r="H214">
        <f>VLOOKUP(Data[[#This Row],[Product]],products[#All],2,FALSE)</f>
        <v>14.49</v>
      </c>
      <c r="I214">
        <f>Data[[#This Row],[Cost per Units]]*Data[[#This Row],[Units]]</f>
        <v>1521.45</v>
      </c>
    </row>
    <row r="215" spans="3:9" x14ac:dyDescent="0.25">
      <c r="C215" t="s">
        <v>40</v>
      </c>
      <c r="D215" t="s">
        <v>39</v>
      </c>
      <c r="E215" t="s">
        <v>28</v>
      </c>
      <c r="F215" s="4">
        <v>3101</v>
      </c>
      <c r="G215" s="5">
        <v>225</v>
      </c>
      <c r="H215">
        <f>VLOOKUP(Data[[#This Row],[Product]],products[#All],2,FALSE)</f>
        <v>10.38</v>
      </c>
      <c r="I215">
        <f>Data[[#This Row],[Cost per Units]]*Data[[#This Row],[Units]]</f>
        <v>2335.5</v>
      </c>
    </row>
    <row r="216" spans="3:9" x14ac:dyDescent="0.25">
      <c r="C216" t="s">
        <v>2</v>
      </c>
      <c r="D216" t="s">
        <v>37</v>
      </c>
      <c r="E216" t="s">
        <v>14</v>
      </c>
      <c r="F216" s="4">
        <v>1057</v>
      </c>
      <c r="G216" s="5">
        <v>54</v>
      </c>
      <c r="H216">
        <f>VLOOKUP(Data[[#This Row],[Product]],products[#All],2,FALSE)</f>
        <v>11.7</v>
      </c>
      <c r="I216">
        <f>Data[[#This Row],[Cost per Units]]*Data[[#This Row],[Units]]</f>
        <v>631.79999999999995</v>
      </c>
    </row>
    <row r="217" spans="3:9" x14ac:dyDescent="0.25">
      <c r="C217" t="s">
        <v>7</v>
      </c>
      <c r="D217" t="s">
        <v>37</v>
      </c>
      <c r="E217" t="s">
        <v>26</v>
      </c>
      <c r="F217" s="4">
        <v>5306</v>
      </c>
      <c r="G217" s="5">
        <v>0</v>
      </c>
      <c r="H217">
        <f>VLOOKUP(Data[[#This Row],[Product]],products[#All],2,FALSE)</f>
        <v>5.6</v>
      </c>
      <c r="I217">
        <f>Data[[#This Row],[Cost per Units]]*Data[[#This Row],[Units]]</f>
        <v>0</v>
      </c>
    </row>
    <row r="218" spans="3:9" x14ac:dyDescent="0.25">
      <c r="C218" t="s">
        <v>5</v>
      </c>
      <c r="D218" t="s">
        <v>39</v>
      </c>
      <c r="E218" t="s">
        <v>24</v>
      </c>
      <c r="F218" s="4">
        <v>4018</v>
      </c>
      <c r="G218" s="5">
        <v>171</v>
      </c>
      <c r="H218">
        <f>VLOOKUP(Data[[#This Row],[Product]],products[#All],2,FALSE)</f>
        <v>4.97</v>
      </c>
      <c r="I218">
        <f>Data[[#This Row],[Cost per Units]]*Data[[#This Row],[Units]]</f>
        <v>849.87</v>
      </c>
    </row>
    <row r="219" spans="3:9" x14ac:dyDescent="0.25">
      <c r="C219" t="s">
        <v>9</v>
      </c>
      <c r="D219" t="s">
        <v>34</v>
      </c>
      <c r="E219" t="s">
        <v>16</v>
      </c>
      <c r="F219" s="4">
        <v>938</v>
      </c>
      <c r="G219" s="5">
        <v>189</v>
      </c>
      <c r="H219">
        <f>VLOOKUP(Data[[#This Row],[Product]],products[#All],2,FALSE)</f>
        <v>8.7899999999999991</v>
      </c>
      <c r="I219">
        <f>Data[[#This Row],[Cost per Units]]*Data[[#This Row],[Units]]</f>
        <v>1661.31</v>
      </c>
    </row>
    <row r="220" spans="3:9" x14ac:dyDescent="0.25">
      <c r="C220" t="s">
        <v>7</v>
      </c>
      <c r="D220" t="s">
        <v>38</v>
      </c>
      <c r="E220" t="s">
        <v>18</v>
      </c>
      <c r="F220" s="4">
        <v>1778</v>
      </c>
      <c r="G220" s="5">
        <v>270</v>
      </c>
      <c r="H220">
        <f>VLOOKUP(Data[[#This Row],[Product]],products[#All],2,FALSE)</f>
        <v>6.47</v>
      </c>
      <c r="I220">
        <f>Data[[#This Row],[Cost per Units]]*Data[[#This Row],[Units]]</f>
        <v>1746.8999999999999</v>
      </c>
    </row>
    <row r="221" spans="3:9" x14ac:dyDescent="0.25">
      <c r="C221" t="s">
        <v>6</v>
      </c>
      <c r="D221" t="s">
        <v>39</v>
      </c>
      <c r="E221" t="s">
        <v>30</v>
      </c>
      <c r="F221" s="4">
        <v>1638</v>
      </c>
      <c r="G221" s="5">
        <v>63</v>
      </c>
      <c r="H221">
        <f>VLOOKUP(Data[[#This Row],[Product]],products[#All],2,FALSE)</f>
        <v>14.49</v>
      </c>
      <c r="I221">
        <f>Data[[#This Row],[Cost per Units]]*Data[[#This Row],[Units]]</f>
        <v>912.87</v>
      </c>
    </row>
    <row r="222" spans="3:9" x14ac:dyDescent="0.25">
      <c r="C222" t="s">
        <v>41</v>
      </c>
      <c r="D222" t="s">
        <v>38</v>
      </c>
      <c r="E222" t="s">
        <v>25</v>
      </c>
      <c r="F222" s="4">
        <v>154</v>
      </c>
      <c r="G222" s="5">
        <v>21</v>
      </c>
      <c r="H222">
        <f>VLOOKUP(Data[[#This Row],[Product]],products[#All],2,FALSE)</f>
        <v>13.15</v>
      </c>
      <c r="I222">
        <f>Data[[#This Row],[Cost per Units]]*Data[[#This Row],[Units]]</f>
        <v>276.15000000000003</v>
      </c>
    </row>
    <row r="223" spans="3:9" x14ac:dyDescent="0.25">
      <c r="C223" t="s">
        <v>7</v>
      </c>
      <c r="D223" t="s">
        <v>37</v>
      </c>
      <c r="E223" t="s">
        <v>22</v>
      </c>
      <c r="F223" s="4">
        <v>9835</v>
      </c>
      <c r="G223" s="5">
        <v>207</v>
      </c>
      <c r="H223">
        <f>VLOOKUP(Data[[#This Row],[Product]],products[#All],2,FALSE)</f>
        <v>9.77</v>
      </c>
      <c r="I223">
        <f>Data[[#This Row],[Cost per Units]]*Data[[#This Row],[Units]]</f>
        <v>2022.3899999999999</v>
      </c>
    </row>
    <row r="224" spans="3:9" x14ac:dyDescent="0.25">
      <c r="C224" t="s">
        <v>9</v>
      </c>
      <c r="D224" t="s">
        <v>37</v>
      </c>
      <c r="E224" t="s">
        <v>20</v>
      </c>
      <c r="F224" s="4">
        <v>7273</v>
      </c>
      <c r="G224" s="5">
        <v>96</v>
      </c>
      <c r="H224">
        <f>VLOOKUP(Data[[#This Row],[Product]],products[#All],2,FALSE)</f>
        <v>10.62</v>
      </c>
      <c r="I224">
        <f>Data[[#This Row],[Cost per Units]]*Data[[#This Row],[Units]]</f>
        <v>1019.52</v>
      </c>
    </row>
    <row r="225" spans="3:9" x14ac:dyDescent="0.25">
      <c r="C225" t="s">
        <v>5</v>
      </c>
      <c r="D225" t="s">
        <v>39</v>
      </c>
      <c r="E225" t="s">
        <v>22</v>
      </c>
      <c r="F225" s="4">
        <v>6909</v>
      </c>
      <c r="G225" s="5">
        <v>81</v>
      </c>
      <c r="H225">
        <f>VLOOKUP(Data[[#This Row],[Product]],products[#All],2,FALSE)</f>
        <v>9.77</v>
      </c>
      <c r="I225">
        <f>Data[[#This Row],[Cost per Units]]*Data[[#This Row],[Units]]</f>
        <v>791.37</v>
      </c>
    </row>
    <row r="226" spans="3:9" x14ac:dyDescent="0.25">
      <c r="C226" t="s">
        <v>9</v>
      </c>
      <c r="D226" t="s">
        <v>39</v>
      </c>
      <c r="E226" t="s">
        <v>24</v>
      </c>
      <c r="F226" s="4">
        <v>3920</v>
      </c>
      <c r="G226" s="5">
        <v>306</v>
      </c>
      <c r="H226">
        <f>VLOOKUP(Data[[#This Row],[Product]],products[#All],2,FALSE)</f>
        <v>4.97</v>
      </c>
      <c r="I226">
        <f>Data[[#This Row],[Cost per Units]]*Data[[#This Row],[Units]]</f>
        <v>1520.82</v>
      </c>
    </row>
    <row r="227" spans="3:9" x14ac:dyDescent="0.25">
      <c r="C227" t="s">
        <v>10</v>
      </c>
      <c r="D227" t="s">
        <v>39</v>
      </c>
      <c r="E227" t="s">
        <v>21</v>
      </c>
      <c r="F227" s="4">
        <v>4858</v>
      </c>
      <c r="G227" s="5">
        <v>279</v>
      </c>
      <c r="H227">
        <f>VLOOKUP(Data[[#This Row],[Product]],products[#All],2,FALSE)</f>
        <v>9</v>
      </c>
      <c r="I227">
        <f>Data[[#This Row],[Cost per Units]]*Data[[#This Row],[Units]]</f>
        <v>2511</v>
      </c>
    </row>
    <row r="228" spans="3:9" x14ac:dyDescent="0.25">
      <c r="C228" t="s">
        <v>2</v>
      </c>
      <c r="D228" t="s">
        <v>38</v>
      </c>
      <c r="E228" t="s">
        <v>4</v>
      </c>
      <c r="F228" s="4">
        <v>3549</v>
      </c>
      <c r="G228" s="5">
        <v>3</v>
      </c>
      <c r="H228">
        <f>VLOOKUP(Data[[#This Row],[Product]],products[#All],2,FALSE)</f>
        <v>11.88</v>
      </c>
      <c r="I228">
        <f>Data[[#This Row],[Cost per Units]]*Data[[#This Row],[Units]]</f>
        <v>35.64</v>
      </c>
    </row>
    <row r="229" spans="3:9" x14ac:dyDescent="0.25">
      <c r="C229" t="s">
        <v>7</v>
      </c>
      <c r="D229" t="s">
        <v>39</v>
      </c>
      <c r="E229" t="s">
        <v>27</v>
      </c>
      <c r="F229" s="4">
        <v>966</v>
      </c>
      <c r="G229" s="5">
        <v>198</v>
      </c>
      <c r="H229">
        <f>VLOOKUP(Data[[#This Row],[Product]],products[#All],2,FALSE)</f>
        <v>16.73</v>
      </c>
      <c r="I229">
        <f>Data[[#This Row],[Cost per Units]]*Data[[#This Row],[Units]]</f>
        <v>3312.54</v>
      </c>
    </row>
    <row r="230" spans="3:9" x14ac:dyDescent="0.25">
      <c r="C230" t="s">
        <v>5</v>
      </c>
      <c r="D230" t="s">
        <v>39</v>
      </c>
      <c r="E230" t="s">
        <v>18</v>
      </c>
      <c r="F230" s="4">
        <v>385</v>
      </c>
      <c r="G230" s="5">
        <v>249</v>
      </c>
      <c r="H230">
        <f>VLOOKUP(Data[[#This Row],[Product]],products[#All],2,FALSE)</f>
        <v>6.47</v>
      </c>
      <c r="I230">
        <f>Data[[#This Row],[Cost per Units]]*Data[[#This Row],[Units]]</f>
        <v>1611.03</v>
      </c>
    </row>
    <row r="231" spans="3:9" x14ac:dyDescent="0.25">
      <c r="C231" t="s">
        <v>6</v>
      </c>
      <c r="D231" t="s">
        <v>34</v>
      </c>
      <c r="E231" t="s">
        <v>16</v>
      </c>
      <c r="F231" s="4">
        <v>2219</v>
      </c>
      <c r="G231" s="5">
        <v>75</v>
      </c>
      <c r="H231">
        <f>VLOOKUP(Data[[#This Row],[Product]],products[#All],2,FALSE)</f>
        <v>8.7899999999999991</v>
      </c>
      <c r="I231">
        <f>Data[[#This Row],[Cost per Units]]*Data[[#This Row],[Units]]</f>
        <v>659.24999999999989</v>
      </c>
    </row>
    <row r="232" spans="3:9" x14ac:dyDescent="0.25">
      <c r="C232" t="s">
        <v>9</v>
      </c>
      <c r="D232" t="s">
        <v>36</v>
      </c>
      <c r="E232" t="s">
        <v>32</v>
      </c>
      <c r="F232" s="4">
        <v>2954</v>
      </c>
      <c r="G232" s="5">
        <v>189</v>
      </c>
      <c r="H232">
        <f>VLOOKUP(Data[[#This Row],[Product]],products[#All],2,FALSE)</f>
        <v>8.65</v>
      </c>
      <c r="I232">
        <f>Data[[#This Row],[Cost per Units]]*Data[[#This Row],[Units]]</f>
        <v>1634.8500000000001</v>
      </c>
    </row>
    <row r="233" spans="3:9" x14ac:dyDescent="0.25">
      <c r="C233" t="s">
        <v>7</v>
      </c>
      <c r="D233" t="s">
        <v>36</v>
      </c>
      <c r="E233" t="s">
        <v>32</v>
      </c>
      <c r="F233" s="4">
        <v>280</v>
      </c>
      <c r="G233" s="5">
        <v>87</v>
      </c>
      <c r="H233">
        <f>VLOOKUP(Data[[#This Row],[Product]],products[#All],2,FALSE)</f>
        <v>8.65</v>
      </c>
      <c r="I233">
        <f>Data[[#This Row],[Cost per Units]]*Data[[#This Row],[Units]]</f>
        <v>752.55000000000007</v>
      </c>
    </row>
    <row r="234" spans="3:9" x14ac:dyDescent="0.25">
      <c r="C234" t="s">
        <v>41</v>
      </c>
      <c r="D234" t="s">
        <v>36</v>
      </c>
      <c r="E234" t="s">
        <v>30</v>
      </c>
      <c r="F234" s="4">
        <v>6118</v>
      </c>
      <c r="G234" s="5">
        <v>174</v>
      </c>
      <c r="H234">
        <f>VLOOKUP(Data[[#This Row],[Product]],products[#All],2,FALSE)</f>
        <v>14.49</v>
      </c>
      <c r="I234">
        <f>Data[[#This Row],[Cost per Units]]*Data[[#This Row],[Units]]</f>
        <v>2521.2600000000002</v>
      </c>
    </row>
    <row r="235" spans="3:9" x14ac:dyDescent="0.25">
      <c r="C235" t="s">
        <v>2</v>
      </c>
      <c r="D235" t="s">
        <v>39</v>
      </c>
      <c r="E235" t="s">
        <v>15</v>
      </c>
      <c r="F235" s="4">
        <v>4802</v>
      </c>
      <c r="G235" s="5">
        <v>36</v>
      </c>
      <c r="H235">
        <f>VLOOKUP(Data[[#This Row],[Product]],products[#All],2,FALSE)</f>
        <v>11.73</v>
      </c>
      <c r="I235">
        <f>Data[[#This Row],[Cost per Units]]*Data[[#This Row],[Units]]</f>
        <v>422.28000000000003</v>
      </c>
    </row>
    <row r="236" spans="3:9" x14ac:dyDescent="0.25">
      <c r="C236" t="s">
        <v>9</v>
      </c>
      <c r="D236" t="s">
        <v>38</v>
      </c>
      <c r="E236" t="s">
        <v>24</v>
      </c>
      <c r="F236" s="4">
        <v>4137</v>
      </c>
      <c r="G236" s="5">
        <v>60</v>
      </c>
      <c r="H236">
        <f>VLOOKUP(Data[[#This Row],[Product]],products[#All],2,FALSE)</f>
        <v>4.97</v>
      </c>
      <c r="I236">
        <f>Data[[#This Row],[Cost per Units]]*Data[[#This Row],[Units]]</f>
        <v>298.2</v>
      </c>
    </row>
    <row r="237" spans="3:9" x14ac:dyDescent="0.25">
      <c r="C237" t="s">
        <v>3</v>
      </c>
      <c r="D237" t="s">
        <v>35</v>
      </c>
      <c r="E237" t="s">
        <v>23</v>
      </c>
      <c r="F237" s="4">
        <v>2023</v>
      </c>
      <c r="G237" s="5">
        <v>78</v>
      </c>
      <c r="H237">
        <f>VLOOKUP(Data[[#This Row],[Product]],products[#All],2,FALSE)</f>
        <v>6.49</v>
      </c>
      <c r="I237">
        <f>Data[[#This Row],[Cost per Units]]*Data[[#This Row],[Units]]</f>
        <v>506.22</v>
      </c>
    </row>
    <row r="238" spans="3:9" x14ac:dyDescent="0.25">
      <c r="C238" t="s">
        <v>9</v>
      </c>
      <c r="D238" t="s">
        <v>36</v>
      </c>
      <c r="E238" t="s">
        <v>30</v>
      </c>
      <c r="F238" s="4">
        <v>9051</v>
      </c>
      <c r="G238" s="5">
        <v>57</v>
      </c>
      <c r="H238">
        <f>VLOOKUP(Data[[#This Row],[Product]],products[#All],2,FALSE)</f>
        <v>14.49</v>
      </c>
      <c r="I238">
        <f>Data[[#This Row],[Cost per Units]]*Data[[#This Row],[Units]]</f>
        <v>825.93000000000006</v>
      </c>
    </row>
    <row r="239" spans="3:9" x14ac:dyDescent="0.25">
      <c r="C239" t="s">
        <v>9</v>
      </c>
      <c r="D239" t="s">
        <v>37</v>
      </c>
      <c r="E239" t="s">
        <v>28</v>
      </c>
      <c r="F239" s="4">
        <v>2919</v>
      </c>
      <c r="G239" s="5">
        <v>45</v>
      </c>
      <c r="H239">
        <f>VLOOKUP(Data[[#This Row],[Product]],products[#All],2,FALSE)</f>
        <v>10.38</v>
      </c>
      <c r="I239">
        <f>Data[[#This Row],[Cost per Units]]*Data[[#This Row],[Units]]</f>
        <v>467.1</v>
      </c>
    </row>
    <row r="240" spans="3:9" x14ac:dyDescent="0.25">
      <c r="C240" t="s">
        <v>41</v>
      </c>
      <c r="D240" t="s">
        <v>38</v>
      </c>
      <c r="E240" t="s">
        <v>22</v>
      </c>
      <c r="F240" s="4">
        <v>5915</v>
      </c>
      <c r="G240" s="5">
        <v>3</v>
      </c>
      <c r="H240">
        <f>VLOOKUP(Data[[#This Row],[Product]],products[#All],2,FALSE)</f>
        <v>9.77</v>
      </c>
      <c r="I240">
        <f>Data[[#This Row],[Cost per Units]]*Data[[#This Row],[Units]]</f>
        <v>29.31</v>
      </c>
    </row>
    <row r="241" spans="3:9" x14ac:dyDescent="0.25">
      <c r="C241" t="s">
        <v>10</v>
      </c>
      <c r="D241" t="s">
        <v>35</v>
      </c>
      <c r="E241" t="s">
        <v>15</v>
      </c>
      <c r="F241" s="4">
        <v>2562</v>
      </c>
      <c r="G241" s="5">
        <v>6</v>
      </c>
      <c r="H241">
        <f>VLOOKUP(Data[[#This Row],[Product]],products[#All],2,FALSE)</f>
        <v>11.73</v>
      </c>
      <c r="I241">
        <f>Data[[#This Row],[Cost per Units]]*Data[[#This Row],[Units]]</f>
        <v>70.38</v>
      </c>
    </row>
    <row r="242" spans="3:9" x14ac:dyDescent="0.25">
      <c r="C242" t="s">
        <v>5</v>
      </c>
      <c r="D242" t="s">
        <v>37</v>
      </c>
      <c r="E242" t="s">
        <v>25</v>
      </c>
      <c r="F242" s="4">
        <v>8813</v>
      </c>
      <c r="G242" s="5">
        <v>21</v>
      </c>
      <c r="H242">
        <f>VLOOKUP(Data[[#This Row],[Product]],products[#All],2,FALSE)</f>
        <v>13.15</v>
      </c>
      <c r="I242">
        <f>Data[[#This Row],[Cost per Units]]*Data[[#This Row],[Units]]</f>
        <v>276.15000000000003</v>
      </c>
    </row>
    <row r="243" spans="3:9" x14ac:dyDescent="0.25">
      <c r="C243" t="s">
        <v>5</v>
      </c>
      <c r="D243" t="s">
        <v>36</v>
      </c>
      <c r="E243" t="s">
        <v>18</v>
      </c>
      <c r="F243" s="4">
        <v>6111</v>
      </c>
      <c r="G243" s="5">
        <v>3</v>
      </c>
      <c r="H243">
        <f>VLOOKUP(Data[[#This Row],[Product]],products[#All],2,FALSE)</f>
        <v>6.47</v>
      </c>
      <c r="I243">
        <f>Data[[#This Row],[Cost per Units]]*Data[[#This Row],[Units]]</f>
        <v>19.41</v>
      </c>
    </row>
    <row r="244" spans="3:9" x14ac:dyDescent="0.25">
      <c r="C244" t="s">
        <v>8</v>
      </c>
      <c r="D244" t="s">
        <v>34</v>
      </c>
      <c r="E244" t="s">
        <v>31</v>
      </c>
      <c r="F244" s="4">
        <v>3507</v>
      </c>
      <c r="G244" s="5">
        <v>288</v>
      </c>
      <c r="H244">
        <f>VLOOKUP(Data[[#This Row],[Product]],products[#All],2,FALSE)</f>
        <v>5.79</v>
      </c>
      <c r="I244">
        <f>Data[[#This Row],[Cost per Units]]*Data[[#This Row],[Units]]</f>
        <v>1667.52</v>
      </c>
    </row>
    <row r="245" spans="3:9" x14ac:dyDescent="0.25">
      <c r="C245" t="s">
        <v>6</v>
      </c>
      <c r="D245" t="s">
        <v>36</v>
      </c>
      <c r="E245" t="s">
        <v>13</v>
      </c>
      <c r="F245" s="4">
        <v>4319</v>
      </c>
      <c r="G245" s="5">
        <v>30</v>
      </c>
      <c r="H245">
        <f>VLOOKUP(Data[[#This Row],[Product]],products[#All],2,FALSE)</f>
        <v>9.33</v>
      </c>
      <c r="I245">
        <f>Data[[#This Row],[Cost per Units]]*Data[[#This Row],[Units]]</f>
        <v>279.89999999999998</v>
      </c>
    </row>
    <row r="246" spans="3:9" x14ac:dyDescent="0.25">
      <c r="C246" t="s">
        <v>40</v>
      </c>
      <c r="D246" t="s">
        <v>38</v>
      </c>
      <c r="E246" t="s">
        <v>26</v>
      </c>
      <c r="F246" s="4">
        <v>609</v>
      </c>
      <c r="G246" s="5">
        <v>87</v>
      </c>
      <c r="H246">
        <f>VLOOKUP(Data[[#This Row],[Product]],products[#All],2,FALSE)</f>
        <v>5.6</v>
      </c>
      <c r="I246">
        <f>Data[[#This Row],[Cost per Units]]*Data[[#This Row],[Units]]</f>
        <v>487.2</v>
      </c>
    </row>
    <row r="247" spans="3:9" x14ac:dyDescent="0.25">
      <c r="C247" t="s">
        <v>40</v>
      </c>
      <c r="D247" t="s">
        <v>39</v>
      </c>
      <c r="E247" t="s">
        <v>27</v>
      </c>
      <c r="F247" s="4">
        <v>6370</v>
      </c>
      <c r="G247" s="5">
        <v>30</v>
      </c>
      <c r="H247">
        <f>VLOOKUP(Data[[#This Row],[Product]],products[#All],2,FALSE)</f>
        <v>16.73</v>
      </c>
      <c r="I247">
        <f>Data[[#This Row],[Cost per Units]]*Data[[#This Row],[Units]]</f>
        <v>501.90000000000003</v>
      </c>
    </row>
    <row r="248" spans="3:9" x14ac:dyDescent="0.25">
      <c r="C248" t="s">
        <v>5</v>
      </c>
      <c r="D248" t="s">
        <v>38</v>
      </c>
      <c r="E248" t="s">
        <v>19</v>
      </c>
      <c r="F248" s="4">
        <v>5474</v>
      </c>
      <c r="G248" s="5">
        <v>168</v>
      </c>
      <c r="H248">
        <f>VLOOKUP(Data[[#This Row],[Product]],products[#All],2,FALSE)</f>
        <v>7.64</v>
      </c>
      <c r="I248">
        <f>Data[[#This Row],[Cost per Units]]*Data[[#This Row],[Units]]</f>
        <v>1283.52</v>
      </c>
    </row>
    <row r="249" spans="3:9" x14ac:dyDescent="0.25">
      <c r="C249" t="s">
        <v>40</v>
      </c>
      <c r="D249" t="s">
        <v>36</v>
      </c>
      <c r="E249" t="s">
        <v>27</v>
      </c>
      <c r="F249" s="4">
        <v>3164</v>
      </c>
      <c r="G249" s="5">
        <v>306</v>
      </c>
      <c r="H249">
        <f>VLOOKUP(Data[[#This Row],[Product]],products[#All],2,FALSE)</f>
        <v>16.73</v>
      </c>
      <c r="I249">
        <f>Data[[#This Row],[Cost per Units]]*Data[[#This Row],[Units]]</f>
        <v>5119.38</v>
      </c>
    </row>
    <row r="250" spans="3:9" x14ac:dyDescent="0.25">
      <c r="C250" t="s">
        <v>6</v>
      </c>
      <c r="D250" t="s">
        <v>35</v>
      </c>
      <c r="E250" t="s">
        <v>4</v>
      </c>
      <c r="F250" s="4">
        <v>1302</v>
      </c>
      <c r="G250" s="5">
        <v>402</v>
      </c>
      <c r="H250">
        <f>VLOOKUP(Data[[#This Row],[Product]],products[#All],2,FALSE)</f>
        <v>11.88</v>
      </c>
      <c r="I250">
        <f>Data[[#This Row],[Cost per Units]]*Data[[#This Row],[Units]]</f>
        <v>4775.76</v>
      </c>
    </row>
    <row r="251" spans="3:9" x14ac:dyDescent="0.25">
      <c r="C251" t="s">
        <v>3</v>
      </c>
      <c r="D251" t="s">
        <v>37</v>
      </c>
      <c r="E251" t="s">
        <v>28</v>
      </c>
      <c r="F251" s="4">
        <v>7308</v>
      </c>
      <c r="G251" s="5">
        <v>327</v>
      </c>
      <c r="H251">
        <f>VLOOKUP(Data[[#This Row],[Product]],products[#All],2,FALSE)</f>
        <v>10.38</v>
      </c>
      <c r="I251">
        <f>Data[[#This Row],[Cost per Units]]*Data[[#This Row],[Units]]</f>
        <v>3394.26</v>
      </c>
    </row>
    <row r="252" spans="3:9" x14ac:dyDescent="0.25">
      <c r="C252" t="s">
        <v>40</v>
      </c>
      <c r="D252" t="s">
        <v>37</v>
      </c>
      <c r="E252" t="s">
        <v>27</v>
      </c>
      <c r="F252" s="4">
        <v>6132</v>
      </c>
      <c r="G252" s="5">
        <v>93</v>
      </c>
      <c r="H252">
        <f>VLOOKUP(Data[[#This Row],[Product]],products[#All],2,FALSE)</f>
        <v>16.73</v>
      </c>
      <c r="I252">
        <f>Data[[#This Row],[Cost per Units]]*Data[[#This Row],[Units]]</f>
        <v>1555.89</v>
      </c>
    </row>
    <row r="253" spans="3:9" x14ac:dyDescent="0.25">
      <c r="C253" t="s">
        <v>10</v>
      </c>
      <c r="D253" t="s">
        <v>35</v>
      </c>
      <c r="E253" t="s">
        <v>14</v>
      </c>
      <c r="F253" s="4">
        <v>3472</v>
      </c>
      <c r="G253" s="5">
        <v>96</v>
      </c>
      <c r="H253">
        <f>VLOOKUP(Data[[#This Row],[Product]],products[#All],2,FALSE)</f>
        <v>11.7</v>
      </c>
      <c r="I253">
        <f>Data[[#This Row],[Cost per Units]]*Data[[#This Row],[Units]]</f>
        <v>1123.1999999999998</v>
      </c>
    </row>
    <row r="254" spans="3:9" x14ac:dyDescent="0.25">
      <c r="C254" t="s">
        <v>8</v>
      </c>
      <c r="D254" t="s">
        <v>39</v>
      </c>
      <c r="E254" t="s">
        <v>18</v>
      </c>
      <c r="F254" s="4">
        <v>9660</v>
      </c>
      <c r="G254" s="5">
        <v>27</v>
      </c>
      <c r="H254">
        <f>VLOOKUP(Data[[#This Row],[Product]],products[#All],2,FALSE)</f>
        <v>6.47</v>
      </c>
      <c r="I254">
        <f>Data[[#This Row],[Cost per Units]]*Data[[#This Row],[Units]]</f>
        <v>174.69</v>
      </c>
    </row>
    <row r="255" spans="3:9" x14ac:dyDescent="0.25">
      <c r="C255" t="s">
        <v>9</v>
      </c>
      <c r="D255" t="s">
        <v>38</v>
      </c>
      <c r="E255" t="s">
        <v>26</v>
      </c>
      <c r="F255" s="4">
        <v>2436</v>
      </c>
      <c r="G255" s="5">
        <v>99</v>
      </c>
      <c r="H255">
        <f>VLOOKUP(Data[[#This Row],[Product]],products[#All],2,FALSE)</f>
        <v>5.6</v>
      </c>
      <c r="I255">
        <f>Data[[#This Row],[Cost per Units]]*Data[[#This Row],[Units]]</f>
        <v>554.4</v>
      </c>
    </row>
    <row r="256" spans="3:9" x14ac:dyDescent="0.25">
      <c r="C256" t="s">
        <v>9</v>
      </c>
      <c r="D256" t="s">
        <v>38</v>
      </c>
      <c r="E256" t="s">
        <v>33</v>
      </c>
      <c r="F256" s="4">
        <v>9506</v>
      </c>
      <c r="G256" s="5">
        <v>87</v>
      </c>
      <c r="H256">
        <f>VLOOKUP(Data[[#This Row],[Product]],products[#All],2,FALSE)</f>
        <v>12.37</v>
      </c>
      <c r="I256">
        <f>Data[[#This Row],[Cost per Units]]*Data[[#This Row],[Units]]</f>
        <v>1076.1899999999998</v>
      </c>
    </row>
    <row r="257" spans="3:9" x14ac:dyDescent="0.25">
      <c r="C257" t="s">
        <v>10</v>
      </c>
      <c r="D257" t="s">
        <v>37</v>
      </c>
      <c r="E257" t="s">
        <v>21</v>
      </c>
      <c r="F257" s="4">
        <v>245</v>
      </c>
      <c r="G257" s="5">
        <v>288</v>
      </c>
      <c r="H257">
        <f>VLOOKUP(Data[[#This Row],[Product]],products[#All],2,FALSE)</f>
        <v>9</v>
      </c>
      <c r="I257">
        <f>Data[[#This Row],[Cost per Units]]*Data[[#This Row],[Units]]</f>
        <v>2592</v>
      </c>
    </row>
    <row r="258" spans="3:9" x14ac:dyDescent="0.25">
      <c r="C258" t="s">
        <v>8</v>
      </c>
      <c r="D258" t="s">
        <v>35</v>
      </c>
      <c r="E258" t="s">
        <v>20</v>
      </c>
      <c r="F258" s="4">
        <v>2702</v>
      </c>
      <c r="G258" s="5">
        <v>363</v>
      </c>
      <c r="H258">
        <f>VLOOKUP(Data[[#This Row],[Product]],products[#All],2,FALSE)</f>
        <v>10.62</v>
      </c>
      <c r="I258">
        <f>Data[[#This Row],[Cost per Units]]*Data[[#This Row],[Units]]</f>
        <v>3855.0599999999995</v>
      </c>
    </row>
    <row r="259" spans="3:9" x14ac:dyDescent="0.25">
      <c r="C259" t="s">
        <v>10</v>
      </c>
      <c r="D259" t="s">
        <v>34</v>
      </c>
      <c r="E259" t="s">
        <v>17</v>
      </c>
      <c r="F259" s="4">
        <v>700</v>
      </c>
      <c r="G259" s="5">
        <v>87</v>
      </c>
      <c r="H259">
        <f>VLOOKUP(Data[[#This Row],[Product]],products[#All],2,FALSE)</f>
        <v>3.11</v>
      </c>
      <c r="I259">
        <f>Data[[#This Row],[Cost per Units]]*Data[[#This Row],[Units]]</f>
        <v>270.57</v>
      </c>
    </row>
    <row r="260" spans="3:9" x14ac:dyDescent="0.25">
      <c r="C260" t="s">
        <v>6</v>
      </c>
      <c r="D260" t="s">
        <v>34</v>
      </c>
      <c r="E260" t="s">
        <v>17</v>
      </c>
      <c r="F260" s="4">
        <v>3759</v>
      </c>
      <c r="G260" s="5">
        <v>150</v>
      </c>
      <c r="H260">
        <f>VLOOKUP(Data[[#This Row],[Product]],products[#All],2,FALSE)</f>
        <v>3.11</v>
      </c>
      <c r="I260">
        <f>Data[[#This Row],[Cost per Units]]*Data[[#This Row],[Units]]</f>
        <v>466.5</v>
      </c>
    </row>
    <row r="261" spans="3:9" x14ac:dyDescent="0.25">
      <c r="C261" t="s">
        <v>2</v>
      </c>
      <c r="D261" t="s">
        <v>35</v>
      </c>
      <c r="E261" t="s">
        <v>17</v>
      </c>
      <c r="F261" s="4">
        <v>1589</v>
      </c>
      <c r="G261" s="5">
        <v>303</v>
      </c>
      <c r="H261">
        <f>VLOOKUP(Data[[#This Row],[Product]],products[#All],2,FALSE)</f>
        <v>3.11</v>
      </c>
      <c r="I261">
        <f>Data[[#This Row],[Cost per Units]]*Data[[#This Row],[Units]]</f>
        <v>942.32999999999993</v>
      </c>
    </row>
    <row r="262" spans="3:9" x14ac:dyDescent="0.25">
      <c r="C262" t="s">
        <v>7</v>
      </c>
      <c r="D262" t="s">
        <v>35</v>
      </c>
      <c r="E262" t="s">
        <v>28</v>
      </c>
      <c r="F262" s="4">
        <v>5194</v>
      </c>
      <c r="G262" s="5">
        <v>288</v>
      </c>
      <c r="H262">
        <f>VLOOKUP(Data[[#This Row],[Product]],products[#All],2,FALSE)</f>
        <v>10.38</v>
      </c>
      <c r="I262">
        <f>Data[[#This Row],[Cost per Units]]*Data[[#This Row],[Units]]</f>
        <v>2989.44</v>
      </c>
    </row>
    <row r="263" spans="3:9" x14ac:dyDescent="0.25">
      <c r="C263" t="s">
        <v>10</v>
      </c>
      <c r="D263" t="s">
        <v>36</v>
      </c>
      <c r="E263" t="s">
        <v>13</v>
      </c>
      <c r="F263" s="4">
        <v>945</v>
      </c>
      <c r="G263" s="5">
        <v>75</v>
      </c>
      <c r="H263">
        <f>VLOOKUP(Data[[#This Row],[Product]],products[#All],2,FALSE)</f>
        <v>9.33</v>
      </c>
      <c r="I263">
        <f>Data[[#This Row],[Cost per Units]]*Data[[#This Row],[Units]]</f>
        <v>699.75</v>
      </c>
    </row>
    <row r="264" spans="3:9" x14ac:dyDescent="0.25">
      <c r="C264" t="s">
        <v>40</v>
      </c>
      <c r="D264" t="s">
        <v>38</v>
      </c>
      <c r="E264" t="s">
        <v>31</v>
      </c>
      <c r="F264" s="4">
        <v>1988</v>
      </c>
      <c r="G264" s="5">
        <v>39</v>
      </c>
      <c r="H264">
        <f>VLOOKUP(Data[[#This Row],[Product]],products[#All],2,FALSE)</f>
        <v>5.79</v>
      </c>
      <c r="I264">
        <f>Data[[#This Row],[Cost per Units]]*Data[[#This Row],[Units]]</f>
        <v>225.81</v>
      </c>
    </row>
    <row r="265" spans="3:9" x14ac:dyDescent="0.25">
      <c r="C265" t="s">
        <v>6</v>
      </c>
      <c r="D265" t="s">
        <v>34</v>
      </c>
      <c r="E265" t="s">
        <v>32</v>
      </c>
      <c r="F265" s="4">
        <v>6734</v>
      </c>
      <c r="G265" s="5">
        <v>123</v>
      </c>
      <c r="H265">
        <f>VLOOKUP(Data[[#This Row],[Product]],products[#All],2,FALSE)</f>
        <v>8.65</v>
      </c>
      <c r="I265">
        <f>Data[[#This Row],[Cost per Units]]*Data[[#This Row],[Units]]</f>
        <v>1063.95</v>
      </c>
    </row>
    <row r="266" spans="3:9" x14ac:dyDescent="0.25">
      <c r="C266" t="s">
        <v>40</v>
      </c>
      <c r="D266" t="s">
        <v>36</v>
      </c>
      <c r="E266" t="s">
        <v>4</v>
      </c>
      <c r="F266" s="4">
        <v>217</v>
      </c>
      <c r="G266" s="5">
        <v>36</v>
      </c>
      <c r="H266">
        <f>VLOOKUP(Data[[#This Row],[Product]],products[#All],2,FALSE)</f>
        <v>11.88</v>
      </c>
      <c r="I266">
        <f>Data[[#This Row],[Cost per Units]]*Data[[#This Row],[Units]]</f>
        <v>427.68</v>
      </c>
    </row>
    <row r="267" spans="3:9" x14ac:dyDescent="0.25">
      <c r="C267" t="s">
        <v>5</v>
      </c>
      <c r="D267" t="s">
        <v>34</v>
      </c>
      <c r="E267" t="s">
        <v>22</v>
      </c>
      <c r="F267" s="4">
        <v>6279</v>
      </c>
      <c r="G267" s="5">
        <v>237</v>
      </c>
      <c r="H267">
        <f>VLOOKUP(Data[[#This Row],[Product]],products[#All],2,FALSE)</f>
        <v>9.77</v>
      </c>
      <c r="I267">
        <f>Data[[#This Row],[Cost per Units]]*Data[[#This Row],[Units]]</f>
        <v>2315.4899999999998</v>
      </c>
    </row>
    <row r="268" spans="3:9" x14ac:dyDescent="0.25">
      <c r="C268" t="s">
        <v>40</v>
      </c>
      <c r="D268" t="s">
        <v>36</v>
      </c>
      <c r="E268" t="s">
        <v>13</v>
      </c>
      <c r="F268" s="4">
        <v>4424</v>
      </c>
      <c r="G268" s="5">
        <v>201</v>
      </c>
      <c r="H268">
        <f>VLOOKUP(Data[[#This Row],[Product]],products[#All],2,FALSE)</f>
        <v>9.33</v>
      </c>
      <c r="I268">
        <f>Data[[#This Row],[Cost per Units]]*Data[[#This Row],[Units]]</f>
        <v>1875.33</v>
      </c>
    </row>
    <row r="269" spans="3:9" x14ac:dyDescent="0.25">
      <c r="C269" t="s">
        <v>2</v>
      </c>
      <c r="D269" t="s">
        <v>36</v>
      </c>
      <c r="E269" t="s">
        <v>17</v>
      </c>
      <c r="F269" s="4">
        <v>189</v>
      </c>
      <c r="G269" s="5">
        <v>48</v>
      </c>
      <c r="H269">
        <f>VLOOKUP(Data[[#This Row],[Product]],products[#All],2,FALSE)</f>
        <v>3.11</v>
      </c>
      <c r="I269">
        <f>Data[[#This Row],[Cost per Units]]*Data[[#This Row],[Units]]</f>
        <v>149.28</v>
      </c>
    </row>
    <row r="270" spans="3:9" x14ac:dyDescent="0.25">
      <c r="C270" t="s">
        <v>5</v>
      </c>
      <c r="D270" t="s">
        <v>35</v>
      </c>
      <c r="E270" t="s">
        <v>22</v>
      </c>
      <c r="F270" s="4">
        <v>490</v>
      </c>
      <c r="G270" s="5">
        <v>84</v>
      </c>
      <c r="H270">
        <f>VLOOKUP(Data[[#This Row],[Product]],products[#All],2,FALSE)</f>
        <v>9.77</v>
      </c>
      <c r="I270">
        <f>Data[[#This Row],[Cost per Units]]*Data[[#This Row],[Units]]</f>
        <v>820.68</v>
      </c>
    </row>
    <row r="271" spans="3:9" x14ac:dyDescent="0.25">
      <c r="C271" t="s">
        <v>8</v>
      </c>
      <c r="D271" t="s">
        <v>37</v>
      </c>
      <c r="E271" t="s">
        <v>21</v>
      </c>
      <c r="F271" s="4">
        <v>434</v>
      </c>
      <c r="G271" s="5">
        <v>87</v>
      </c>
      <c r="H271">
        <f>VLOOKUP(Data[[#This Row],[Product]],products[#All],2,FALSE)</f>
        <v>9</v>
      </c>
      <c r="I271">
        <f>Data[[#This Row],[Cost per Units]]*Data[[#This Row],[Units]]</f>
        <v>783</v>
      </c>
    </row>
    <row r="272" spans="3:9" x14ac:dyDescent="0.25">
      <c r="C272" t="s">
        <v>7</v>
      </c>
      <c r="D272" t="s">
        <v>38</v>
      </c>
      <c r="E272" t="s">
        <v>30</v>
      </c>
      <c r="F272" s="4">
        <v>10129</v>
      </c>
      <c r="G272" s="5">
        <v>312</v>
      </c>
      <c r="H272">
        <f>VLOOKUP(Data[[#This Row],[Product]],products[#All],2,FALSE)</f>
        <v>14.49</v>
      </c>
      <c r="I272">
        <f>Data[[#This Row],[Cost per Units]]*Data[[#This Row],[Units]]</f>
        <v>4520.88</v>
      </c>
    </row>
    <row r="273" spans="3:9" x14ac:dyDescent="0.25">
      <c r="C273" t="s">
        <v>3</v>
      </c>
      <c r="D273" t="s">
        <v>39</v>
      </c>
      <c r="E273" t="s">
        <v>28</v>
      </c>
      <c r="F273" s="4">
        <v>1652</v>
      </c>
      <c r="G273" s="5">
        <v>102</v>
      </c>
      <c r="H273">
        <f>VLOOKUP(Data[[#This Row],[Product]],products[#All],2,FALSE)</f>
        <v>10.38</v>
      </c>
      <c r="I273">
        <f>Data[[#This Row],[Cost per Units]]*Data[[#This Row],[Units]]</f>
        <v>1058.76</v>
      </c>
    </row>
    <row r="274" spans="3:9" x14ac:dyDescent="0.25">
      <c r="C274" t="s">
        <v>8</v>
      </c>
      <c r="D274" t="s">
        <v>38</v>
      </c>
      <c r="E274" t="s">
        <v>21</v>
      </c>
      <c r="F274" s="4">
        <v>6433</v>
      </c>
      <c r="G274" s="5">
        <v>78</v>
      </c>
      <c r="H274">
        <f>VLOOKUP(Data[[#This Row],[Product]],products[#All],2,FALSE)</f>
        <v>9</v>
      </c>
      <c r="I274">
        <f>Data[[#This Row],[Cost per Units]]*Data[[#This Row],[Units]]</f>
        <v>702</v>
      </c>
    </row>
    <row r="275" spans="3:9" x14ac:dyDescent="0.25">
      <c r="C275" t="s">
        <v>3</v>
      </c>
      <c r="D275" t="s">
        <v>34</v>
      </c>
      <c r="E275" t="s">
        <v>23</v>
      </c>
      <c r="F275" s="4">
        <v>2212</v>
      </c>
      <c r="G275" s="5">
        <v>117</v>
      </c>
      <c r="H275">
        <f>VLOOKUP(Data[[#This Row],[Product]],products[#All],2,FALSE)</f>
        <v>6.49</v>
      </c>
      <c r="I275">
        <f>Data[[#This Row],[Cost per Units]]*Data[[#This Row],[Units]]</f>
        <v>759.33</v>
      </c>
    </row>
    <row r="276" spans="3:9" x14ac:dyDescent="0.25">
      <c r="C276" t="s">
        <v>41</v>
      </c>
      <c r="D276" t="s">
        <v>35</v>
      </c>
      <c r="E276" t="s">
        <v>19</v>
      </c>
      <c r="F276" s="4">
        <v>609</v>
      </c>
      <c r="G276" s="5">
        <v>99</v>
      </c>
      <c r="H276">
        <f>VLOOKUP(Data[[#This Row],[Product]],products[#All],2,FALSE)</f>
        <v>7.64</v>
      </c>
      <c r="I276">
        <f>Data[[#This Row],[Cost per Units]]*Data[[#This Row],[Units]]</f>
        <v>756.36</v>
      </c>
    </row>
    <row r="277" spans="3:9" x14ac:dyDescent="0.25">
      <c r="C277" t="s">
        <v>40</v>
      </c>
      <c r="D277" t="s">
        <v>35</v>
      </c>
      <c r="E277" t="s">
        <v>24</v>
      </c>
      <c r="F277" s="4">
        <v>1638</v>
      </c>
      <c r="G277" s="5">
        <v>48</v>
      </c>
      <c r="H277">
        <f>VLOOKUP(Data[[#This Row],[Product]],products[#All],2,FALSE)</f>
        <v>4.97</v>
      </c>
      <c r="I277">
        <f>Data[[#This Row],[Cost per Units]]*Data[[#This Row],[Units]]</f>
        <v>238.56</v>
      </c>
    </row>
    <row r="278" spans="3:9" x14ac:dyDescent="0.25">
      <c r="C278" t="s">
        <v>7</v>
      </c>
      <c r="D278" t="s">
        <v>34</v>
      </c>
      <c r="E278" t="s">
        <v>15</v>
      </c>
      <c r="F278" s="4">
        <v>3829</v>
      </c>
      <c r="G278" s="5">
        <v>24</v>
      </c>
      <c r="H278">
        <f>VLOOKUP(Data[[#This Row],[Product]],products[#All],2,FALSE)</f>
        <v>11.73</v>
      </c>
      <c r="I278">
        <f>Data[[#This Row],[Cost per Units]]*Data[[#This Row],[Units]]</f>
        <v>281.52</v>
      </c>
    </row>
    <row r="279" spans="3:9" x14ac:dyDescent="0.25">
      <c r="C279" t="s">
        <v>40</v>
      </c>
      <c r="D279" t="s">
        <v>39</v>
      </c>
      <c r="E279" t="s">
        <v>15</v>
      </c>
      <c r="F279" s="4">
        <v>5775</v>
      </c>
      <c r="G279" s="5">
        <v>42</v>
      </c>
      <c r="H279">
        <f>VLOOKUP(Data[[#This Row],[Product]],products[#All],2,FALSE)</f>
        <v>11.73</v>
      </c>
      <c r="I279">
        <f>Data[[#This Row],[Cost per Units]]*Data[[#This Row],[Units]]</f>
        <v>492.66</v>
      </c>
    </row>
    <row r="280" spans="3:9" x14ac:dyDescent="0.25">
      <c r="C280" t="s">
        <v>6</v>
      </c>
      <c r="D280" t="s">
        <v>35</v>
      </c>
      <c r="E280" t="s">
        <v>20</v>
      </c>
      <c r="F280" s="4">
        <v>1071</v>
      </c>
      <c r="G280" s="5">
        <v>270</v>
      </c>
      <c r="H280">
        <f>VLOOKUP(Data[[#This Row],[Product]],products[#All],2,FALSE)</f>
        <v>10.62</v>
      </c>
      <c r="I280">
        <f>Data[[#This Row],[Cost per Units]]*Data[[#This Row],[Units]]</f>
        <v>2867.3999999999996</v>
      </c>
    </row>
    <row r="281" spans="3:9" x14ac:dyDescent="0.25">
      <c r="C281" t="s">
        <v>8</v>
      </c>
      <c r="D281" t="s">
        <v>36</v>
      </c>
      <c r="E281" t="s">
        <v>23</v>
      </c>
      <c r="F281" s="4">
        <v>5019</v>
      </c>
      <c r="G281" s="5">
        <v>150</v>
      </c>
      <c r="H281">
        <f>VLOOKUP(Data[[#This Row],[Product]],products[#All],2,FALSE)</f>
        <v>6.49</v>
      </c>
      <c r="I281">
        <f>Data[[#This Row],[Cost per Units]]*Data[[#This Row],[Units]]</f>
        <v>973.5</v>
      </c>
    </row>
    <row r="282" spans="3:9" x14ac:dyDescent="0.25">
      <c r="C282" t="s">
        <v>2</v>
      </c>
      <c r="D282" t="s">
        <v>37</v>
      </c>
      <c r="E282" t="s">
        <v>15</v>
      </c>
      <c r="F282" s="4">
        <v>2863</v>
      </c>
      <c r="G282" s="5">
        <v>42</v>
      </c>
      <c r="H282">
        <f>VLOOKUP(Data[[#This Row],[Product]],products[#All],2,FALSE)</f>
        <v>11.73</v>
      </c>
      <c r="I282">
        <f>Data[[#This Row],[Cost per Units]]*Data[[#This Row],[Units]]</f>
        <v>492.66</v>
      </c>
    </row>
    <row r="283" spans="3:9" x14ac:dyDescent="0.25">
      <c r="C283" t="s">
        <v>40</v>
      </c>
      <c r="D283" t="s">
        <v>35</v>
      </c>
      <c r="E283" t="s">
        <v>29</v>
      </c>
      <c r="F283" s="4">
        <v>1617</v>
      </c>
      <c r="G283" s="5">
        <v>126</v>
      </c>
      <c r="H283">
        <f>VLOOKUP(Data[[#This Row],[Product]],products[#All],2,FALSE)</f>
        <v>7.16</v>
      </c>
      <c r="I283">
        <f>Data[[#This Row],[Cost per Units]]*Data[[#This Row],[Units]]</f>
        <v>902.16</v>
      </c>
    </row>
    <row r="284" spans="3:9" x14ac:dyDescent="0.25">
      <c r="C284" t="s">
        <v>6</v>
      </c>
      <c r="D284" t="s">
        <v>37</v>
      </c>
      <c r="E284" t="s">
        <v>26</v>
      </c>
      <c r="F284" s="4">
        <v>6818</v>
      </c>
      <c r="G284" s="5">
        <v>6</v>
      </c>
      <c r="H284">
        <f>VLOOKUP(Data[[#This Row],[Product]],products[#All],2,FALSE)</f>
        <v>5.6</v>
      </c>
      <c r="I284">
        <f>Data[[#This Row],[Cost per Units]]*Data[[#This Row],[Units]]</f>
        <v>33.599999999999994</v>
      </c>
    </row>
    <row r="285" spans="3:9" x14ac:dyDescent="0.25">
      <c r="C285" t="s">
        <v>3</v>
      </c>
      <c r="D285" t="s">
        <v>35</v>
      </c>
      <c r="E285" t="s">
        <v>15</v>
      </c>
      <c r="F285" s="4">
        <v>6657</v>
      </c>
      <c r="G285" s="5">
        <v>276</v>
      </c>
      <c r="H285">
        <f>VLOOKUP(Data[[#This Row],[Product]],products[#All],2,FALSE)</f>
        <v>11.73</v>
      </c>
      <c r="I285">
        <f>Data[[#This Row],[Cost per Units]]*Data[[#This Row],[Units]]</f>
        <v>3237.48</v>
      </c>
    </row>
    <row r="286" spans="3:9" x14ac:dyDescent="0.25">
      <c r="C286" t="s">
        <v>3</v>
      </c>
      <c r="D286" t="s">
        <v>34</v>
      </c>
      <c r="E286" t="s">
        <v>17</v>
      </c>
      <c r="F286" s="4">
        <v>2919</v>
      </c>
      <c r="G286" s="5">
        <v>93</v>
      </c>
      <c r="H286">
        <f>VLOOKUP(Data[[#This Row],[Product]],products[#All],2,FALSE)</f>
        <v>3.11</v>
      </c>
      <c r="I286">
        <f>Data[[#This Row],[Cost per Units]]*Data[[#This Row],[Units]]</f>
        <v>289.22999999999996</v>
      </c>
    </row>
    <row r="287" spans="3:9" x14ac:dyDescent="0.25">
      <c r="C287" t="s">
        <v>2</v>
      </c>
      <c r="D287" t="s">
        <v>36</v>
      </c>
      <c r="E287" t="s">
        <v>31</v>
      </c>
      <c r="F287" s="4">
        <v>3094</v>
      </c>
      <c r="G287" s="5">
        <v>246</v>
      </c>
      <c r="H287">
        <f>VLOOKUP(Data[[#This Row],[Product]],products[#All],2,FALSE)</f>
        <v>5.79</v>
      </c>
      <c r="I287">
        <f>Data[[#This Row],[Cost per Units]]*Data[[#This Row],[Units]]</f>
        <v>1424.34</v>
      </c>
    </row>
    <row r="288" spans="3:9" x14ac:dyDescent="0.25">
      <c r="C288" t="s">
        <v>6</v>
      </c>
      <c r="D288" t="s">
        <v>39</v>
      </c>
      <c r="E288" t="s">
        <v>24</v>
      </c>
      <c r="F288" s="4">
        <v>2989</v>
      </c>
      <c r="G288" s="5">
        <v>3</v>
      </c>
      <c r="H288">
        <f>VLOOKUP(Data[[#This Row],[Product]],products[#All],2,FALSE)</f>
        <v>4.97</v>
      </c>
      <c r="I288">
        <f>Data[[#This Row],[Cost per Units]]*Data[[#This Row],[Units]]</f>
        <v>14.91</v>
      </c>
    </row>
    <row r="289" spans="3:9" x14ac:dyDescent="0.25">
      <c r="C289" t="s">
        <v>8</v>
      </c>
      <c r="D289" t="s">
        <v>38</v>
      </c>
      <c r="E289" t="s">
        <v>27</v>
      </c>
      <c r="F289" s="4">
        <v>2268</v>
      </c>
      <c r="G289" s="5">
        <v>63</v>
      </c>
      <c r="H289">
        <f>VLOOKUP(Data[[#This Row],[Product]],products[#All],2,FALSE)</f>
        <v>16.73</v>
      </c>
      <c r="I289">
        <f>Data[[#This Row],[Cost per Units]]*Data[[#This Row],[Units]]</f>
        <v>1053.99</v>
      </c>
    </row>
    <row r="290" spans="3:9" x14ac:dyDescent="0.25">
      <c r="C290" t="s">
        <v>5</v>
      </c>
      <c r="D290" t="s">
        <v>35</v>
      </c>
      <c r="E290" t="s">
        <v>31</v>
      </c>
      <c r="F290" s="4">
        <v>4753</v>
      </c>
      <c r="G290" s="5">
        <v>246</v>
      </c>
      <c r="H290">
        <f>VLOOKUP(Data[[#This Row],[Product]],products[#All],2,FALSE)</f>
        <v>5.79</v>
      </c>
      <c r="I290">
        <f>Data[[#This Row],[Cost per Units]]*Data[[#This Row],[Units]]</f>
        <v>1424.34</v>
      </c>
    </row>
    <row r="291" spans="3:9" x14ac:dyDescent="0.25">
      <c r="C291" t="s">
        <v>2</v>
      </c>
      <c r="D291" t="s">
        <v>34</v>
      </c>
      <c r="E291" t="s">
        <v>19</v>
      </c>
      <c r="F291" s="4">
        <v>7511</v>
      </c>
      <c r="G291" s="5">
        <v>120</v>
      </c>
      <c r="H291">
        <f>VLOOKUP(Data[[#This Row],[Product]],products[#All],2,FALSE)</f>
        <v>7.64</v>
      </c>
      <c r="I291">
        <f>Data[[#This Row],[Cost per Units]]*Data[[#This Row],[Units]]</f>
        <v>916.8</v>
      </c>
    </row>
    <row r="292" spans="3:9" x14ac:dyDescent="0.25">
      <c r="C292" t="s">
        <v>2</v>
      </c>
      <c r="D292" t="s">
        <v>38</v>
      </c>
      <c r="E292" t="s">
        <v>31</v>
      </c>
      <c r="F292" s="4">
        <v>4326</v>
      </c>
      <c r="G292" s="5">
        <v>348</v>
      </c>
      <c r="H292">
        <f>VLOOKUP(Data[[#This Row],[Product]],products[#All],2,FALSE)</f>
        <v>5.79</v>
      </c>
      <c r="I292">
        <f>Data[[#This Row],[Cost per Units]]*Data[[#This Row],[Units]]</f>
        <v>2014.92</v>
      </c>
    </row>
    <row r="293" spans="3:9" x14ac:dyDescent="0.25">
      <c r="C293" t="s">
        <v>41</v>
      </c>
      <c r="D293" t="s">
        <v>34</v>
      </c>
      <c r="E293" t="s">
        <v>23</v>
      </c>
      <c r="F293" s="4">
        <v>4935</v>
      </c>
      <c r="G293" s="5">
        <v>126</v>
      </c>
      <c r="H293">
        <f>VLOOKUP(Data[[#This Row],[Product]],products[#All],2,FALSE)</f>
        <v>6.49</v>
      </c>
      <c r="I293">
        <f>Data[[#This Row],[Cost per Units]]*Data[[#This Row],[Units]]</f>
        <v>817.74</v>
      </c>
    </row>
    <row r="294" spans="3:9" x14ac:dyDescent="0.25">
      <c r="C294" t="s">
        <v>6</v>
      </c>
      <c r="D294" t="s">
        <v>35</v>
      </c>
      <c r="E294" t="s">
        <v>30</v>
      </c>
      <c r="F294" s="4">
        <v>4781</v>
      </c>
      <c r="G294" s="5">
        <v>123</v>
      </c>
      <c r="H294">
        <f>VLOOKUP(Data[[#This Row],[Product]],products[#All],2,FALSE)</f>
        <v>14.49</v>
      </c>
      <c r="I294">
        <f>Data[[#This Row],[Cost per Units]]*Data[[#This Row],[Units]]</f>
        <v>1782.27</v>
      </c>
    </row>
    <row r="295" spans="3:9" x14ac:dyDescent="0.25">
      <c r="C295" t="s">
        <v>5</v>
      </c>
      <c r="D295" t="s">
        <v>38</v>
      </c>
      <c r="E295" t="s">
        <v>25</v>
      </c>
      <c r="F295" s="4">
        <v>7483</v>
      </c>
      <c r="G295" s="5">
        <v>45</v>
      </c>
      <c r="H295">
        <f>VLOOKUP(Data[[#This Row],[Product]],products[#All],2,FALSE)</f>
        <v>13.15</v>
      </c>
      <c r="I295">
        <f>Data[[#This Row],[Cost per Units]]*Data[[#This Row],[Units]]</f>
        <v>591.75</v>
      </c>
    </row>
    <row r="296" spans="3:9" x14ac:dyDescent="0.25">
      <c r="C296" t="s">
        <v>10</v>
      </c>
      <c r="D296" t="s">
        <v>38</v>
      </c>
      <c r="E296" t="s">
        <v>4</v>
      </c>
      <c r="F296" s="4">
        <v>6860</v>
      </c>
      <c r="G296" s="5">
        <v>126</v>
      </c>
      <c r="H296">
        <f>VLOOKUP(Data[[#This Row],[Product]],products[#All],2,FALSE)</f>
        <v>11.88</v>
      </c>
      <c r="I296">
        <f>Data[[#This Row],[Cost per Units]]*Data[[#This Row],[Units]]</f>
        <v>1496.88</v>
      </c>
    </row>
    <row r="297" spans="3:9" x14ac:dyDescent="0.25">
      <c r="C297" t="s">
        <v>40</v>
      </c>
      <c r="D297" t="s">
        <v>37</v>
      </c>
      <c r="E297" t="s">
        <v>29</v>
      </c>
      <c r="F297" s="4">
        <v>9002</v>
      </c>
      <c r="G297" s="5">
        <v>72</v>
      </c>
      <c r="H297">
        <f>VLOOKUP(Data[[#This Row],[Product]],products[#All],2,FALSE)</f>
        <v>7.16</v>
      </c>
      <c r="I297">
        <f>Data[[#This Row],[Cost per Units]]*Data[[#This Row],[Units]]</f>
        <v>515.52</v>
      </c>
    </row>
    <row r="298" spans="3:9" x14ac:dyDescent="0.25">
      <c r="C298" t="s">
        <v>6</v>
      </c>
      <c r="D298" t="s">
        <v>36</v>
      </c>
      <c r="E298" t="s">
        <v>29</v>
      </c>
      <c r="F298" s="4">
        <v>1400</v>
      </c>
      <c r="G298" s="5">
        <v>135</v>
      </c>
      <c r="H298">
        <f>VLOOKUP(Data[[#This Row],[Product]],products[#All],2,FALSE)</f>
        <v>7.16</v>
      </c>
      <c r="I298">
        <f>Data[[#This Row],[Cost per Units]]*Data[[#This Row],[Units]]</f>
        <v>966.6</v>
      </c>
    </row>
    <row r="299" spans="3:9" x14ac:dyDescent="0.25">
      <c r="C299" t="s">
        <v>10</v>
      </c>
      <c r="D299" t="s">
        <v>34</v>
      </c>
      <c r="E299" t="s">
        <v>22</v>
      </c>
      <c r="F299" s="4">
        <v>4053</v>
      </c>
      <c r="G299" s="5">
        <v>24</v>
      </c>
      <c r="H299">
        <f>VLOOKUP(Data[[#This Row],[Product]],products[#All],2,FALSE)</f>
        <v>9.77</v>
      </c>
      <c r="I299">
        <f>Data[[#This Row],[Cost per Units]]*Data[[#This Row],[Units]]</f>
        <v>234.48</v>
      </c>
    </row>
    <row r="300" spans="3:9" x14ac:dyDescent="0.25">
      <c r="C300" t="s">
        <v>7</v>
      </c>
      <c r="D300" t="s">
        <v>36</v>
      </c>
      <c r="E300" t="s">
        <v>31</v>
      </c>
      <c r="F300" s="4">
        <v>2149</v>
      </c>
      <c r="G300" s="5">
        <v>117</v>
      </c>
      <c r="H300">
        <f>VLOOKUP(Data[[#This Row],[Product]],products[#All],2,FALSE)</f>
        <v>5.79</v>
      </c>
      <c r="I300">
        <f>Data[[#This Row],[Cost per Units]]*Data[[#This Row],[Units]]</f>
        <v>677.43</v>
      </c>
    </row>
    <row r="301" spans="3:9" x14ac:dyDescent="0.25">
      <c r="C301" t="s">
        <v>3</v>
      </c>
      <c r="D301" t="s">
        <v>39</v>
      </c>
      <c r="E301" t="s">
        <v>29</v>
      </c>
      <c r="F301" s="4">
        <v>3640</v>
      </c>
      <c r="G301" s="5">
        <v>51</v>
      </c>
      <c r="H301">
        <f>VLOOKUP(Data[[#This Row],[Product]],products[#All],2,FALSE)</f>
        <v>7.16</v>
      </c>
      <c r="I301">
        <f>Data[[#This Row],[Cost per Units]]*Data[[#This Row],[Units]]</f>
        <v>365.16</v>
      </c>
    </row>
    <row r="302" spans="3:9" x14ac:dyDescent="0.25">
      <c r="C302" t="s">
        <v>2</v>
      </c>
      <c r="D302" t="s">
        <v>39</v>
      </c>
      <c r="E302" t="s">
        <v>23</v>
      </c>
      <c r="F302" s="4">
        <v>630</v>
      </c>
      <c r="G302" s="5">
        <v>36</v>
      </c>
      <c r="H302">
        <f>VLOOKUP(Data[[#This Row],[Product]],products[#All],2,FALSE)</f>
        <v>6.49</v>
      </c>
      <c r="I302">
        <f>Data[[#This Row],[Cost per Units]]*Data[[#This Row],[Units]]</f>
        <v>233.64000000000001</v>
      </c>
    </row>
    <row r="303" spans="3:9" x14ac:dyDescent="0.25">
      <c r="C303" t="s">
        <v>9</v>
      </c>
      <c r="D303" t="s">
        <v>35</v>
      </c>
      <c r="E303" t="s">
        <v>27</v>
      </c>
      <c r="F303" s="4">
        <v>2429</v>
      </c>
      <c r="G303" s="5">
        <v>144</v>
      </c>
      <c r="H303">
        <f>VLOOKUP(Data[[#This Row],[Product]],products[#All],2,FALSE)</f>
        <v>16.73</v>
      </c>
      <c r="I303">
        <f>Data[[#This Row],[Cost per Units]]*Data[[#This Row],[Units]]</f>
        <v>2409.12</v>
      </c>
    </row>
    <row r="304" spans="3:9" x14ac:dyDescent="0.25">
      <c r="C304" t="s">
        <v>9</v>
      </c>
      <c r="D304" t="s">
        <v>36</v>
      </c>
      <c r="E304" t="s">
        <v>25</v>
      </c>
      <c r="F304" s="4">
        <v>2142</v>
      </c>
      <c r="G304" s="5">
        <v>114</v>
      </c>
      <c r="H304">
        <f>VLOOKUP(Data[[#This Row],[Product]],products[#All],2,FALSE)</f>
        <v>13.15</v>
      </c>
      <c r="I304">
        <f>Data[[#This Row],[Cost per Units]]*Data[[#This Row],[Units]]</f>
        <v>1499.1000000000001</v>
      </c>
    </row>
    <row r="305" spans="3:9" x14ac:dyDescent="0.25">
      <c r="C305" t="s">
        <v>7</v>
      </c>
      <c r="D305" t="s">
        <v>37</v>
      </c>
      <c r="E305" t="s">
        <v>30</v>
      </c>
      <c r="F305" s="4">
        <v>6454</v>
      </c>
      <c r="G305" s="5">
        <v>54</v>
      </c>
      <c r="H305">
        <f>VLOOKUP(Data[[#This Row],[Product]],products[#All],2,FALSE)</f>
        <v>14.49</v>
      </c>
      <c r="I305">
        <f>Data[[#This Row],[Cost per Units]]*Data[[#This Row],[Units]]</f>
        <v>782.46</v>
      </c>
    </row>
    <row r="306" spans="3:9" x14ac:dyDescent="0.25">
      <c r="C306" t="s">
        <v>7</v>
      </c>
      <c r="D306" t="s">
        <v>37</v>
      </c>
      <c r="E306" t="s">
        <v>16</v>
      </c>
      <c r="F306" s="4">
        <v>4487</v>
      </c>
      <c r="G306" s="5">
        <v>333</v>
      </c>
      <c r="H306">
        <f>VLOOKUP(Data[[#This Row],[Product]],products[#All],2,FALSE)</f>
        <v>8.7899999999999991</v>
      </c>
      <c r="I306">
        <f>Data[[#This Row],[Cost per Units]]*Data[[#This Row],[Units]]</f>
        <v>2927.0699999999997</v>
      </c>
    </row>
    <row r="307" spans="3:9" x14ac:dyDescent="0.25">
      <c r="C307" t="s">
        <v>3</v>
      </c>
      <c r="D307" t="s">
        <v>37</v>
      </c>
      <c r="E307" t="s">
        <v>4</v>
      </c>
      <c r="F307" s="4">
        <v>938</v>
      </c>
      <c r="G307" s="5">
        <v>366</v>
      </c>
      <c r="H307">
        <f>VLOOKUP(Data[[#This Row],[Product]],products[#All],2,FALSE)</f>
        <v>11.88</v>
      </c>
      <c r="I307">
        <f>Data[[#This Row],[Cost per Units]]*Data[[#This Row],[Units]]</f>
        <v>4348.08</v>
      </c>
    </row>
    <row r="308" spans="3:9" x14ac:dyDescent="0.25">
      <c r="C308" t="s">
        <v>3</v>
      </c>
      <c r="D308" t="s">
        <v>38</v>
      </c>
      <c r="E308" t="s">
        <v>26</v>
      </c>
      <c r="F308" s="4">
        <v>8841</v>
      </c>
      <c r="G308" s="5">
        <v>303</v>
      </c>
      <c r="H308">
        <f>VLOOKUP(Data[[#This Row],[Product]],products[#All],2,FALSE)</f>
        <v>5.6</v>
      </c>
      <c r="I308">
        <f>Data[[#This Row],[Cost per Units]]*Data[[#This Row],[Units]]</f>
        <v>1696.8</v>
      </c>
    </row>
    <row r="309" spans="3:9" x14ac:dyDescent="0.25">
      <c r="C309" t="s">
        <v>2</v>
      </c>
      <c r="D309" t="s">
        <v>39</v>
      </c>
      <c r="E309" t="s">
        <v>33</v>
      </c>
      <c r="F309" s="4">
        <v>4018</v>
      </c>
      <c r="G309" s="5">
        <v>126</v>
      </c>
      <c r="H309">
        <f>VLOOKUP(Data[[#This Row],[Product]],products[#All],2,FALSE)</f>
        <v>12.37</v>
      </c>
      <c r="I309">
        <f>Data[[#This Row],[Cost per Units]]*Data[[#This Row],[Units]]</f>
        <v>1558.62</v>
      </c>
    </row>
    <row r="310" spans="3:9" x14ac:dyDescent="0.25">
      <c r="C310" t="s">
        <v>41</v>
      </c>
      <c r="D310" t="s">
        <v>37</v>
      </c>
      <c r="E310" t="s">
        <v>15</v>
      </c>
      <c r="F310" s="4">
        <v>714</v>
      </c>
      <c r="G310" s="5">
        <v>231</v>
      </c>
      <c r="H310">
        <f>VLOOKUP(Data[[#This Row],[Product]],products[#All],2,FALSE)</f>
        <v>11.73</v>
      </c>
      <c r="I310">
        <f>Data[[#This Row],[Cost per Units]]*Data[[#This Row],[Units]]</f>
        <v>2709.63</v>
      </c>
    </row>
    <row r="311" spans="3:9" x14ac:dyDescent="0.25">
      <c r="C311" t="s">
        <v>9</v>
      </c>
      <c r="D311" t="s">
        <v>38</v>
      </c>
      <c r="E311" t="s">
        <v>25</v>
      </c>
      <c r="F311" s="4">
        <v>3850</v>
      </c>
      <c r="G311" s="5">
        <v>102</v>
      </c>
      <c r="H311">
        <f>VLOOKUP(Data[[#This Row],[Product]],products[#All],2,FALSE)</f>
        <v>13.15</v>
      </c>
      <c r="I311">
        <f>Data[[#This Row],[Cost per Units]]*Data[[#This Row],[Units]]</f>
        <v>1341.3</v>
      </c>
    </row>
    <row r="312" spans="3:9" x14ac:dyDescent="0.25">
      <c r="F312" s="4"/>
      <c r="G312" s="5"/>
    </row>
    <row r="313" spans="3:9" x14ac:dyDescent="0.25">
      <c r="F313" s="4"/>
      <c r="G313" s="5"/>
    </row>
    <row r="314" spans="3:9" x14ac:dyDescent="0.25">
      <c r="F314" s="4"/>
      <c r="G314" s="5"/>
    </row>
    <row r="315" spans="3:9" x14ac:dyDescent="0.25">
      <c r="F315" s="4"/>
      <c r="G315" s="5"/>
    </row>
    <row r="316" spans="3:9" x14ac:dyDescent="0.25">
      <c r="F316" s="4"/>
      <c r="G316" s="5"/>
    </row>
    <row r="317" spans="3:9" x14ac:dyDescent="0.25">
      <c r="F317" s="4"/>
      <c r="G317" s="5"/>
    </row>
    <row r="318" spans="3:9" x14ac:dyDescent="0.25">
      <c r="F318" s="4"/>
      <c r="G318" s="5"/>
    </row>
    <row r="319" spans="3:9" x14ac:dyDescent="0.25">
      <c r="F319" s="4"/>
      <c r="G319" s="5"/>
    </row>
    <row r="320" spans="3:9"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M27"/>
  <sheetViews>
    <sheetView tabSelected="1" workbookViewId="0">
      <selection activeCell="J17" sqref="J17"/>
    </sheetView>
  </sheetViews>
  <sheetFormatPr defaultRowHeight="15" x14ac:dyDescent="0.25"/>
  <cols>
    <col min="3" max="3" width="10" bestFit="1" customWidth="1"/>
    <col min="4" max="4" width="16.7109375" customWidth="1"/>
    <col min="5" max="5" width="10.5703125" bestFit="1" customWidth="1"/>
    <col min="6" max="6" width="14" customWidth="1"/>
    <col min="12" max="12" width="12.5703125" bestFit="1" customWidth="1"/>
    <col min="13" max="13" width="17" customWidth="1"/>
  </cols>
  <sheetData>
    <row r="1" spans="2:13" x14ac:dyDescent="0.25">
      <c r="B1" s="53" t="s">
        <v>92</v>
      </c>
      <c r="C1" s="53"/>
      <c r="D1" s="53"/>
      <c r="E1" s="53"/>
      <c r="F1" s="53"/>
      <c r="L1" s="54" t="s">
        <v>93</v>
      </c>
      <c r="M1" s="54"/>
    </row>
    <row r="2" spans="2:13" x14ac:dyDescent="0.25">
      <c r="B2" s="53"/>
      <c r="C2" s="53"/>
      <c r="D2" s="53"/>
      <c r="E2" s="53"/>
      <c r="F2" s="53"/>
      <c r="L2" t="s">
        <v>94</v>
      </c>
      <c r="M2" t="s">
        <v>95</v>
      </c>
    </row>
    <row r="3" spans="2:13" ht="15.75" x14ac:dyDescent="0.25">
      <c r="B3" s="55" t="s">
        <v>96</v>
      </c>
      <c r="C3" s="55"/>
      <c r="D3" s="34" t="s">
        <v>37</v>
      </c>
      <c r="L3" s="27" t="s">
        <v>34</v>
      </c>
      <c r="M3" s="23" t="s">
        <v>40</v>
      </c>
    </row>
    <row r="4" spans="2:13" x14ac:dyDescent="0.25">
      <c r="L4" s="28" t="s">
        <v>36</v>
      </c>
      <c r="M4" s="24" t="s">
        <v>8</v>
      </c>
    </row>
    <row r="5" spans="2:13" x14ac:dyDescent="0.25">
      <c r="B5" s="32" t="s">
        <v>97</v>
      </c>
      <c r="L5" s="27" t="s">
        <v>37</v>
      </c>
      <c r="M5" s="23" t="s">
        <v>9</v>
      </c>
    </row>
    <row r="6" spans="2:13" x14ac:dyDescent="0.25">
      <c r="L6" s="28" t="s">
        <v>39</v>
      </c>
      <c r="M6" s="24" t="s">
        <v>41</v>
      </c>
    </row>
    <row r="7" spans="2:13" ht="15.75" x14ac:dyDescent="0.25">
      <c r="B7" s="56" t="s">
        <v>98</v>
      </c>
      <c r="C7" s="56"/>
      <c r="D7" s="56"/>
      <c r="E7" s="34">
        <f>COUNTIF(Data[Geography],D3)</f>
        <v>53</v>
      </c>
      <c r="L7" s="27" t="s">
        <v>38</v>
      </c>
      <c r="M7" s="23" t="s">
        <v>6</v>
      </c>
    </row>
    <row r="8" spans="2:13" x14ac:dyDescent="0.25">
      <c r="L8" s="29" t="s">
        <v>35</v>
      </c>
      <c r="M8" s="23" t="s">
        <v>7</v>
      </c>
    </row>
    <row r="9" spans="2:13" x14ac:dyDescent="0.25">
      <c r="B9" t="s">
        <v>105</v>
      </c>
      <c r="C9" s="33" t="s">
        <v>99</v>
      </c>
      <c r="D9" s="33" t="s">
        <v>57</v>
      </c>
      <c r="M9" s="24" t="s">
        <v>5</v>
      </c>
    </row>
    <row r="10" spans="2:13" x14ac:dyDescent="0.25">
      <c r="B10" s="32" t="s">
        <v>100</v>
      </c>
      <c r="C10" s="31">
        <f>SUMIFS(Data[Amount],Data[Geography],$D$3)</f>
        <v>218813</v>
      </c>
      <c r="D10" s="31">
        <f>AVERAGEIFS(Data[Amount],Data[Geography],$D$3)</f>
        <v>4128.5471698113206</v>
      </c>
      <c r="M10" s="23" t="s">
        <v>2</v>
      </c>
    </row>
    <row r="11" spans="2:13" x14ac:dyDescent="0.25">
      <c r="B11" s="32" t="s">
        <v>90</v>
      </c>
      <c r="C11" s="31">
        <f>SUMIFS(Data[Cost],Data[Geography],$D$3)</f>
        <v>68922.960000000006</v>
      </c>
      <c r="D11" s="31">
        <f>AVERAGEIFS(Data[Cost],Data[Geography],$D$3)</f>
        <v>1300.43320754717</v>
      </c>
      <c r="M11" s="24" t="s">
        <v>3</v>
      </c>
    </row>
    <row r="12" spans="2:13" x14ac:dyDescent="0.25">
      <c r="B12" s="32" t="s">
        <v>101</v>
      </c>
      <c r="C12" s="31">
        <f>C10-C11</f>
        <v>149890.03999999998</v>
      </c>
      <c r="D12" s="31">
        <f>D10-D11</f>
        <v>2828.1139622641504</v>
      </c>
      <c r="M12" s="23" t="s">
        <v>10</v>
      </c>
    </row>
    <row r="13" spans="2:13" x14ac:dyDescent="0.25">
      <c r="B13" s="32" t="s">
        <v>102</v>
      </c>
      <c r="C13" s="5">
        <f>SUMIFS(Data[Units],Data[Geography],D3)</f>
        <v>7431</v>
      </c>
      <c r="D13" s="5">
        <f>AVERAGEIFS(Data[Units],Data[Geography],D3)</f>
        <v>140.20754716981133</v>
      </c>
    </row>
    <row r="14" spans="2:13" x14ac:dyDescent="0.25">
      <c r="D14" s="5"/>
      <c r="E14" s="5"/>
    </row>
    <row r="15" spans="2:13" x14ac:dyDescent="0.25">
      <c r="B15" s="56" t="s">
        <v>103</v>
      </c>
      <c r="C15" s="56"/>
    </row>
    <row r="16" spans="2:13" x14ac:dyDescent="0.25">
      <c r="B16" s="19"/>
      <c r="C16" s="19"/>
    </row>
    <row r="17" spans="2:6" x14ac:dyDescent="0.25">
      <c r="B17" s="54" t="s">
        <v>11</v>
      </c>
      <c r="C17" s="54"/>
      <c r="D17" t="s">
        <v>1</v>
      </c>
      <c r="E17" t="s">
        <v>50</v>
      </c>
      <c r="F17" t="s">
        <v>104</v>
      </c>
    </row>
    <row r="18" spans="2:6" x14ac:dyDescent="0.25">
      <c r="B18" s="57" t="s">
        <v>2</v>
      </c>
      <c r="C18" s="57"/>
      <c r="D18" s="31">
        <f>SUMIFS(Data[Amount],Data[Sales Person],$B18,Data[Geography],$D$3)</f>
        <v>25655</v>
      </c>
      <c r="E18" s="5">
        <f>SUMIFS(Data[Units],Data[Sales Person],$B18,Data[Geography],$D$3)</f>
        <v>453</v>
      </c>
      <c r="F18" s="11">
        <f>IF(D18&gt;12000,1,-1)</f>
        <v>1</v>
      </c>
    </row>
    <row r="19" spans="2:6" x14ac:dyDescent="0.25">
      <c r="B19" s="57" t="s">
        <v>8</v>
      </c>
      <c r="C19" s="57"/>
      <c r="D19" s="31">
        <f>SUMIFS(Data[Amount],Data[Sales Person],$B19,Data[Geography],$D$3)</f>
        <v>20125</v>
      </c>
      <c r="E19" s="5">
        <f>SUMIFS(Data[Units],Data[Sales Person],$B19,Data[Geography],$D$3)</f>
        <v>711</v>
      </c>
      <c r="F19" s="11">
        <f t="shared" ref="F19:F27" si="0">IF(D19&gt;12000,1,-1)</f>
        <v>1</v>
      </c>
    </row>
    <row r="20" spans="2:6" x14ac:dyDescent="0.25">
      <c r="B20" s="57" t="s">
        <v>41</v>
      </c>
      <c r="C20" s="57"/>
      <c r="D20" s="31">
        <f>SUMIFS(Data[Amount],Data[Sales Person],$B20,Data[Geography],$D$3)</f>
        <v>17283</v>
      </c>
      <c r="E20" s="5">
        <f>SUMIFS(Data[Units],Data[Sales Person],$B20,Data[Geography],$D$3)</f>
        <v>882</v>
      </c>
      <c r="F20" s="11">
        <f t="shared" si="0"/>
        <v>1</v>
      </c>
    </row>
    <row r="21" spans="2:6" x14ac:dyDescent="0.25">
      <c r="B21" s="57" t="s">
        <v>7</v>
      </c>
      <c r="C21" s="57"/>
      <c r="D21" s="31">
        <f>SUMIFS(Data[Amount],Data[Sales Person],$B21,Data[Geography],$D$3)</f>
        <v>43568</v>
      </c>
      <c r="E21" s="5">
        <f>SUMIFS(Data[Units],Data[Sales Person],$B21,Data[Geography],$D$3)</f>
        <v>978</v>
      </c>
      <c r="F21" s="11">
        <f t="shared" si="0"/>
        <v>1</v>
      </c>
    </row>
    <row r="22" spans="2:6" x14ac:dyDescent="0.25">
      <c r="B22" s="57" t="s">
        <v>6</v>
      </c>
      <c r="C22" s="57"/>
      <c r="D22" s="31">
        <f>SUMIFS(Data[Amount],Data[Sales Person],$B22,Data[Geography],$D$3)</f>
        <v>26985</v>
      </c>
      <c r="E22" s="5">
        <f>SUMIFS(Data[Units],Data[Sales Person],$B22,Data[Geography],$D$3)</f>
        <v>1329</v>
      </c>
      <c r="F22" s="11">
        <f t="shared" si="0"/>
        <v>1</v>
      </c>
    </row>
    <row r="23" spans="2:6" x14ac:dyDescent="0.25">
      <c r="B23" s="57" t="s">
        <v>5</v>
      </c>
      <c r="C23" s="57"/>
      <c r="D23" s="31">
        <f>SUMIFS(Data[Amount],Data[Sales Person],$B23,Data[Geography],$D$3)</f>
        <v>14504</v>
      </c>
      <c r="E23" s="5">
        <f>SUMIFS(Data[Units],Data[Sales Person],$B23,Data[Geography],$D$3)</f>
        <v>156</v>
      </c>
      <c r="F23" s="11">
        <f t="shared" si="0"/>
        <v>1</v>
      </c>
    </row>
    <row r="24" spans="2:6" x14ac:dyDescent="0.25">
      <c r="B24" s="57" t="s">
        <v>3</v>
      </c>
      <c r="C24" s="57"/>
      <c r="D24" s="31">
        <f>SUMIFS(Data[Amount],Data[Sales Person],$B24,Data[Geography],$D$3)</f>
        <v>16821</v>
      </c>
      <c r="E24" s="5">
        <f>SUMIFS(Data[Units],Data[Sales Person],$B24,Data[Geography],$D$3)</f>
        <v>1161</v>
      </c>
      <c r="F24" s="11">
        <f t="shared" si="0"/>
        <v>1</v>
      </c>
    </row>
    <row r="25" spans="2:6" x14ac:dyDescent="0.25">
      <c r="B25" s="57" t="s">
        <v>9</v>
      </c>
      <c r="C25" s="57"/>
      <c r="D25" s="31">
        <f>SUMIFS(Data[Amount],Data[Sales Person],$B25,Data[Geography],$D$3)</f>
        <v>21434</v>
      </c>
      <c r="E25" s="5">
        <f>SUMIFS(Data[Units],Data[Sales Person],$B25,Data[Geography],$D$3)</f>
        <v>1116</v>
      </c>
      <c r="F25" s="11">
        <f t="shared" si="0"/>
        <v>1</v>
      </c>
    </row>
    <row r="26" spans="2:6" x14ac:dyDescent="0.25">
      <c r="B26" s="57" t="s">
        <v>10</v>
      </c>
      <c r="C26" s="57"/>
      <c r="D26" s="31">
        <f>SUMIFS(Data[Amount],Data[Sales Person],$B26,Data[Geography],$D$3)</f>
        <v>7987</v>
      </c>
      <c r="E26" s="5">
        <f>SUMIFS(Data[Units],Data[Sales Person],$B26,Data[Geography],$D$3)</f>
        <v>345</v>
      </c>
      <c r="F26" s="11">
        <f t="shared" si="0"/>
        <v>-1</v>
      </c>
    </row>
    <row r="27" spans="2:6" x14ac:dyDescent="0.25">
      <c r="B27" s="57" t="s">
        <v>40</v>
      </c>
      <c r="C27" s="57"/>
      <c r="D27" s="31">
        <f>SUMIFS(Data[Amount],Data[Sales Person],$B27,Data[Geography],$D$3)</f>
        <v>24451</v>
      </c>
      <c r="E27" s="5">
        <f>SUMIFS(Data[Units],Data[Sales Person],$B27,Data[Geography],$D$3)</f>
        <v>300</v>
      </c>
      <c r="F27" s="11">
        <f t="shared" si="0"/>
        <v>1</v>
      </c>
    </row>
  </sheetData>
  <sortState xmlns:xlrd2="http://schemas.microsoft.com/office/spreadsheetml/2017/richdata2" ref="B19:C28">
    <sortCondition ref="B19"/>
  </sortState>
  <mergeCells count="16">
    <mergeCell ref="B24:C24"/>
    <mergeCell ref="B25:C25"/>
    <mergeCell ref="B26:C26"/>
    <mergeCell ref="B27:C27"/>
    <mergeCell ref="B17:C17"/>
    <mergeCell ref="B18:C18"/>
    <mergeCell ref="B19:C19"/>
    <mergeCell ref="B20:C20"/>
    <mergeCell ref="B21:C21"/>
    <mergeCell ref="B22:C22"/>
    <mergeCell ref="B23:C23"/>
    <mergeCell ref="B1:F2"/>
    <mergeCell ref="L1:M1"/>
    <mergeCell ref="B3:C3"/>
    <mergeCell ref="B15:C15"/>
    <mergeCell ref="B7:D7"/>
  </mergeCells>
  <conditionalFormatting sqref="D18:D27">
    <cfRule type="dataBar" priority="2">
      <dataBar>
        <cfvo type="min"/>
        <cfvo type="max"/>
        <color rgb="FF638EC6"/>
      </dataBar>
      <extLst>
        <ext xmlns:x14="http://schemas.microsoft.com/office/spreadsheetml/2009/9/main" uri="{B025F937-C7B1-47D3-B67F-A62EFF666E3E}">
          <x14:id>{7BA43EAA-DE01-4FD2-B3B7-E089310B979E}</x14:id>
        </ext>
      </extLst>
    </cfRule>
  </conditionalFormatting>
  <dataValidations count="1">
    <dataValidation type="list" allowBlank="1" showInputMessage="1" showErrorMessage="1" sqref="D3" xr:uid="{00000000-0002-0000-0900-000000000000}">
      <formula1>$L$3:$L$8</formula1>
    </dataValidation>
  </dataValidation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BA43EAA-DE01-4FD2-B3B7-E089310B979E}">
            <x14:dataBar minLength="0" maxLength="100" gradient="0">
              <x14:cfvo type="autoMin"/>
              <x14:cfvo type="autoMax"/>
              <x14:negativeFillColor rgb="FFFF0000"/>
              <x14:axisColor rgb="FF000000"/>
            </x14:dataBar>
          </x14:cfRule>
          <xm:sqref>D18:D27</xm:sqref>
        </x14:conditionalFormatting>
        <x14:conditionalFormatting xmlns:xm="http://schemas.microsoft.com/office/excel/2006/main">
          <x14:cfRule type="iconSet" priority="1" id="{0CEEA383-2B64-47AC-9B46-DC46F6B61211}">
            <x14:iconSet iconSet="3Symbols2" showValue="0" custom="1">
              <x14:cfvo type="percent">
                <xm:f>0</xm:f>
              </x14:cfvo>
              <x14:cfvo type="num">
                <xm:f>0</xm:f>
              </x14:cfvo>
              <x14:cfvo type="num">
                <xm:f>0</xm:f>
              </x14:cfvo>
              <x14:cfIcon iconSet="3Symbols2" iconId="0"/>
              <x14:cfIcon iconSet="NoIcons" iconId="0"/>
              <x14:cfIcon iconSet="3Symbols2" iconId="2"/>
            </x14:iconSet>
          </x14:cfRule>
          <xm:sqref>F18:F27</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F26"/>
  <sheetViews>
    <sheetView workbookViewId="0">
      <selection activeCell="K11" sqref="K11"/>
    </sheetView>
  </sheetViews>
  <sheetFormatPr defaultRowHeight="15" x14ac:dyDescent="0.25"/>
  <cols>
    <col min="2" max="2" width="21.85546875" customWidth="1"/>
    <col min="3" max="3" width="14.85546875" bestFit="1" customWidth="1"/>
    <col min="4" max="4" width="12.28515625" bestFit="1" customWidth="1"/>
    <col min="5" max="5" width="12.5703125" bestFit="1" customWidth="1"/>
    <col min="6" max="6" width="14.7109375" bestFit="1" customWidth="1"/>
  </cols>
  <sheetData>
    <row r="1" spans="2:6" x14ac:dyDescent="0.25">
      <c r="B1" s="49" t="s">
        <v>107</v>
      </c>
      <c r="C1" s="49"/>
      <c r="D1" s="49"/>
      <c r="E1" s="49"/>
    </row>
    <row r="2" spans="2:6" x14ac:dyDescent="0.25">
      <c r="B2" s="49"/>
      <c r="C2" s="49"/>
      <c r="D2" s="49"/>
      <c r="E2" s="49"/>
    </row>
    <row r="3" spans="2:6" x14ac:dyDescent="0.25">
      <c r="B3" s="18" t="s">
        <v>72</v>
      </c>
      <c r="C3" t="s">
        <v>74</v>
      </c>
      <c r="D3" t="s">
        <v>75</v>
      </c>
      <c r="E3" t="s">
        <v>91</v>
      </c>
      <c r="F3" t="s">
        <v>106</v>
      </c>
    </row>
    <row r="4" spans="2:6" x14ac:dyDescent="0.25">
      <c r="B4" s="19" t="s">
        <v>26</v>
      </c>
      <c r="C4" s="21">
        <v>98</v>
      </c>
      <c r="D4" s="5">
        <v>159</v>
      </c>
      <c r="E4" s="4">
        <v>-792.4</v>
      </c>
      <c r="F4" s="35">
        <v>-8.0857142857142854</v>
      </c>
    </row>
    <row r="5" spans="2:6" x14ac:dyDescent="0.25">
      <c r="B5" s="19" t="s">
        <v>21</v>
      </c>
      <c r="C5" s="21">
        <v>567</v>
      </c>
      <c r="D5" s="5">
        <v>228</v>
      </c>
      <c r="E5" s="4">
        <v>-1485</v>
      </c>
      <c r="F5" s="35">
        <v>-2.6190476190476191</v>
      </c>
    </row>
    <row r="6" spans="2:6" x14ac:dyDescent="0.25">
      <c r="B6" s="19" t="s">
        <v>17</v>
      </c>
      <c r="C6" s="21">
        <v>1589</v>
      </c>
      <c r="D6" s="5">
        <v>303</v>
      </c>
      <c r="E6" s="4">
        <v>646.67000000000007</v>
      </c>
      <c r="F6" s="35">
        <v>0.40696664568911267</v>
      </c>
    </row>
    <row r="7" spans="2:6" x14ac:dyDescent="0.25">
      <c r="B7" s="19" t="s">
        <v>23</v>
      </c>
      <c r="C7" s="21">
        <v>2023</v>
      </c>
      <c r="D7" s="5">
        <v>78</v>
      </c>
      <c r="E7" s="4">
        <v>1516.78</v>
      </c>
      <c r="F7" s="35">
        <v>0.74976767177459214</v>
      </c>
    </row>
    <row r="8" spans="2:6" x14ac:dyDescent="0.25">
      <c r="B8" s="19" t="s">
        <v>25</v>
      </c>
      <c r="C8" s="21">
        <v>2464</v>
      </c>
      <c r="D8" s="5">
        <v>234</v>
      </c>
      <c r="E8" s="4">
        <v>-613.09999999999991</v>
      </c>
      <c r="F8" s="35">
        <v>-0.2488230519480519</v>
      </c>
    </row>
    <row r="9" spans="2:6" x14ac:dyDescent="0.25">
      <c r="B9" s="19" t="s">
        <v>24</v>
      </c>
      <c r="C9" s="21">
        <v>4431</v>
      </c>
      <c r="D9" s="5">
        <v>162</v>
      </c>
      <c r="E9" s="4">
        <v>3625.86</v>
      </c>
      <c r="F9" s="35">
        <v>0.81829383886255924</v>
      </c>
    </row>
    <row r="10" spans="2:6" x14ac:dyDescent="0.25">
      <c r="B10" s="19" t="s">
        <v>31</v>
      </c>
      <c r="C10" s="21">
        <v>4753</v>
      </c>
      <c r="D10" s="5">
        <v>246</v>
      </c>
      <c r="E10" s="4">
        <v>3328.66</v>
      </c>
      <c r="F10" s="35">
        <v>0.70032821375973064</v>
      </c>
    </row>
    <row r="11" spans="2:6" x14ac:dyDescent="0.25">
      <c r="B11" s="19" t="s">
        <v>13</v>
      </c>
      <c r="C11" s="21">
        <v>4760</v>
      </c>
      <c r="D11" s="5">
        <v>69</v>
      </c>
      <c r="E11" s="4">
        <v>4116.2299999999996</v>
      </c>
      <c r="F11" s="35">
        <v>0.86475420168067219</v>
      </c>
    </row>
    <row r="12" spans="2:6" x14ac:dyDescent="0.25">
      <c r="B12" s="19" t="s">
        <v>4</v>
      </c>
      <c r="C12" s="21">
        <v>5005</v>
      </c>
      <c r="D12" s="5">
        <v>558</v>
      </c>
      <c r="E12" s="4">
        <v>-1624.0400000000009</v>
      </c>
      <c r="F12" s="35">
        <v>-0.32448351648351664</v>
      </c>
    </row>
    <row r="13" spans="2:6" x14ac:dyDescent="0.25">
      <c r="B13" s="19" t="s">
        <v>20</v>
      </c>
      <c r="C13" s="21">
        <v>5747</v>
      </c>
      <c r="D13" s="5">
        <v>828</v>
      </c>
      <c r="E13" s="4">
        <v>-3046.3599999999988</v>
      </c>
      <c r="F13" s="35">
        <v>-0.5300783017226377</v>
      </c>
    </row>
    <row r="14" spans="2:6" x14ac:dyDescent="0.25">
      <c r="B14" s="19" t="s">
        <v>19</v>
      </c>
      <c r="C14" s="21">
        <v>5747</v>
      </c>
      <c r="D14" s="5">
        <v>354</v>
      </c>
      <c r="E14" s="4">
        <v>3042.44</v>
      </c>
      <c r="F14" s="35">
        <v>0.52939620671654775</v>
      </c>
    </row>
    <row r="15" spans="2:6" x14ac:dyDescent="0.25">
      <c r="B15" s="19" t="s">
        <v>18</v>
      </c>
      <c r="C15" s="21">
        <v>6223</v>
      </c>
      <c r="D15" s="5">
        <v>294</v>
      </c>
      <c r="E15" s="4">
        <v>4320.82</v>
      </c>
      <c r="F15" s="35">
        <v>0.69433070866141733</v>
      </c>
    </row>
    <row r="16" spans="2:6" x14ac:dyDescent="0.25">
      <c r="B16" s="19" t="s">
        <v>16</v>
      </c>
      <c r="C16" s="21">
        <v>6860</v>
      </c>
      <c r="D16" s="5">
        <v>201</v>
      </c>
      <c r="E16" s="4">
        <v>5093.21</v>
      </c>
      <c r="F16" s="35">
        <v>0.74245043731778426</v>
      </c>
    </row>
    <row r="17" spans="2:6" x14ac:dyDescent="0.25">
      <c r="B17" s="19" t="s">
        <v>33</v>
      </c>
      <c r="C17" s="21">
        <v>10045</v>
      </c>
      <c r="D17" s="5">
        <v>864</v>
      </c>
      <c r="E17" s="4">
        <v>-642.68000000000029</v>
      </c>
      <c r="F17" s="35">
        <v>-6.3980089596814366E-2</v>
      </c>
    </row>
    <row r="18" spans="2:6" x14ac:dyDescent="0.25">
      <c r="B18" s="19" t="s">
        <v>29</v>
      </c>
      <c r="C18" s="21">
        <v>10234</v>
      </c>
      <c r="D18" s="5">
        <v>717</v>
      </c>
      <c r="E18" s="4">
        <v>5100.28</v>
      </c>
      <c r="F18" s="35">
        <v>0.4983662302130154</v>
      </c>
    </row>
    <row r="19" spans="2:6" x14ac:dyDescent="0.25">
      <c r="B19" s="19" t="s">
        <v>14</v>
      </c>
      <c r="C19" s="21">
        <v>10493</v>
      </c>
      <c r="D19" s="5">
        <v>414</v>
      </c>
      <c r="E19" s="4">
        <v>5649.2000000000007</v>
      </c>
      <c r="F19" s="35">
        <v>0.53837796626322321</v>
      </c>
    </row>
    <row r="20" spans="2:6" x14ac:dyDescent="0.25">
      <c r="B20" s="19" t="s">
        <v>22</v>
      </c>
      <c r="C20" s="21">
        <v>12355</v>
      </c>
      <c r="D20" s="5">
        <v>666</v>
      </c>
      <c r="E20" s="4">
        <v>5848.18</v>
      </c>
      <c r="F20" s="35">
        <v>0.47334520437070016</v>
      </c>
    </row>
    <row r="21" spans="2:6" x14ac:dyDescent="0.25">
      <c r="B21" s="19" t="s">
        <v>28</v>
      </c>
      <c r="C21" s="21">
        <v>12649</v>
      </c>
      <c r="D21" s="5">
        <v>504</v>
      </c>
      <c r="E21" s="4">
        <v>7417.48</v>
      </c>
      <c r="F21" s="35">
        <v>0.58640841173215275</v>
      </c>
    </row>
    <row r="22" spans="2:6" x14ac:dyDescent="0.25">
      <c r="B22" s="19" t="s">
        <v>27</v>
      </c>
      <c r="C22" s="21">
        <v>14371</v>
      </c>
      <c r="D22" s="5">
        <v>771</v>
      </c>
      <c r="E22" s="4">
        <v>1472.17</v>
      </c>
      <c r="F22" s="35">
        <v>0.10244033122260107</v>
      </c>
    </row>
    <row r="23" spans="2:6" x14ac:dyDescent="0.25">
      <c r="B23" s="19" t="s">
        <v>30</v>
      </c>
      <c r="C23" s="21">
        <v>17409</v>
      </c>
      <c r="D23" s="5">
        <v>903</v>
      </c>
      <c r="E23" s="4">
        <v>4324.5300000000007</v>
      </c>
      <c r="F23" s="35">
        <v>0.24840772014475276</v>
      </c>
    </row>
    <row r="24" spans="2:6" x14ac:dyDescent="0.25">
      <c r="B24" s="19" t="s">
        <v>32</v>
      </c>
      <c r="C24" s="21">
        <v>19054</v>
      </c>
      <c r="D24" s="5">
        <v>693</v>
      </c>
      <c r="E24" s="4">
        <v>13059.55</v>
      </c>
      <c r="F24" s="35">
        <v>0.6853967670830271</v>
      </c>
    </row>
    <row r="25" spans="2:6" x14ac:dyDescent="0.25">
      <c r="B25" s="19" t="s">
        <v>15</v>
      </c>
      <c r="C25" s="21">
        <v>32557</v>
      </c>
      <c r="D25" s="5">
        <v>912</v>
      </c>
      <c r="E25" s="4">
        <v>21859.239999999998</v>
      </c>
      <c r="F25" s="35">
        <v>0.67141444236262549</v>
      </c>
    </row>
    <row r="26" spans="2:6" x14ac:dyDescent="0.25">
      <c r="B26" s="19" t="s">
        <v>73</v>
      </c>
      <c r="C26" s="21">
        <v>189434</v>
      </c>
      <c r="D26" s="5">
        <v>10158</v>
      </c>
      <c r="E26" s="4">
        <v>82217.72</v>
      </c>
      <c r="F26" s="35">
        <v>0.43401775816379318</v>
      </c>
    </row>
  </sheetData>
  <mergeCells count="1">
    <mergeCell ref="B1:E2"/>
  </mergeCells>
  <conditionalFormatting pivot="1" sqref="F4:F25">
    <cfRule type="colorScale" priority="1">
      <colorScale>
        <cfvo type="min"/>
        <cfvo type="percentile" val="50"/>
        <cfvo type="max"/>
        <color rgb="FFF8696B"/>
        <color rgb="FFFCFCFF"/>
        <color rgb="FF5A8AC6"/>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27"/>
  <sheetViews>
    <sheetView workbookViewId="0">
      <selection activeCell="C22" sqref="C22"/>
    </sheetView>
  </sheetViews>
  <sheetFormatPr defaultRowHeight="15" x14ac:dyDescent="0.25"/>
  <cols>
    <col min="6" max="6" width="16" bestFit="1" customWidth="1"/>
    <col min="7" max="7" width="21.85546875" bestFit="1" customWidth="1"/>
  </cols>
  <sheetData>
    <row r="2" spans="2:7" x14ac:dyDescent="0.25">
      <c r="B2" s="40" t="s">
        <v>56</v>
      </c>
      <c r="C2" s="41"/>
      <c r="D2" s="41"/>
      <c r="E2" s="42"/>
    </row>
    <row r="3" spans="2:7" x14ac:dyDescent="0.25">
      <c r="B3" s="43"/>
      <c r="C3" s="44"/>
      <c r="D3" s="44"/>
      <c r="E3" s="45"/>
    </row>
    <row r="5" spans="2:7" x14ac:dyDescent="0.25">
      <c r="C5" s="11" t="s">
        <v>1</v>
      </c>
      <c r="D5" s="11" t="s">
        <v>50</v>
      </c>
      <c r="F5" t="s">
        <v>11</v>
      </c>
      <c r="G5" t="s">
        <v>0</v>
      </c>
    </row>
    <row r="6" spans="2:7" x14ac:dyDescent="0.25">
      <c r="B6" t="s">
        <v>57</v>
      </c>
      <c r="C6">
        <f>AVERAGE(Data[Amount])</f>
        <v>4136.2299999999996</v>
      </c>
      <c r="D6">
        <f>AVERAGE(Data[Units])</f>
        <v>152.19999999999999</v>
      </c>
      <c r="F6" t="s">
        <v>40</v>
      </c>
      <c r="G6" t="s">
        <v>30</v>
      </c>
    </row>
    <row r="7" spans="2:7" x14ac:dyDescent="0.25">
      <c r="B7" t="s">
        <v>58</v>
      </c>
      <c r="C7">
        <f>MEDIAN(Data[Amount])</f>
        <v>3437</v>
      </c>
      <c r="D7">
        <f>MEDIAN(Data[Units])</f>
        <v>124.5</v>
      </c>
      <c r="F7" t="s">
        <v>8</v>
      </c>
      <c r="G7" t="s">
        <v>32</v>
      </c>
    </row>
    <row r="8" spans="2:7" x14ac:dyDescent="0.25">
      <c r="B8" t="s">
        <v>59</v>
      </c>
      <c r="C8">
        <f>MIN(Data[Amount])</f>
        <v>0</v>
      </c>
      <c r="D8">
        <f>MIN(Data[Units])</f>
        <v>0</v>
      </c>
      <c r="F8" t="s">
        <v>9</v>
      </c>
      <c r="G8" t="s">
        <v>4</v>
      </c>
    </row>
    <row r="9" spans="2:7" x14ac:dyDescent="0.25">
      <c r="B9" t="s">
        <v>60</v>
      </c>
      <c r="C9">
        <f>MAX(Data[Amount])</f>
        <v>16184</v>
      </c>
      <c r="D9">
        <f>MAX(Data[Units])</f>
        <v>525</v>
      </c>
      <c r="F9" t="s">
        <v>41</v>
      </c>
      <c r="G9" t="s">
        <v>18</v>
      </c>
    </row>
    <row r="10" spans="2:7" x14ac:dyDescent="0.25">
      <c r="B10" t="s">
        <v>61</v>
      </c>
      <c r="C10">
        <f>C9-C8</f>
        <v>16184</v>
      </c>
      <c r="D10">
        <f>D9-D8</f>
        <v>525</v>
      </c>
      <c r="F10" t="s">
        <v>6</v>
      </c>
      <c r="G10" t="s">
        <v>25</v>
      </c>
    </row>
    <row r="11" spans="2:7" x14ac:dyDescent="0.25">
      <c r="F11" t="s">
        <v>7</v>
      </c>
      <c r="G11" t="s">
        <v>33</v>
      </c>
    </row>
    <row r="12" spans="2:7" x14ac:dyDescent="0.25">
      <c r="B12" t="s">
        <v>62</v>
      </c>
      <c r="C12">
        <f>QUARTILE(Data[Amount],1)</f>
        <v>1652</v>
      </c>
      <c r="D12">
        <f>QUARTILE(Data[Units],1)</f>
        <v>54</v>
      </c>
      <c r="F12" t="s">
        <v>5</v>
      </c>
      <c r="G12" t="s">
        <v>31</v>
      </c>
    </row>
    <row r="13" spans="2:7" x14ac:dyDescent="0.25">
      <c r="B13" t="s">
        <v>63</v>
      </c>
      <c r="C13">
        <f>QUARTILE(Data[Amount],2)</f>
        <v>3437</v>
      </c>
      <c r="D13">
        <f>QUARTILE(Data[Units],2)</f>
        <v>124.5</v>
      </c>
      <c r="F13" t="s">
        <v>2</v>
      </c>
      <c r="G13" t="s">
        <v>22</v>
      </c>
    </row>
    <row r="14" spans="2:7" x14ac:dyDescent="0.25">
      <c r="B14" t="s">
        <v>64</v>
      </c>
      <c r="C14">
        <f>QUARTILE(Data[Amount],3)</f>
        <v>6179.25</v>
      </c>
      <c r="D14">
        <f>QUARTILE(Data[Units],3)</f>
        <v>220.5</v>
      </c>
      <c r="F14" t="s">
        <v>3</v>
      </c>
      <c r="G14" t="s">
        <v>14</v>
      </c>
    </row>
    <row r="15" spans="2:7" x14ac:dyDescent="0.25">
      <c r="F15" t="s">
        <v>10</v>
      </c>
      <c r="G15" t="s">
        <v>17</v>
      </c>
    </row>
    <row r="16" spans="2:7" x14ac:dyDescent="0.25">
      <c r="G16" t="s">
        <v>16</v>
      </c>
    </row>
    <row r="17" spans="1:7" x14ac:dyDescent="0.25">
      <c r="A17">
        <v>1</v>
      </c>
      <c r="B17" t="s">
        <v>65</v>
      </c>
      <c r="E17">
        <f>COUNTA(G6:G27)</f>
        <v>22</v>
      </c>
      <c r="G17" t="s">
        <v>13</v>
      </c>
    </row>
    <row r="18" spans="1:7" x14ac:dyDescent="0.25">
      <c r="A18">
        <v>2</v>
      </c>
      <c r="B18" t="s">
        <v>66</v>
      </c>
      <c r="E18">
        <f>COUNTA(F5:F15)</f>
        <v>11</v>
      </c>
      <c r="G18" t="s">
        <v>29</v>
      </c>
    </row>
    <row r="19" spans="1:7" x14ac:dyDescent="0.25">
      <c r="G19" t="s">
        <v>20</v>
      </c>
    </row>
    <row r="20" spans="1:7" x14ac:dyDescent="0.25">
      <c r="G20" t="s">
        <v>23</v>
      </c>
    </row>
    <row r="21" spans="1:7" x14ac:dyDescent="0.25">
      <c r="G21" t="s">
        <v>19</v>
      </c>
    </row>
    <row r="22" spans="1:7" x14ac:dyDescent="0.25">
      <c r="G22" t="s">
        <v>15</v>
      </c>
    </row>
    <row r="23" spans="1:7" x14ac:dyDescent="0.25">
      <c r="G23" t="s">
        <v>24</v>
      </c>
    </row>
    <row r="24" spans="1:7" x14ac:dyDescent="0.25">
      <c r="G24" t="s">
        <v>27</v>
      </c>
    </row>
    <row r="25" spans="1:7" x14ac:dyDescent="0.25">
      <c r="G25" t="s">
        <v>28</v>
      </c>
    </row>
    <row r="26" spans="1:7" x14ac:dyDescent="0.25">
      <c r="G26" t="s">
        <v>21</v>
      </c>
    </row>
    <row r="27" spans="1:7" x14ac:dyDescent="0.25">
      <c r="G27" t="s">
        <v>26</v>
      </c>
    </row>
  </sheetData>
  <mergeCells count="1">
    <mergeCell ref="B2:E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04"/>
  <sheetViews>
    <sheetView workbookViewId="0">
      <selection activeCell="F308" sqref="F308"/>
    </sheetView>
  </sheetViews>
  <sheetFormatPr defaultRowHeight="15" x14ac:dyDescent="0.25"/>
  <cols>
    <col min="2" max="2" width="16" bestFit="1" customWidth="1"/>
    <col min="3" max="3" width="13" bestFit="1" customWidth="1"/>
    <col min="4" max="4" width="21.85546875" bestFit="1" customWidth="1"/>
    <col min="5" max="5" width="19" customWidth="1"/>
    <col min="6" max="6" width="10" customWidth="1"/>
    <col min="8" max="8" width="4.5703125" style="11" customWidth="1"/>
  </cols>
  <sheetData>
    <row r="1" spans="1:13" ht="15" customHeight="1" x14ac:dyDescent="0.25">
      <c r="A1" s="46">
        <v>2</v>
      </c>
      <c r="B1" s="47" t="s">
        <v>67</v>
      </c>
      <c r="C1" s="47"/>
      <c r="D1" s="47"/>
      <c r="E1" s="47"/>
      <c r="F1" s="47"/>
    </row>
    <row r="2" spans="1:13" ht="15" customHeight="1" x14ac:dyDescent="0.25">
      <c r="A2" s="46"/>
      <c r="B2" s="47"/>
      <c r="C2" s="47"/>
      <c r="D2" s="47"/>
      <c r="E2" s="47"/>
      <c r="F2" s="47"/>
    </row>
    <row r="4" spans="1:13" x14ac:dyDescent="0.25">
      <c r="B4" s="12" t="s">
        <v>11</v>
      </c>
      <c r="C4" s="12" t="s">
        <v>12</v>
      </c>
      <c r="D4" s="12" t="s">
        <v>0</v>
      </c>
      <c r="E4" s="12" t="s">
        <v>1</v>
      </c>
      <c r="F4" s="12" t="s">
        <v>50</v>
      </c>
      <c r="I4" s="48" t="s">
        <v>70</v>
      </c>
      <c r="J4" s="48"/>
      <c r="K4" s="48"/>
      <c r="L4" s="48"/>
      <c r="M4" s="48"/>
    </row>
    <row r="5" spans="1:13" ht="15" hidden="1" customHeight="1" x14ac:dyDescent="0.25">
      <c r="B5" s="13" t="s">
        <v>10</v>
      </c>
      <c r="C5" s="13" t="s">
        <v>38</v>
      </c>
      <c r="D5" s="13" t="s">
        <v>14</v>
      </c>
      <c r="E5" s="14">
        <v>5586</v>
      </c>
      <c r="F5" s="15">
        <v>525</v>
      </c>
      <c r="I5" s="48"/>
      <c r="J5" s="48"/>
      <c r="K5" s="48"/>
      <c r="L5" s="48"/>
      <c r="M5" s="48"/>
    </row>
    <row r="6" spans="1:13" ht="15" hidden="1" customHeight="1" x14ac:dyDescent="0.25">
      <c r="B6" s="13" t="s">
        <v>2</v>
      </c>
      <c r="C6" s="13" t="s">
        <v>36</v>
      </c>
      <c r="D6" s="13" t="s">
        <v>27</v>
      </c>
      <c r="E6" s="14">
        <v>798</v>
      </c>
      <c r="F6" s="15">
        <v>519</v>
      </c>
      <c r="I6" s="48"/>
      <c r="J6" s="48"/>
      <c r="K6" s="48"/>
      <c r="L6" s="48"/>
      <c r="M6" s="48"/>
    </row>
    <row r="7" spans="1:13" ht="15" hidden="1" customHeight="1" x14ac:dyDescent="0.25">
      <c r="B7" s="13" t="s">
        <v>8</v>
      </c>
      <c r="C7" s="13" t="s">
        <v>38</v>
      </c>
      <c r="D7" s="13" t="s">
        <v>13</v>
      </c>
      <c r="E7" s="14">
        <v>819</v>
      </c>
      <c r="F7" s="15">
        <v>510</v>
      </c>
      <c r="I7" s="48"/>
      <c r="J7" s="48"/>
      <c r="K7" s="48"/>
      <c r="L7" s="48"/>
      <c r="M7" s="48"/>
    </row>
    <row r="8" spans="1:13" ht="15" hidden="1" customHeight="1" x14ac:dyDescent="0.25">
      <c r="B8" s="13" t="s">
        <v>3</v>
      </c>
      <c r="C8" s="13" t="s">
        <v>34</v>
      </c>
      <c r="D8" s="13" t="s">
        <v>32</v>
      </c>
      <c r="E8" s="14">
        <v>7777</v>
      </c>
      <c r="F8" s="15">
        <v>504</v>
      </c>
      <c r="I8" s="48"/>
      <c r="J8" s="48"/>
      <c r="K8" s="48"/>
      <c r="L8" s="48"/>
      <c r="M8" s="48"/>
    </row>
    <row r="9" spans="1:13" ht="15" hidden="1" customHeight="1" x14ac:dyDescent="0.25">
      <c r="B9" s="13" t="s">
        <v>9</v>
      </c>
      <c r="C9" s="13" t="s">
        <v>34</v>
      </c>
      <c r="D9" s="13" t="s">
        <v>20</v>
      </c>
      <c r="E9" s="14">
        <v>8463</v>
      </c>
      <c r="F9" s="15">
        <v>492</v>
      </c>
      <c r="I9" s="48"/>
      <c r="J9" s="48"/>
      <c r="K9" s="48"/>
      <c r="L9" s="48"/>
      <c r="M9" s="48"/>
    </row>
    <row r="10" spans="1:13" ht="15" hidden="1" customHeight="1" x14ac:dyDescent="0.25">
      <c r="B10" s="13" t="s">
        <v>2</v>
      </c>
      <c r="C10" s="13" t="s">
        <v>39</v>
      </c>
      <c r="D10" s="13" t="s">
        <v>25</v>
      </c>
      <c r="E10" s="14">
        <v>1785</v>
      </c>
      <c r="F10" s="15">
        <v>462</v>
      </c>
      <c r="I10" s="48"/>
      <c r="J10" s="48"/>
      <c r="K10" s="48"/>
      <c r="L10" s="48"/>
      <c r="M10" s="48"/>
    </row>
    <row r="11" spans="1:13" ht="15" hidden="1" customHeight="1" x14ac:dyDescent="0.25">
      <c r="B11" s="13" t="s">
        <v>8</v>
      </c>
      <c r="C11" s="13" t="s">
        <v>35</v>
      </c>
      <c r="D11" s="13" t="s">
        <v>32</v>
      </c>
      <c r="E11" s="14">
        <v>6706</v>
      </c>
      <c r="F11" s="15">
        <v>459</v>
      </c>
      <c r="I11" s="48"/>
      <c r="J11" s="48"/>
      <c r="K11" s="48"/>
      <c r="L11" s="48"/>
      <c r="M11" s="48"/>
    </row>
    <row r="12" spans="1:13" ht="15" hidden="1" customHeight="1" x14ac:dyDescent="0.25">
      <c r="B12" s="13" t="s">
        <v>6</v>
      </c>
      <c r="C12" s="13" t="s">
        <v>37</v>
      </c>
      <c r="D12" s="13" t="s">
        <v>28</v>
      </c>
      <c r="E12" s="14">
        <v>3556</v>
      </c>
      <c r="F12" s="15">
        <v>459</v>
      </c>
      <c r="I12" s="48"/>
      <c r="J12" s="48"/>
      <c r="K12" s="48"/>
      <c r="L12" s="48"/>
      <c r="M12" s="48"/>
    </row>
    <row r="13" spans="1:13" ht="15" hidden="1" customHeight="1" x14ac:dyDescent="0.25">
      <c r="B13" s="13" t="s">
        <v>6</v>
      </c>
      <c r="C13" s="13" t="s">
        <v>34</v>
      </c>
      <c r="D13" s="13" t="s">
        <v>26</v>
      </c>
      <c r="E13" s="14">
        <v>8008</v>
      </c>
      <c r="F13" s="15">
        <v>456</v>
      </c>
      <c r="I13" s="48"/>
      <c r="J13" s="48"/>
      <c r="K13" s="48"/>
      <c r="L13" s="48"/>
      <c r="M13" s="48"/>
    </row>
    <row r="14" spans="1:13" ht="15" hidden="1" customHeight="1" x14ac:dyDescent="0.25">
      <c r="B14" s="13" t="s">
        <v>40</v>
      </c>
      <c r="C14" s="13" t="s">
        <v>35</v>
      </c>
      <c r="D14" s="13" t="s">
        <v>30</v>
      </c>
      <c r="E14" s="14">
        <v>2275</v>
      </c>
      <c r="F14" s="15">
        <v>447</v>
      </c>
      <c r="I14" s="48"/>
      <c r="J14" s="48"/>
      <c r="K14" s="48"/>
      <c r="L14" s="48"/>
      <c r="M14" s="48"/>
    </row>
    <row r="15" spans="1:13" ht="15" hidden="1" customHeight="1" x14ac:dyDescent="0.25">
      <c r="B15" s="13" t="s">
        <v>40</v>
      </c>
      <c r="C15" s="13" t="s">
        <v>35</v>
      </c>
      <c r="D15" s="13" t="s">
        <v>33</v>
      </c>
      <c r="E15" s="14">
        <v>8869</v>
      </c>
      <c r="F15" s="15">
        <v>432</v>
      </c>
      <c r="I15" s="48"/>
      <c r="J15" s="48"/>
      <c r="K15" s="48"/>
      <c r="L15" s="48"/>
      <c r="M15" s="48"/>
    </row>
    <row r="16" spans="1:13" ht="15" hidden="1" customHeight="1" x14ac:dyDescent="0.25">
      <c r="B16" s="13" t="s">
        <v>6</v>
      </c>
      <c r="C16" s="13" t="s">
        <v>39</v>
      </c>
      <c r="D16" s="13" t="s">
        <v>25</v>
      </c>
      <c r="E16" s="14">
        <v>2100</v>
      </c>
      <c r="F16" s="15">
        <v>414</v>
      </c>
      <c r="I16" s="48"/>
      <c r="J16" s="48"/>
      <c r="K16" s="48"/>
      <c r="L16" s="48"/>
      <c r="M16" s="48"/>
    </row>
    <row r="17" spans="2:13" ht="15" hidden="1" customHeight="1" x14ac:dyDescent="0.25">
      <c r="B17" s="13" t="s">
        <v>6</v>
      </c>
      <c r="C17" s="13" t="s">
        <v>37</v>
      </c>
      <c r="D17" s="13" t="s">
        <v>16</v>
      </c>
      <c r="E17" s="14">
        <v>1904</v>
      </c>
      <c r="F17" s="15">
        <v>405</v>
      </c>
      <c r="I17" s="48"/>
      <c r="J17" s="48"/>
      <c r="K17" s="48"/>
      <c r="L17" s="48"/>
      <c r="M17" s="48"/>
    </row>
    <row r="18" spans="2:13" ht="15" hidden="1" customHeight="1" x14ac:dyDescent="0.25">
      <c r="B18" s="13" t="s">
        <v>6</v>
      </c>
      <c r="C18" s="13" t="s">
        <v>35</v>
      </c>
      <c r="D18" s="13" t="s">
        <v>4</v>
      </c>
      <c r="E18" s="14">
        <v>1302</v>
      </c>
      <c r="F18" s="15">
        <v>402</v>
      </c>
      <c r="I18" s="48"/>
      <c r="J18" s="48"/>
      <c r="K18" s="48"/>
      <c r="L18" s="48"/>
      <c r="M18" s="48"/>
    </row>
    <row r="19" spans="2:13" ht="15" hidden="1" customHeight="1" x14ac:dyDescent="0.25">
      <c r="B19" s="13" t="s">
        <v>6</v>
      </c>
      <c r="C19" s="13" t="s">
        <v>39</v>
      </c>
      <c r="D19" s="13" t="s">
        <v>29</v>
      </c>
      <c r="E19" s="14">
        <v>3052</v>
      </c>
      <c r="F19" s="15">
        <v>378</v>
      </c>
      <c r="I19" s="48"/>
      <c r="J19" s="48"/>
      <c r="K19" s="48"/>
      <c r="L19" s="48"/>
      <c r="M19" s="48"/>
    </row>
    <row r="20" spans="2:13" ht="15" hidden="1" customHeight="1" x14ac:dyDescent="0.25">
      <c r="B20" s="13" t="s">
        <v>40</v>
      </c>
      <c r="C20" s="13" t="s">
        <v>35</v>
      </c>
      <c r="D20" s="13" t="s">
        <v>22</v>
      </c>
      <c r="E20" s="14">
        <v>6853</v>
      </c>
      <c r="F20" s="15">
        <v>372</v>
      </c>
      <c r="I20" s="48"/>
      <c r="J20" s="48"/>
      <c r="K20" s="48"/>
      <c r="L20" s="48"/>
      <c r="M20" s="48"/>
    </row>
    <row r="21" spans="2:13" ht="15" hidden="1" customHeight="1" x14ac:dyDescent="0.25">
      <c r="B21" s="13" t="s">
        <v>7</v>
      </c>
      <c r="C21" s="13" t="s">
        <v>34</v>
      </c>
      <c r="D21" s="13" t="s">
        <v>14</v>
      </c>
      <c r="E21" s="14">
        <v>1932</v>
      </c>
      <c r="F21" s="15">
        <v>369</v>
      </c>
      <c r="I21" s="48"/>
      <c r="J21" s="48"/>
      <c r="K21" s="48"/>
      <c r="L21" s="48"/>
      <c r="M21" s="48"/>
    </row>
    <row r="22" spans="2:13" ht="15" hidden="1" customHeight="1" x14ac:dyDescent="0.25">
      <c r="B22" s="13" t="s">
        <v>6</v>
      </c>
      <c r="C22" s="13" t="s">
        <v>34</v>
      </c>
      <c r="D22" s="13" t="s">
        <v>30</v>
      </c>
      <c r="E22" s="14">
        <v>3402</v>
      </c>
      <c r="F22" s="15">
        <v>366</v>
      </c>
      <c r="I22" s="48"/>
      <c r="J22" s="48"/>
      <c r="K22" s="48"/>
      <c r="L22" s="48"/>
      <c r="M22" s="48"/>
    </row>
    <row r="23" spans="2:13" ht="15" hidden="1" customHeight="1" x14ac:dyDescent="0.25">
      <c r="B23" s="13" t="s">
        <v>3</v>
      </c>
      <c r="C23" s="13" t="s">
        <v>37</v>
      </c>
      <c r="D23" s="13" t="s">
        <v>4</v>
      </c>
      <c r="E23" s="14">
        <v>938</v>
      </c>
      <c r="F23" s="15">
        <v>366</v>
      </c>
      <c r="I23" s="48"/>
      <c r="J23" s="48"/>
      <c r="K23" s="48"/>
      <c r="L23" s="48"/>
      <c r="M23" s="48"/>
    </row>
    <row r="24" spans="2:13" ht="15" hidden="1" customHeight="1" x14ac:dyDescent="0.25">
      <c r="B24" s="13" t="s">
        <v>8</v>
      </c>
      <c r="C24" s="13" t="s">
        <v>35</v>
      </c>
      <c r="D24" s="13" t="s">
        <v>20</v>
      </c>
      <c r="E24" s="14">
        <v>2702</v>
      </c>
      <c r="F24" s="15">
        <v>363</v>
      </c>
      <c r="I24" s="48"/>
      <c r="J24" s="48"/>
      <c r="K24" s="48"/>
      <c r="L24" s="48"/>
      <c r="M24" s="48"/>
    </row>
    <row r="25" spans="2:13" ht="15" hidden="1" customHeight="1" x14ac:dyDescent="0.25">
      <c r="B25" s="13" t="s">
        <v>5</v>
      </c>
      <c r="C25" s="13" t="s">
        <v>35</v>
      </c>
      <c r="D25" s="13" t="s">
        <v>29</v>
      </c>
      <c r="E25" s="14">
        <v>4480</v>
      </c>
      <c r="F25" s="15">
        <v>357</v>
      </c>
      <c r="I25" s="48"/>
      <c r="J25" s="48"/>
      <c r="K25" s="48"/>
      <c r="L25" s="48"/>
      <c r="M25" s="48"/>
    </row>
    <row r="26" spans="2:13" ht="15" hidden="1" customHeight="1" x14ac:dyDescent="0.25">
      <c r="B26" s="13" t="s">
        <v>2</v>
      </c>
      <c r="C26" s="13" t="s">
        <v>38</v>
      </c>
      <c r="D26" s="13" t="s">
        <v>31</v>
      </c>
      <c r="E26" s="14">
        <v>4326</v>
      </c>
      <c r="F26" s="15">
        <v>348</v>
      </c>
      <c r="I26" s="48"/>
      <c r="J26" s="48"/>
      <c r="K26" s="48"/>
      <c r="L26" s="48"/>
      <c r="M26" s="48"/>
    </row>
    <row r="27" spans="2:13" ht="15" hidden="1" customHeight="1" x14ac:dyDescent="0.25">
      <c r="B27" s="13" t="s">
        <v>5</v>
      </c>
      <c r="C27" s="13" t="s">
        <v>36</v>
      </c>
      <c r="D27" s="13" t="s">
        <v>17</v>
      </c>
      <c r="E27" s="14">
        <v>3339</v>
      </c>
      <c r="F27" s="15">
        <v>348</v>
      </c>
      <c r="I27" s="48"/>
      <c r="J27" s="48"/>
      <c r="K27" s="48"/>
      <c r="L27" s="48"/>
      <c r="M27" s="48"/>
    </row>
    <row r="28" spans="2:13" ht="15" hidden="1" customHeight="1" x14ac:dyDescent="0.25">
      <c r="B28" s="13" t="s">
        <v>10</v>
      </c>
      <c r="C28" s="13" t="s">
        <v>36</v>
      </c>
      <c r="D28" s="13" t="s">
        <v>29</v>
      </c>
      <c r="E28" s="14">
        <v>2471</v>
      </c>
      <c r="F28" s="15">
        <v>342</v>
      </c>
      <c r="I28" s="48"/>
      <c r="J28" s="48"/>
      <c r="K28" s="48"/>
      <c r="L28" s="48"/>
      <c r="M28" s="48"/>
    </row>
    <row r="29" spans="2:13" x14ac:dyDescent="0.25">
      <c r="B29" s="13" t="s">
        <v>5</v>
      </c>
      <c r="C29" s="13" t="s">
        <v>34</v>
      </c>
      <c r="D29" s="13" t="s">
        <v>20</v>
      </c>
      <c r="E29" s="14">
        <v>15610</v>
      </c>
      <c r="F29" s="15">
        <v>339</v>
      </c>
      <c r="I29" s="48"/>
      <c r="J29" s="48"/>
      <c r="K29" s="48"/>
      <c r="L29" s="48"/>
      <c r="M29" s="48"/>
    </row>
    <row r="30" spans="2:13" ht="15" hidden="1" customHeight="1" x14ac:dyDescent="0.25">
      <c r="B30" s="13" t="s">
        <v>7</v>
      </c>
      <c r="C30" s="13" t="s">
        <v>37</v>
      </c>
      <c r="D30" s="13" t="s">
        <v>16</v>
      </c>
      <c r="E30" s="14">
        <v>4487</v>
      </c>
      <c r="F30" s="15">
        <v>333</v>
      </c>
      <c r="I30" s="48"/>
      <c r="J30" s="48"/>
      <c r="K30" s="48"/>
      <c r="L30" s="48"/>
      <c r="M30" s="48"/>
    </row>
    <row r="31" spans="2:13" ht="15" hidden="1" customHeight="1" x14ac:dyDescent="0.25">
      <c r="B31" s="13" t="s">
        <v>3</v>
      </c>
      <c r="C31" s="13" t="s">
        <v>37</v>
      </c>
      <c r="D31" s="13" t="s">
        <v>28</v>
      </c>
      <c r="E31" s="14">
        <v>7308</v>
      </c>
      <c r="F31" s="15">
        <v>327</v>
      </c>
      <c r="I31" s="48"/>
      <c r="J31" s="48"/>
      <c r="K31" s="48"/>
      <c r="L31" s="48"/>
      <c r="M31" s="48"/>
    </row>
    <row r="32" spans="2:13" ht="15" hidden="1" customHeight="1" x14ac:dyDescent="0.25">
      <c r="B32" s="13" t="s">
        <v>3</v>
      </c>
      <c r="C32" s="13" t="s">
        <v>37</v>
      </c>
      <c r="D32" s="13" t="s">
        <v>29</v>
      </c>
      <c r="E32" s="14">
        <v>4592</v>
      </c>
      <c r="F32" s="15">
        <v>324</v>
      </c>
      <c r="I32" s="48"/>
      <c r="J32" s="48"/>
      <c r="K32" s="48"/>
      <c r="L32" s="48"/>
      <c r="M32" s="48"/>
    </row>
    <row r="33" spans="2:13" ht="15" hidden="1" customHeight="1" x14ac:dyDescent="0.25">
      <c r="B33" s="13" t="s">
        <v>7</v>
      </c>
      <c r="C33" s="13" t="s">
        <v>38</v>
      </c>
      <c r="D33" s="13" t="s">
        <v>30</v>
      </c>
      <c r="E33" s="14">
        <v>10129</v>
      </c>
      <c r="F33" s="15">
        <v>312</v>
      </c>
      <c r="I33" s="48"/>
      <c r="J33" s="48"/>
      <c r="K33" s="48"/>
      <c r="L33" s="48"/>
      <c r="M33" s="48"/>
    </row>
    <row r="34" spans="2:13" ht="15" hidden="1" customHeight="1" x14ac:dyDescent="0.25">
      <c r="B34" s="13" t="s">
        <v>3</v>
      </c>
      <c r="C34" s="13" t="s">
        <v>34</v>
      </c>
      <c r="D34" s="13" t="s">
        <v>28</v>
      </c>
      <c r="E34" s="14">
        <v>3689</v>
      </c>
      <c r="F34" s="15">
        <v>312</v>
      </c>
      <c r="I34" s="48"/>
      <c r="J34" s="48"/>
      <c r="K34" s="48"/>
      <c r="L34" s="48"/>
      <c r="M34" s="48"/>
    </row>
    <row r="35" spans="2:13" ht="15" hidden="1" customHeight="1" x14ac:dyDescent="0.25">
      <c r="B35" s="13" t="s">
        <v>41</v>
      </c>
      <c r="C35" s="13" t="s">
        <v>36</v>
      </c>
      <c r="D35" s="13" t="s">
        <v>28</v>
      </c>
      <c r="E35" s="14">
        <v>854</v>
      </c>
      <c r="F35" s="15">
        <v>309</v>
      </c>
      <c r="I35" s="48"/>
      <c r="J35" s="48"/>
      <c r="K35" s="48"/>
      <c r="L35" s="48"/>
      <c r="M35" s="48"/>
    </row>
    <row r="36" spans="2:13" ht="15" hidden="1" customHeight="1" x14ac:dyDescent="0.25">
      <c r="B36" s="13" t="s">
        <v>9</v>
      </c>
      <c r="C36" s="13" t="s">
        <v>39</v>
      </c>
      <c r="D36" s="13" t="s">
        <v>24</v>
      </c>
      <c r="E36" s="14">
        <v>3920</v>
      </c>
      <c r="F36" s="15">
        <v>306</v>
      </c>
      <c r="I36" s="48"/>
      <c r="J36" s="48"/>
      <c r="K36" s="48"/>
      <c r="L36" s="48"/>
      <c r="M36" s="48"/>
    </row>
    <row r="37" spans="2:13" ht="15" hidden="1" customHeight="1" x14ac:dyDescent="0.25">
      <c r="B37" s="13" t="s">
        <v>40</v>
      </c>
      <c r="C37" s="13" t="s">
        <v>36</v>
      </c>
      <c r="D37" s="13" t="s">
        <v>27</v>
      </c>
      <c r="E37" s="14">
        <v>3164</v>
      </c>
      <c r="F37" s="15">
        <v>306</v>
      </c>
      <c r="I37" s="48"/>
      <c r="J37" s="48"/>
      <c r="K37" s="48"/>
      <c r="L37" s="48"/>
      <c r="M37" s="48"/>
    </row>
    <row r="38" spans="2:13" ht="15" hidden="1" customHeight="1" x14ac:dyDescent="0.25">
      <c r="B38" s="13" t="s">
        <v>3</v>
      </c>
      <c r="C38" s="13" t="s">
        <v>35</v>
      </c>
      <c r="D38" s="13" t="s">
        <v>33</v>
      </c>
      <c r="E38" s="14">
        <v>819</v>
      </c>
      <c r="F38" s="15">
        <v>306</v>
      </c>
      <c r="I38" s="48"/>
      <c r="J38" s="48"/>
      <c r="K38" s="48"/>
      <c r="L38" s="48"/>
      <c r="M38" s="48"/>
    </row>
    <row r="39" spans="2:13" ht="15" hidden="1" customHeight="1" x14ac:dyDescent="0.25">
      <c r="B39" s="13" t="s">
        <v>3</v>
      </c>
      <c r="C39" s="13" t="s">
        <v>38</v>
      </c>
      <c r="D39" s="13" t="s">
        <v>26</v>
      </c>
      <c r="E39" s="14">
        <v>8841</v>
      </c>
      <c r="F39" s="15">
        <v>303</v>
      </c>
      <c r="I39" s="48"/>
      <c r="J39" s="48"/>
      <c r="K39" s="48"/>
      <c r="L39" s="48"/>
      <c r="M39" s="48"/>
    </row>
    <row r="40" spans="2:13" ht="15" hidden="1" customHeight="1" x14ac:dyDescent="0.25">
      <c r="B40" s="13" t="s">
        <v>10</v>
      </c>
      <c r="C40" s="13" t="s">
        <v>36</v>
      </c>
      <c r="D40" s="13" t="s">
        <v>32</v>
      </c>
      <c r="E40" s="14">
        <v>6657</v>
      </c>
      <c r="F40" s="15">
        <v>303</v>
      </c>
      <c r="I40" s="48"/>
      <c r="J40" s="48"/>
      <c r="K40" s="48"/>
      <c r="L40" s="48"/>
      <c r="M40" s="48"/>
    </row>
    <row r="41" spans="2:13" ht="15" hidden="1" customHeight="1" x14ac:dyDescent="0.25">
      <c r="B41" s="13" t="s">
        <v>2</v>
      </c>
      <c r="C41" s="13" t="s">
        <v>35</v>
      </c>
      <c r="D41" s="13" t="s">
        <v>17</v>
      </c>
      <c r="E41" s="14">
        <v>1589</v>
      </c>
      <c r="F41" s="15">
        <v>303</v>
      </c>
      <c r="I41" s="48"/>
      <c r="J41" s="48"/>
      <c r="K41" s="48"/>
      <c r="L41" s="48"/>
      <c r="M41" s="48"/>
    </row>
    <row r="42" spans="2:13" ht="15" hidden="1" customHeight="1" x14ac:dyDescent="0.25">
      <c r="B42" s="13" t="s">
        <v>8</v>
      </c>
      <c r="C42" s="13" t="s">
        <v>35</v>
      </c>
      <c r="D42" s="13" t="s">
        <v>27</v>
      </c>
      <c r="E42" s="14">
        <v>4753</v>
      </c>
      <c r="F42" s="15">
        <v>300</v>
      </c>
      <c r="I42" s="48"/>
      <c r="J42" s="48"/>
      <c r="K42" s="48"/>
      <c r="L42" s="48"/>
      <c r="M42" s="48"/>
    </row>
    <row r="43" spans="2:13" ht="15" hidden="1" customHeight="1" x14ac:dyDescent="0.25">
      <c r="B43" s="13" t="s">
        <v>7</v>
      </c>
      <c r="C43" s="13" t="s">
        <v>36</v>
      </c>
      <c r="D43" s="13" t="s">
        <v>19</v>
      </c>
      <c r="E43" s="14">
        <v>2870</v>
      </c>
      <c r="F43" s="15">
        <v>300</v>
      </c>
      <c r="I43" s="48"/>
      <c r="J43" s="48"/>
      <c r="K43" s="48"/>
      <c r="L43" s="48"/>
      <c r="M43" s="48"/>
    </row>
    <row r="44" spans="2:13" ht="15" hidden="1" customHeight="1" x14ac:dyDescent="0.25">
      <c r="B44" s="13" t="s">
        <v>40</v>
      </c>
      <c r="C44" s="13" t="s">
        <v>38</v>
      </c>
      <c r="D44" s="13" t="s">
        <v>13</v>
      </c>
      <c r="E44" s="14">
        <v>5670</v>
      </c>
      <c r="F44" s="15">
        <v>297</v>
      </c>
      <c r="I44" s="48"/>
      <c r="J44" s="48"/>
      <c r="K44" s="48"/>
      <c r="L44" s="48"/>
      <c r="M44" s="48"/>
    </row>
    <row r="45" spans="2:13" ht="15" hidden="1" customHeight="1" x14ac:dyDescent="0.25">
      <c r="B45" s="13" t="s">
        <v>41</v>
      </c>
      <c r="C45" s="13" t="s">
        <v>36</v>
      </c>
      <c r="D45" s="13" t="s">
        <v>18</v>
      </c>
      <c r="E45" s="14">
        <v>9632</v>
      </c>
      <c r="F45" s="15">
        <v>288</v>
      </c>
      <c r="I45" s="48"/>
      <c r="J45" s="48"/>
      <c r="K45" s="48"/>
      <c r="L45" s="48"/>
      <c r="M45" s="48"/>
    </row>
    <row r="46" spans="2:13" ht="15" hidden="1" customHeight="1" x14ac:dyDescent="0.25">
      <c r="B46" s="13" t="s">
        <v>7</v>
      </c>
      <c r="C46" s="13" t="s">
        <v>35</v>
      </c>
      <c r="D46" s="13" t="s">
        <v>28</v>
      </c>
      <c r="E46" s="14">
        <v>5194</v>
      </c>
      <c r="F46" s="15">
        <v>288</v>
      </c>
      <c r="I46" s="48"/>
      <c r="J46" s="48"/>
      <c r="K46" s="48"/>
      <c r="L46" s="48"/>
      <c r="M46" s="48"/>
    </row>
    <row r="47" spans="2:13" ht="15" hidden="1" customHeight="1" x14ac:dyDescent="0.25">
      <c r="B47" s="13" t="s">
        <v>8</v>
      </c>
      <c r="C47" s="13" t="s">
        <v>34</v>
      </c>
      <c r="D47" s="13" t="s">
        <v>31</v>
      </c>
      <c r="E47" s="14">
        <v>3507</v>
      </c>
      <c r="F47" s="15">
        <v>288</v>
      </c>
      <c r="I47" s="48"/>
      <c r="J47" s="48"/>
      <c r="K47" s="48"/>
      <c r="L47" s="48"/>
      <c r="M47" s="48"/>
    </row>
    <row r="48" spans="2:13" ht="15" hidden="1" customHeight="1" x14ac:dyDescent="0.25">
      <c r="B48" s="13" t="s">
        <v>10</v>
      </c>
      <c r="C48" s="13" t="s">
        <v>37</v>
      </c>
      <c r="D48" s="13" t="s">
        <v>21</v>
      </c>
      <c r="E48" s="14">
        <v>245</v>
      </c>
      <c r="F48" s="15">
        <v>288</v>
      </c>
      <c r="I48" s="48"/>
      <c r="J48" s="48"/>
      <c r="K48" s="48"/>
      <c r="L48" s="48"/>
      <c r="M48" s="48"/>
    </row>
    <row r="49" spans="2:13" ht="15" hidden="1" customHeight="1" x14ac:dyDescent="0.25">
      <c r="B49" s="13" t="s">
        <v>6</v>
      </c>
      <c r="C49" s="13" t="s">
        <v>38</v>
      </c>
      <c r="D49" s="13" t="s">
        <v>27</v>
      </c>
      <c r="E49" s="14">
        <v>1134</v>
      </c>
      <c r="F49" s="15">
        <v>282</v>
      </c>
      <c r="I49" s="48"/>
      <c r="J49" s="48"/>
      <c r="K49" s="48"/>
      <c r="L49" s="48"/>
      <c r="M49" s="48"/>
    </row>
    <row r="50" spans="2:13" ht="15" hidden="1" customHeight="1" x14ac:dyDescent="0.25">
      <c r="B50" s="13" t="s">
        <v>10</v>
      </c>
      <c r="C50" s="13" t="s">
        <v>39</v>
      </c>
      <c r="D50" s="13" t="s">
        <v>21</v>
      </c>
      <c r="E50" s="14">
        <v>4858</v>
      </c>
      <c r="F50" s="15">
        <v>279</v>
      </c>
      <c r="I50" s="48"/>
      <c r="J50" s="48"/>
      <c r="K50" s="48"/>
      <c r="L50" s="48"/>
      <c r="M50" s="48"/>
    </row>
    <row r="51" spans="2:13" ht="15" hidden="1" customHeight="1" x14ac:dyDescent="0.25">
      <c r="B51" s="13" t="s">
        <v>10</v>
      </c>
      <c r="C51" s="13" t="s">
        <v>35</v>
      </c>
      <c r="D51" s="13" t="s">
        <v>18</v>
      </c>
      <c r="E51" s="14">
        <v>3808</v>
      </c>
      <c r="F51" s="15">
        <v>279</v>
      </c>
      <c r="I51" s="48"/>
      <c r="J51" s="48"/>
      <c r="K51" s="48"/>
      <c r="L51" s="48"/>
      <c r="M51" s="48"/>
    </row>
    <row r="52" spans="2:13" ht="15" hidden="1" customHeight="1" x14ac:dyDescent="0.25">
      <c r="B52" s="13" t="s">
        <v>3</v>
      </c>
      <c r="C52" s="13" t="s">
        <v>34</v>
      </c>
      <c r="D52" s="13" t="s">
        <v>14</v>
      </c>
      <c r="E52" s="14">
        <v>7259</v>
      </c>
      <c r="F52" s="15">
        <v>276</v>
      </c>
      <c r="I52" s="48"/>
      <c r="J52" s="48"/>
      <c r="K52" s="48"/>
      <c r="L52" s="48"/>
      <c r="M52" s="48"/>
    </row>
    <row r="53" spans="2:13" ht="15" hidden="1" customHeight="1" x14ac:dyDescent="0.25">
      <c r="B53" s="13" t="s">
        <v>3</v>
      </c>
      <c r="C53" s="13" t="s">
        <v>35</v>
      </c>
      <c r="D53" s="13" t="s">
        <v>15</v>
      </c>
      <c r="E53" s="14">
        <v>6657</v>
      </c>
      <c r="F53" s="15">
        <v>276</v>
      </c>
      <c r="I53" s="48"/>
      <c r="J53" s="48"/>
      <c r="K53" s="48"/>
      <c r="L53" s="48"/>
      <c r="M53" s="48"/>
    </row>
    <row r="54" spans="2:13" ht="15" hidden="1" customHeight="1" x14ac:dyDescent="0.25">
      <c r="B54" s="13" t="s">
        <v>9</v>
      </c>
      <c r="C54" s="13" t="s">
        <v>37</v>
      </c>
      <c r="D54" s="13" t="s">
        <v>29</v>
      </c>
      <c r="E54" s="14">
        <v>1085</v>
      </c>
      <c r="F54" s="15">
        <v>273</v>
      </c>
      <c r="I54" s="48"/>
      <c r="J54" s="48"/>
      <c r="K54" s="48"/>
      <c r="L54" s="48"/>
      <c r="M54" s="48"/>
    </row>
    <row r="55" spans="2:13" ht="15" hidden="1" customHeight="1" x14ac:dyDescent="0.25">
      <c r="B55" s="13" t="s">
        <v>7</v>
      </c>
      <c r="C55" s="13" t="s">
        <v>38</v>
      </c>
      <c r="D55" s="13" t="s">
        <v>18</v>
      </c>
      <c r="E55" s="14">
        <v>1778</v>
      </c>
      <c r="F55" s="15">
        <v>270</v>
      </c>
      <c r="I55" s="48"/>
      <c r="J55" s="48"/>
      <c r="K55" s="48"/>
      <c r="L55" s="48"/>
      <c r="M55" s="48"/>
    </row>
    <row r="56" spans="2:13" ht="15" hidden="1" customHeight="1" x14ac:dyDescent="0.25">
      <c r="B56" s="13" t="s">
        <v>6</v>
      </c>
      <c r="C56" s="13" t="s">
        <v>35</v>
      </c>
      <c r="D56" s="13" t="s">
        <v>20</v>
      </c>
      <c r="E56" s="14">
        <v>1071</v>
      </c>
      <c r="F56" s="15">
        <v>270</v>
      </c>
      <c r="I56" s="48"/>
      <c r="J56" s="48"/>
      <c r="K56" s="48"/>
      <c r="L56" s="48"/>
      <c r="M56" s="48"/>
    </row>
    <row r="57" spans="2:13" ht="15" hidden="1" customHeight="1" x14ac:dyDescent="0.25">
      <c r="B57" s="13" t="s">
        <v>10</v>
      </c>
      <c r="C57" s="13" t="s">
        <v>36</v>
      </c>
      <c r="D57" s="13" t="s">
        <v>23</v>
      </c>
      <c r="E57" s="14">
        <v>2317</v>
      </c>
      <c r="F57" s="15">
        <v>261</v>
      </c>
      <c r="I57" s="48"/>
      <c r="J57" s="48"/>
      <c r="K57" s="48"/>
      <c r="L57" s="48"/>
      <c r="M57" s="48"/>
    </row>
    <row r="58" spans="2:13" ht="15" hidden="1" customHeight="1" x14ac:dyDescent="0.25">
      <c r="B58" s="13" t="s">
        <v>7</v>
      </c>
      <c r="C58" s="13" t="s">
        <v>38</v>
      </c>
      <c r="D58" s="13" t="s">
        <v>28</v>
      </c>
      <c r="E58" s="14">
        <v>5677</v>
      </c>
      <c r="F58" s="15">
        <v>258</v>
      </c>
      <c r="I58" s="48"/>
      <c r="J58" s="48"/>
      <c r="K58" s="48"/>
      <c r="L58" s="48"/>
      <c r="M58" s="48"/>
    </row>
    <row r="59" spans="2:13" ht="15" hidden="1" customHeight="1" x14ac:dyDescent="0.25">
      <c r="B59" s="13" t="s">
        <v>3</v>
      </c>
      <c r="C59" s="13" t="s">
        <v>35</v>
      </c>
      <c r="D59" s="13" t="s">
        <v>14</v>
      </c>
      <c r="E59" s="14">
        <v>2415</v>
      </c>
      <c r="F59" s="15">
        <v>255</v>
      </c>
      <c r="I59" s="48"/>
      <c r="J59" s="48"/>
      <c r="K59" s="48"/>
      <c r="L59" s="48"/>
      <c r="M59" s="48"/>
    </row>
    <row r="60" spans="2:13" ht="15" hidden="1" customHeight="1" x14ac:dyDescent="0.25">
      <c r="B60" s="13" t="s">
        <v>7</v>
      </c>
      <c r="C60" s="13" t="s">
        <v>35</v>
      </c>
      <c r="D60" s="13" t="s">
        <v>30</v>
      </c>
      <c r="E60" s="14">
        <v>6755</v>
      </c>
      <c r="F60" s="15">
        <v>252</v>
      </c>
      <c r="I60" s="48"/>
      <c r="J60" s="48"/>
      <c r="K60" s="48"/>
      <c r="L60" s="48"/>
      <c r="M60" s="48"/>
    </row>
    <row r="61" spans="2:13" ht="15" hidden="1" customHeight="1" x14ac:dyDescent="0.25">
      <c r="B61" s="13" t="s">
        <v>7</v>
      </c>
      <c r="C61" s="13" t="s">
        <v>36</v>
      </c>
      <c r="D61" s="13" t="s">
        <v>29</v>
      </c>
      <c r="E61" s="14">
        <v>5551</v>
      </c>
      <c r="F61" s="15">
        <v>252</v>
      </c>
      <c r="I61" s="48"/>
      <c r="J61" s="48"/>
      <c r="K61" s="48"/>
      <c r="L61" s="48"/>
      <c r="M61" s="48"/>
    </row>
    <row r="62" spans="2:13" ht="15" hidden="1" customHeight="1" x14ac:dyDescent="0.25">
      <c r="B62" s="13" t="s">
        <v>5</v>
      </c>
      <c r="C62" s="13" t="s">
        <v>39</v>
      </c>
      <c r="D62" s="13" t="s">
        <v>18</v>
      </c>
      <c r="E62" s="14">
        <v>385</v>
      </c>
      <c r="F62" s="15">
        <v>249</v>
      </c>
      <c r="I62" s="48"/>
      <c r="J62" s="48"/>
      <c r="K62" s="48"/>
      <c r="L62" s="48"/>
      <c r="M62" s="48"/>
    </row>
    <row r="63" spans="2:13" ht="15" hidden="1" customHeight="1" x14ac:dyDescent="0.25">
      <c r="B63" s="13" t="s">
        <v>5</v>
      </c>
      <c r="C63" s="13" t="s">
        <v>35</v>
      </c>
      <c r="D63" s="13" t="s">
        <v>31</v>
      </c>
      <c r="E63" s="14">
        <v>4753</v>
      </c>
      <c r="F63" s="15">
        <v>246</v>
      </c>
      <c r="I63" s="48"/>
      <c r="J63" s="48"/>
      <c r="K63" s="48"/>
      <c r="L63" s="48"/>
      <c r="M63" s="48"/>
    </row>
    <row r="64" spans="2:13" ht="15" hidden="1" customHeight="1" x14ac:dyDescent="0.25">
      <c r="B64" s="13" t="s">
        <v>7</v>
      </c>
      <c r="C64" s="13" t="s">
        <v>39</v>
      </c>
      <c r="D64" s="13" t="s">
        <v>17</v>
      </c>
      <c r="E64" s="14">
        <v>4438</v>
      </c>
      <c r="F64" s="15">
        <v>246</v>
      </c>
      <c r="I64" s="48"/>
      <c r="J64" s="48"/>
      <c r="K64" s="48"/>
      <c r="L64" s="48"/>
      <c r="M64" s="48"/>
    </row>
    <row r="65" spans="2:13" ht="15" hidden="1" customHeight="1" x14ac:dyDescent="0.25">
      <c r="B65" s="13" t="s">
        <v>2</v>
      </c>
      <c r="C65" s="13" t="s">
        <v>36</v>
      </c>
      <c r="D65" s="13" t="s">
        <v>31</v>
      </c>
      <c r="E65" s="14">
        <v>3094</v>
      </c>
      <c r="F65" s="15">
        <v>246</v>
      </c>
      <c r="I65" s="48"/>
      <c r="J65" s="48"/>
      <c r="K65" s="48"/>
      <c r="L65" s="48"/>
      <c r="M65" s="48"/>
    </row>
    <row r="66" spans="2:13" ht="15" hidden="1" customHeight="1" x14ac:dyDescent="0.25">
      <c r="B66" s="13" t="s">
        <v>9</v>
      </c>
      <c r="C66" s="13" t="s">
        <v>37</v>
      </c>
      <c r="D66" s="13" t="s">
        <v>26</v>
      </c>
      <c r="E66" s="14">
        <v>2856</v>
      </c>
      <c r="F66" s="15">
        <v>246</v>
      </c>
      <c r="I66" s="48"/>
      <c r="J66" s="48"/>
      <c r="K66" s="48"/>
      <c r="L66" s="48"/>
      <c r="M66" s="48"/>
    </row>
    <row r="67" spans="2:13" ht="15" hidden="1" customHeight="1" x14ac:dyDescent="0.25">
      <c r="B67" s="13" t="s">
        <v>9</v>
      </c>
      <c r="C67" s="13" t="s">
        <v>35</v>
      </c>
      <c r="D67" s="13" t="s">
        <v>15</v>
      </c>
      <c r="E67" s="14">
        <v>7833</v>
      </c>
      <c r="F67" s="15">
        <v>243</v>
      </c>
      <c r="I67" s="48"/>
      <c r="J67" s="48"/>
      <c r="K67" s="48"/>
      <c r="L67" s="48"/>
      <c r="M67" s="48"/>
    </row>
    <row r="68" spans="2:13" ht="15" hidden="1" customHeight="1" x14ac:dyDescent="0.25">
      <c r="B68" s="13" t="s">
        <v>7</v>
      </c>
      <c r="C68" s="13" t="s">
        <v>35</v>
      </c>
      <c r="D68" s="13" t="s">
        <v>19</v>
      </c>
      <c r="E68" s="14">
        <v>4585</v>
      </c>
      <c r="F68" s="15">
        <v>240</v>
      </c>
      <c r="I68" s="48"/>
      <c r="J68" s="48"/>
      <c r="K68" s="48"/>
      <c r="L68" s="48"/>
      <c r="M68" s="48"/>
    </row>
    <row r="69" spans="2:13" ht="15" hidden="1" customHeight="1" x14ac:dyDescent="0.25">
      <c r="B69" s="13" t="s">
        <v>41</v>
      </c>
      <c r="C69" s="13" t="s">
        <v>37</v>
      </c>
      <c r="D69" s="13" t="s">
        <v>30</v>
      </c>
      <c r="E69" s="14">
        <v>1526</v>
      </c>
      <c r="F69" s="15">
        <v>240</v>
      </c>
      <c r="I69" s="48"/>
      <c r="J69" s="48"/>
      <c r="K69" s="48"/>
      <c r="L69" s="48"/>
      <c r="M69" s="48"/>
    </row>
    <row r="70" spans="2:13" ht="15" hidden="1" customHeight="1" x14ac:dyDescent="0.25">
      <c r="B70" s="13" t="s">
        <v>5</v>
      </c>
      <c r="C70" s="13" t="s">
        <v>34</v>
      </c>
      <c r="D70" s="13" t="s">
        <v>22</v>
      </c>
      <c r="E70" s="14">
        <v>6279</v>
      </c>
      <c r="F70" s="15">
        <v>237</v>
      </c>
      <c r="I70" s="48"/>
      <c r="J70" s="48"/>
      <c r="K70" s="48"/>
      <c r="L70" s="48"/>
      <c r="M70" s="48"/>
    </row>
    <row r="71" spans="2:13" x14ac:dyDescent="0.25">
      <c r="B71" s="13" t="s">
        <v>40</v>
      </c>
      <c r="C71" s="13" t="s">
        <v>35</v>
      </c>
      <c r="D71" s="13" t="s">
        <v>32</v>
      </c>
      <c r="E71" s="14">
        <v>12348</v>
      </c>
      <c r="F71" s="15">
        <v>234</v>
      </c>
      <c r="I71" s="48"/>
      <c r="J71" s="48"/>
      <c r="K71" s="48"/>
      <c r="L71" s="48"/>
      <c r="M71" s="48"/>
    </row>
    <row r="72" spans="2:13" ht="15" hidden="1" customHeight="1" x14ac:dyDescent="0.25">
      <c r="B72" s="13" t="s">
        <v>3</v>
      </c>
      <c r="C72" s="13" t="s">
        <v>35</v>
      </c>
      <c r="D72" s="13" t="s">
        <v>25</v>
      </c>
      <c r="E72" s="14">
        <v>2464</v>
      </c>
      <c r="F72" s="15">
        <v>234</v>
      </c>
      <c r="I72" s="48"/>
      <c r="J72" s="48"/>
      <c r="K72" s="48"/>
      <c r="L72" s="48"/>
      <c r="M72" s="48"/>
    </row>
    <row r="73" spans="2:13" ht="15" hidden="1" customHeight="1" x14ac:dyDescent="0.25">
      <c r="B73" s="13" t="s">
        <v>8</v>
      </c>
      <c r="C73" s="13" t="s">
        <v>38</v>
      </c>
      <c r="D73" s="13" t="s">
        <v>23</v>
      </c>
      <c r="E73" s="14">
        <v>1701</v>
      </c>
      <c r="F73" s="15">
        <v>234</v>
      </c>
      <c r="I73" s="48"/>
      <c r="J73" s="48"/>
      <c r="K73" s="48"/>
      <c r="L73" s="48"/>
      <c r="M73" s="48"/>
    </row>
    <row r="74" spans="2:13" x14ac:dyDescent="0.25">
      <c r="B74" s="13" t="s">
        <v>41</v>
      </c>
      <c r="C74" s="13" t="s">
        <v>36</v>
      </c>
      <c r="D74" s="13" t="s">
        <v>13</v>
      </c>
      <c r="E74" s="14">
        <v>10311</v>
      </c>
      <c r="F74" s="15">
        <v>231</v>
      </c>
      <c r="I74" s="48"/>
      <c r="J74" s="48"/>
      <c r="K74" s="48"/>
      <c r="L74" s="48"/>
      <c r="M74" s="48"/>
    </row>
    <row r="75" spans="2:13" ht="15" hidden="1" customHeight="1" x14ac:dyDescent="0.25">
      <c r="B75" s="13" t="s">
        <v>41</v>
      </c>
      <c r="C75" s="13" t="s">
        <v>37</v>
      </c>
      <c r="D75" s="13" t="s">
        <v>15</v>
      </c>
      <c r="E75" s="14">
        <v>714</v>
      </c>
      <c r="F75" s="15">
        <v>231</v>
      </c>
      <c r="I75" s="48"/>
      <c r="J75" s="48"/>
      <c r="K75" s="48"/>
      <c r="L75" s="48"/>
      <c r="M75" s="48"/>
    </row>
    <row r="76" spans="2:13" ht="15" hidden="1" customHeight="1" x14ac:dyDescent="0.25">
      <c r="B76" s="13" t="s">
        <v>10</v>
      </c>
      <c r="C76" s="13" t="s">
        <v>35</v>
      </c>
      <c r="D76" s="13" t="s">
        <v>21</v>
      </c>
      <c r="E76" s="14">
        <v>567</v>
      </c>
      <c r="F76" s="15">
        <v>228</v>
      </c>
      <c r="I76" s="48"/>
      <c r="J76" s="48"/>
      <c r="K76" s="48"/>
      <c r="L76" s="48"/>
      <c r="M76" s="48"/>
    </row>
    <row r="77" spans="2:13" ht="15" hidden="1" customHeight="1" x14ac:dyDescent="0.25">
      <c r="B77" s="13" t="s">
        <v>7</v>
      </c>
      <c r="C77" s="13" t="s">
        <v>37</v>
      </c>
      <c r="D77" s="13" t="s">
        <v>14</v>
      </c>
      <c r="E77" s="14">
        <v>6608</v>
      </c>
      <c r="F77" s="15">
        <v>225</v>
      </c>
      <c r="I77" s="48"/>
      <c r="J77" s="48"/>
      <c r="K77" s="48"/>
      <c r="L77" s="48"/>
      <c r="M77" s="48"/>
    </row>
    <row r="78" spans="2:13" ht="15" hidden="1" customHeight="1" x14ac:dyDescent="0.25">
      <c r="B78" s="13" t="s">
        <v>40</v>
      </c>
      <c r="C78" s="13" t="s">
        <v>39</v>
      </c>
      <c r="D78" s="13" t="s">
        <v>28</v>
      </c>
      <c r="E78" s="14">
        <v>3101</v>
      </c>
      <c r="F78" s="15">
        <v>225</v>
      </c>
      <c r="I78" s="48"/>
      <c r="J78" s="48"/>
      <c r="K78" s="48"/>
      <c r="L78" s="48"/>
      <c r="M78" s="48"/>
    </row>
    <row r="79" spans="2:13" ht="15" hidden="1" customHeight="1" x14ac:dyDescent="0.25">
      <c r="B79" s="13" t="s">
        <v>41</v>
      </c>
      <c r="C79" s="13" t="s">
        <v>34</v>
      </c>
      <c r="D79" s="13" t="s">
        <v>16</v>
      </c>
      <c r="E79" s="14">
        <v>1274</v>
      </c>
      <c r="F79" s="15">
        <v>225</v>
      </c>
      <c r="I79" s="48"/>
      <c r="J79" s="48"/>
      <c r="K79" s="48"/>
      <c r="L79" s="48"/>
      <c r="M79" s="48"/>
    </row>
    <row r="80" spans="2:13" ht="15" hidden="1" customHeight="1" x14ac:dyDescent="0.25">
      <c r="B80" s="13" t="s">
        <v>8</v>
      </c>
      <c r="C80" s="13" t="s">
        <v>34</v>
      </c>
      <c r="D80" s="13" t="s">
        <v>16</v>
      </c>
      <c r="E80" s="14">
        <v>2009</v>
      </c>
      <c r="F80" s="15">
        <v>219</v>
      </c>
      <c r="I80" s="48"/>
      <c r="J80" s="48"/>
      <c r="K80" s="48"/>
      <c r="L80" s="48"/>
      <c r="M80" s="48"/>
    </row>
    <row r="81" spans="2:13" ht="15" hidden="1" customHeight="1" x14ac:dyDescent="0.25">
      <c r="B81" s="13" t="s">
        <v>41</v>
      </c>
      <c r="C81" s="13" t="s">
        <v>35</v>
      </c>
      <c r="D81" s="13" t="s">
        <v>28</v>
      </c>
      <c r="E81" s="14">
        <v>7455</v>
      </c>
      <c r="F81" s="15">
        <v>216</v>
      </c>
      <c r="I81" s="48"/>
      <c r="J81" s="48"/>
      <c r="K81" s="48"/>
      <c r="L81" s="48"/>
      <c r="M81" s="48"/>
    </row>
    <row r="82" spans="2:13" ht="15" hidden="1" customHeight="1" x14ac:dyDescent="0.25">
      <c r="B82" s="13" t="s">
        <v>2</v>
      </c>
      <c r="C82" s="13" t="s">
        <v>39</v>
      </c>
      <c r="D82" s="13" t="s">
        <v>21</v>
      </c>
      <c r="E82" s="14">
        <v>7651</v>
      </c>
      <c r="F82" s="15">
        <v>213</v>
      </c>
      <c r="I82" s="48"/>
      <c r="J82" s="48"/>
      <c r="K82" s="48"/>
      <c r="L82" s="48"/>
      <c r="M82" s="48"/>
    </row>
    <row r="83" spans="2:13" ht="15" hidden="1" customHeight="1" x14ac:dyDescent="0.25">
      <c r="B83" s="13" t="s">
        <v>8</v>
      </c>
      <c r="C83" s="13" t="s">
        <v>38</v>
      </c>
      <c r="D83" s="13" t="s">
        <v>32</v>
      </c>
      <c r="E83" s="14">
        <v>3752</v>
      </c>
      <c r="F83" s="15">
        <v>213</v>
      </c>
      <c r="I83" s="48"/>
      <c r="J83" s="48"/>
      <c r="K83" s="48"/>
      <c r="L83" s="48"/>
      <c r="M83" s="48"/>
    </row>
    <row r="84" spans="2:13" ht="15" hidden="1" customHeight="1" x14ac:dyDescent="0.25">
      <c r="B84" s="13" t="s">
        <v>8</v>
      </c>
      <c r="C84" s="13" t="s">
        <v>39</v>
      </c>
      <c r="D84" s="13" t="s">
        <v>31</v>
      </c>
      <c r="E84" s="14">
        <v>8890</v>
      </c>
      <c r="F84" s="15">
        <v>210</v>
      </c>
      <c r="I84" s="48"/>
      <c r="J84" s="48"/>
      <c r="K84" s="48"/>
      <c r="L84" s="48"/>
      <c r="M84" s="48"/>
    </row>
    <row r="85" spans="2:13" ht="15" hidden="1" customHeight="1" x14ac:dyDescent="0.25">
      <c r="B85" s="13" t="s">
        <v>8</v>
      </c>
      <c r="C85" s="13" t="s">
        <v>35</v>
      </c>
      <c r="D85" s="13" t="s">
        <v>22</v>
      </c>
      <c r="E85" s="14">
        <v>5012</v>
      </c>
      <c r="F85" s="15">
        <v>210</v>
      </c>
      <c r="I85" s="48"/>
      <c r="J85" s="48"/>
      <c r="K85" s="48"/>
      <c r="L85" s="48"/>
      <c r="M85" s="48"/>
    </row>
    <row r="86" spans="2:13" ht="15" hidden="1" customHeight="1" x14ac:dyDescent="0.25">
      <c r="B86" s="13" t="s">
        <v>7</v>
      </c>
      <c r="C86" s="13" t="s">
        <v>37</v>
      </c>
      <c r="D86" s="13" t="s">
        <v>22</v>
      </c>
      <c r="E86" s="14">
        <v>9835</v>
      </c>
      <c r="F86" s="15">
        <v>207</v>
      </c>
      <c r="I86" s="48"/>
      <c r="J86" s="48"/>
      <c r="K86" s="48"/>
      <c r="L86" s="48"/>
      <c r="M86" s="48"/>
    </row>
    <row r="87" spans="2:13" ht="15" hidden="1" customHeight="1" x14ac:dyDescent="0.25">
      <c r="B87" s="13" t="s">
        <v>6</v>
      </c>
      <c r="C87" s="13" t="s">
        <v>34</v>
      </c>
      <c r="D87" s="13" t="s">
        <v>27</v>
      </c>
      <c r="E87" s="14">
        <v>4242</v>
      </c>
      <c r="F87" s="15">
        <v>207</v>
      </c>
      <c r="I87" s="48"/>
      <c r="J87" s="48"/>
      <c r="K87" s="48"/>
      <c r="L87" s="48"/>
      <c r="M87" s="48"/>
    </row>
    <row r="88" spans="2:13" ht="15" hidden="1" customHeight="1" x14ac:dyDescent="0.25">
      <c r="B88" s="13" t="s">
        <v>9</v>
      </c>
      <c r="C88" s="13" t="s">
        <v>37</v>
      </c>
      <c r="D88" s="13" t="s">
        <v>4</v>
      </c>
      <c r="E88" s="14">
        <v>259</v>
      </c>
      <c r="F88" s="15">
        <v>207</v>
      </c>
      <c r="I88" s="48"/>
      <c r="J88" s="48"/>
      <c r="K88" s="48"/>
      <c r="L88" s="48"/>
      <c r="M88" s="48"/>
    </row>
    <row r="89" spans="2:13" x14ac:dyDescent="0.25">
      <c r="B89" s="13" t="s">
        <v>9</v>
      </c>
      <c r="C89" s="13" t="s">
        <v>36</v>
      </c>
      <c r="D89" s="13" t="s">
        <v>27</v>
      </c>
      <c r="E89" s="14">
        <v>11522</v>
      </c>
      <c r="F89" s="15">
        <v>204</v>
      </c>
      <c r="I89" s="48"/>
      <c r="J89" s="48"/>
      <c r="K89" s="48"/>
      <c r="L89" s="48"/>
      <c r="M89" s="48"/>
    </row>
    <row r="90" spans="2:13" hidden="1" x14ac:dyDescent="0.25">
      <c r="B90" s="13" t="s">
        <v>10</v>
      </c>
      <c r="C90" s="13" t="s">
        <v>34</v>
      </c>
      <c r="D90" s="13" t="s">
        <v>19</v>
      </c>
      <c r="E90" s="14">
        <v>5355</v>
      </c>
      <c r="F90" s="15">
        <v>204</v>
      </c>
    </row>
    <row r="91" spans="2:13" hidden="1" x14ac:dyDescent="0.25">
      <c r="B91" s="13" t="s">
        <v>9</v>
      </c>
      <c r="C91" s="13" t="s">
        <v>39</v>
      </c>
      <c r="D91" s="13" t="s">
        <v>18</v>
      </c>
      <c r="E91" s="14">
        <v>2639</v>
      </c>
      <c r="F91" s="15">
        <v>204</v>
      </c>
    </row>
    <row r="92" spans="2:13" hidden="1" x14ac:dyDescent="0.25">
      <c r="B92" s="13" t="s">
        <v>8</v>
      </c>
      <c r="C92" s="13" t="s">
        <v>37</v>
      </c>
      <c r="D92" s="13" t="s">
        <v>19</v>
      </c>
      <c r="E92" s="14">
        <v>1771</v>
      </c>
      <c r="F92" s="15">
        <v>204</v>
      </c>
    </row>
    <row r="93" spans="2:13" hidden="1" x14ac:dyDescent="0.25">
      <c r="B93" s="13" t="s">
        <v>41</v>
      </c>
      <c r="C93" s="13" t="s">
        <v>36</v>
      </c>
      <c r="D93" s="13" t="s">
        <v>26</v>
      </c>
      <c r="E93" s="14">
        <v>98</v>
      </c>
      <c r="F93" s="15">
        <v>204</v>
      </c>
    </row>
    <row r="94" spans="2:13" x14ac:dyDescent="0.25">
      <c r="B94" s="13" t="s">
        <v>5</v>
      </c>
      <c r="C94" s="13" t="s">
        <v>35</v>
      </c>
      <c r="D94" s="13" t="s">
        <v>15</v>
      </c>
      <c r="E94" s="14">
        <v>13391</v>
      </c>
      <c r="F94" s="15">
        <v>201</v>
      </c>
    </row>
    <row r="95" spans="2:13" hidden="1" x14ac:dyDescent="0.25">
      <c r="B95" s="13" t="s">
        <v>2</v>
      </c>
      <c r="C95" s="13" t="s">
        <v>37</v>
      </c>
      <c r="D95" s="13" t="s">
        <v>17</v>
      </c>
      <c r="E95" s="14">
        <v>9926</v>
      </c>
      <c r="F95" s="15">
        <v>201</v>
      </c>
    </row>
    <row r="96" spans="2:13" hidden="1" x14ac:dyDescent="0.25">
      <c r="B96" s="13" t="s">
        <v>5</v>
      </c>
      <c r="C96" s="13" t="s">
        <v>34</v>
      </c>
      <c r="D96" s="13" t="s">
        <v>15</v>
      </c>
      <c r="E96" s="14">
        <v>7280</v>
      </c>
      <c r="F96" s="15">
        <v>201</v>
      </c>
    </row>
    <row r="97" spans="2:6" hidden="1" x14ac:dyDescent="0.25">
      <c r="B97" s="13" t="s">
        <v>40</v>
      </c>
      <c r="C97" s="13" t="s">
        <v>36</v>
      </c>
      <c r="D97" s="13" t="s">
        <v>13</v>
      </c>
      <c r="E97" s="14">
        <v>4424</v>
      </c>
      <c r="F97" s="15">
        <v>201</v>
      </c>
    </row>
    <row r="98" spans="2:6" hidden="1" x14ac:dyDescent="0.25">
      <c r="B98" s="13" t="s">
        <v>7</v>
      </c>
      <c r="C98" s="13" t="s">
        <v>39</v>
      </c>
      <c r="D98" s="13" t="s">
        <v>27</v>
      </c>
      <c r="E98" s="14">
        <v>966</v>
      </c>
      <c r="F98" s="15">
        <v>198</v>
      </c>
    </row>
    <row r="99" spans="2:6" hidden="1" x14ac:dyDescent="0.25">
      <c r="B99" s="13" t="s">
        <v>10</v>
      </c>
      <c r="C99" s="13" t="s">
        <v>35</v>
      </c>
      <c r="D99" s="13" t="s">
        <v>20</v>
      </c>
      <c r="E99" s="14">
        <v>1974</v>
      </c>
      <c r="F99" s="15">
        <v>195</v>
      </c>
    </row>
    <row r="100" spans="2:6" hidden="1" x14ac:dyDescent="0.25">
      <c r="B100" s="13" t="s">
        <v>8</v>
      </c>
      <c r="C100" s="13" t="s">
        <v>37</v>
      </c>
      <c r="D100" s="13" t="s">
        <v>22</v>
      </c>
      <c r="E100" s="14">
        <v>1890</v>
      </c>
      <c r="F100" s="15">
        <v>195</v>
      </c>
    </row>
    <row r="101" spans="2:6" hidden="1" x14ac:dyDescent="0.25">
      <c r="B101" s="13" t="s">
        <v>5</v>
      </c>
      <c r="C101" s="13" t="s">
        <v>34</v>
      </c>
      <c r="D101" s="13" t="s">
        <v>19</v>
      </c>
      <c r="E101" s="14">
        <v>861</v>
      </c>
      <c r="F101" s="15">
        <v>195</v>
      </c>
    </row>
    <row r="102" spans="2:6" hidden="1" x14ac:dyDescent="0.25">
      <c r="B102" s="13" t="s">
        <v>41</v>
      </c>
      <c r="C102" s="13" t="s">
        <v>36</v>
      </c>
      <c r="D102" s="13" t="s">
        <v>19</v>
      </c>
      <c r="E102" s="14">
        <v>1925</v>
      </c>
      <c r="F102" s="15">
        <v>192</v>
      </c>
    </row>
    <row r="103" spans="2:6" hidden="1" x14ac:dyDescent="0.25">
      <c r="B103" s="13" t="s">
        <v>7</v>
      </c>
      <c r="C103" s="13" t="s">
        <v>34</v>
      </c>
      <c r="D103" s="13" t="s">
        <v>24</v>
      </c>
      <c r="E103" s="14">
        <v>8862</v>
      </c>
      <c r="F103" s="15">
        <v>189</v>
      </c>
    </row>
    <row r="104" spans="2:6" hidden="1" x14ac:dyDescent="0.25">
      <c r="B104" s="13" t="s">
        <v>6</v>
      </c>
      <c r="C104" s="13" t="s">
        <v>37</v>
      </c>
      <c r="D104" s="13" t="s">
        <v>23</v>
      </c>
      <c r="E104" s="14">
        <v>4949</v>
      </c>
      <c r="F104" s="15">
        <v>189</v>
      </c>
    </row>
    <row r="105" spans="2:6" hidden="1" x14ac:dyDescent="0.25">
      <c r="B105" s="13" t="s">
        <v>9</v>
      </c>
      <c r="C105" s="13" t="s">
        <v>36</v>
      </c>
      <c r="D105" s="13" t="s">
        <v>32</v>
      </c>
      <c r="E105" s="14">
        <v>2954</v>
      </c>
      <c r="F105" s="15">
        <v>189</v>
      </c>
    </row>
    <row r="106" spans="2:6" hidden="1" x14ac:dyDescent="0.25">
      <c r="B106" s="13" t="s">
        <v>9</v>
      </c>
      <c r="C106" s="13" t="s">
        <v>34</v>
      </c>
      <c r="D106" s="13" t="s">
        <v>16</v>
      </c>
      <c r="E106" s="14">
        <v>938</v>
      </c>
      <c r="F106" s="15">
        <v>189</v>
      </c>
    </row>
    <row r="107" spans="2:6" hidden="1" x14ac:dyDescent="0.25">
      <c r="B107" s="13" t="s">
        <v>41</v>
      </c>
      <c r="C107" s="13" t="s">
        <v>35</v>
      </c>
      <c r="D107" s="13" t="s">
        <v>15</v>
      </c>
      <c r="E107" s="14">
        <v>2114</v>
      </c>
      <c r="F107" s="15">
        <v>186</v>
      </c>
    </row>
    <row r="108" spans="2:6" hidden="1" x14ac:dyDescent="0.25">
      <c r="B108" s="13" t="s">
        <v>8</v>
      </c>
      <c r="C108" s="13" t="s">
        <v>39</v>
      </c>
      <c r="D108" s="13" t="s">
        <v>30</v>
      </c>
      <c r="E108" s="14">
        <v>7021</v>
      </c>
      <c r="F108" s="15">
        <v>183</v>
      </c>
    </row>
    <row r="109" spans="2:6" hidden="1" x14ac:dyDescent="0.25">
      <c r="B109" s="13" t="s">
        <v>2</v>
      </c>
      <c r="C109" s="13" t="s">
        <v>38</v>
      </c>
      <c r="D109" s="13" t="s">
        <v>28</v>
      </c>
      <c r="E109" s="14">
        <v>6580</v>
      </c>
      <c r="F109" s="15">
        <v>183</v>
      </c>
    </row>
    <row r="110" spans="2:6" hidden="1" x14ac:dyDescent="0.25">
      <c r="B110" s="13" t="s">
        <v>6</v>
      </c>
      <c r="C110" s="13" t="s">
        <v>35</v>
      </c>
      <c r="D110" s="13" t="s">
        <v>27</v>
      </c>
      <c r="E110" s="14">
        <v>3864</v>
      </c>
      <c r="F110" s="15">
        <v>177</v>
      </c>
    </row>
    <row r="111" spans="2:6" hidden="1" x14ac:dyDescent="0.25">
      <c r="B111" s="13" t="s">
        <v>7</v>
      </c>
      <c r="C111" s="13" t="s">
        <v>36</v>
      </c>
      <c r="D111" s="13" t="s">
        <v>18</v>
      </c>
      <c r="E111" s="14">
        <v>2646</v>
      </c>
      <c r="F111" s="15">
        <v>177</v>
      </c>
    </row>
    <row r="112" spans="2:6" hidden="1" x14ac:dyDescent="0.25">
      <c r="B112" s="13" t="s">
        <v>41</v>
      </c>
      <c r="C112" s="13" t="s">
        <v>37</v>
      </c>
      <c r="D112" s="13" t="s">
        <v>26</v>
      </c>
      <c r="E112" s="14">
        <v>2324</v>
      </c>
      <c r="F112" s="15">
        <v>177</v>
      </c>
    </row>
    <row r="113" spans="2:6" hidden="1" x14ac:dyDescent="0.25">
      <c r="B113" s="13" t="s">
        <v>41</v>
      </c>
      <c r="C113" s="13" t="s">
        <v>34</v>
      </c>
      <c r="D113" s="13" t="s">
        <v>33</v>
      </c>
      <c r="E113" s="14">
        <v>7847</v>
      </c>
      <c r="F113" s="15">
        <v>174</v>
      </c>
    </row>
    <row r="114" spans="2:6" hidden="1" x14ac:dyDescent="0.25">
      <c r="B114" s="13" t="s">
        <v>41</v>
      </c>
      <c r="C114" s="13" t="s">
        <v>36</v>
      </c>
      <c r="D114" s="13" t="s">
        <v>30</v>
      </c>
      <c r="E114" s="14">
        <v>6118</v>
      </c>
      <c r="F114" s="15">
        <v>174</v>
      </c>
    </row>
    <row r="115" spans="2:6" hidden="1" x14ac:dyDescent="0.25">
      <c r="B115" s="13" t="s">
        <v>40</v>
      </c>
      <c r="C115" s="13" t="s">
        <v>35</v>
      </c>
      <c r="D115" s="13" t="s">
        <v>16</v>
      </c>
      <c r="E115" s="14">
        <v>4725</v>
      </c>
      <c r="F115" s="15">
        <v>174</v>
      </c>
    </row>
    <row r="116" spans="2:6" hidden="1" x14ac:dyDescent="0.25">
      <c r="B116" s="13" t="s">
        <v>9</v>
      </c>
      <c r="C116" s="13" t="s">
        <v>34</v>
      </c>
      <c r="D116" s="13" t="s">
        <v>17</v>
      </c>
      <c r="E116" s="14">
        <v>707</v>
      </c>
      <c r="F116" s="15">
        <v>174</v>
      </c>
    </row>
    <row r="117" spans="2:6" hidden="1" x14ac:dyDescent="0.25">
      <c r="B117" s="13" t="s">
        <v>3</v>
      </c>
      <c r="C117" s="13" t="s">
        <v>39</v>
      </c>
      <c r="D117" s="13" t="s">
        <v>26</v>
      </c>
      <c r="E117" s="14">
        <v>4956</v>
      </c>
      <c r="F117" s="15">
        <v>171</v>
      </c>
    </row>
    <row r="118" spans="2:6" hidden="1" x14ac:dyDescent="0.25">
      <c r="B118" s="13" t="s">
        <v>5</v>
      </c>
      <c r="C118" s="13" t="s">
        <v>39</v>
      </c>
      <c r="D118" s="13" t="s">
        <v>24</v>
      </c>
      <c r="E118" s="14">
        <v>4018</v>
      </c>
      <c r="F118" s="15">
        <v>171</v>
      </c>
    </row>
    <row r="119" spans="2:6" hidden="1" x14ac:dyDescent="0.25">
      <c r="B119" s="13" t="s">
        <v>5</v>
      </c>
      <c r="C119" s="13" t="s">
        <v>38</v>
      </c>
      <c r="D119" s="13" t="s">
        <v>19</v>
      </c>
      <c r="E119" s="14">
        <v>5474</v>
      </c>
      <c r="F119" s="15">
        <v>168</v>
      </c>
    </row>
    <row r="120" spans="2:6" hidden="1" x14ac:dyDescent="0.25">
      <c r="B120" s="13" t="s">
        <v>8</v>
      </c>
      <c r="C120" s="13" t="s">
        <v>35</v>
      </c>
      <c r="D120" s="13" t="s">
        <v>29</v>
      </c>
      <c r="E120" s="14">
        <v>2023</v>
      </c>
      <c r="F120" s="15">
        <v>168</v>
      </c>
    </row>
    <row r="121" spans="2:6" hidden="1" x14ac:dyDescent="0.25">
      <c r="B121" s="13" t="s">
        <v>3</v>
      </c>
      <c r="C121" s="13" t="s">
        <v>39</v>
      </c>
      <c r="D121" s="13" t="s">
        <v>16</v>
      </c>
      <c r="E121" s="14">
        <v>21</v>
      </c>
      <c r="F121" s="15">
        <v>168</v>
      </c>
    </row>
    <row r="122" spans="2:6" hidden="1" x14ac:dyDescent="0.25">
      <c r="B122" s="13" t="s">
        <v>3</v>
      </c>
      <c r="C122" s="13" t="s">
        <v>36</v>
      </c>
      <c r="D122" s="13" t="s">
        <v>23</v>
      </c>
      <c r="E122" s="14">
        <v>3773</v>
      </c>
      <c r="F122" s="15">
        <v>165</v>
      </c>
    </row>
    <row r="123" spans="2:6" hidden="1" x14ac:dyDescent="0.25">
      <c r="B123" s="13" t="s">
        <v>2</v>
      </c>
      <c r="C123" s="13" t="s">
        <v>39</v>
      </c>
      <c r="D123" s="13" t="s">
        <v>20</v>
      </c>
      <c r="E123" s="14">
        <v>9443</v>
      </c>
      <c r="F123" s="15">
        <v>162</v>
      </c>
    </row>
    <row r="124" spans="2:6" hidden="1" x14ac:dyDescent="0.25">
      <c r="B124" s="13" t="s">
        <v>40</v>
      </c>
      <c r="C124" s="13" t="s">
        <v>34</v>
      </c>
      <c r="D124" s="13" t="s">
        <v>19</v>
      </c>
      <c r="E124" s="14">
        <v>4018</v>
      </c>
      <c r="F124" s="15">
        <v>162</v>
      </c>
    </row>
    <row r="125" spans="2:6" hidden="1" x14ac:dyDescent="0.25">
      <c r="B125" s="13" t="s">
        <v>3</v>
      </c>
      <c r="C125" s="13" t="s">
        <v>36</v>
      </c>
      <c r="D125" s="13" t="s">
        <v>28</v>
      </c>
      <c r="E125" s="14">
        <v>973</v>
      </c>
      <c r="F125" s="15">
        <v>162</v>
      </c>
    </row>
    <row r="126" spans="2:6" hidden="1" x14ac:dyDescent="0.25">
      <c r="B126" s="13" t="s">
        <v>40</v>
      </c>
      <c r="C126" s="13" t="s">
        <v>34</v>
      </c>
      <c r="D126" s="13" t="s">
        <v>33</v>
      </c>
      <c r="E126" s="14">
        <v>3794</v>
      </c>
      <c r="F126" s="15">
        <v>159</v>
      </c>
    </row>
    <row r="127" spans="2:6" hidden="1" x14ac:dyDescent="0.25">
      <c r="B127" s="13" t="s">
        <v>9</v>
      </c>
      <c r="C127" s="13" t="s">
        <v>35</v>
      </c>
      <c r="D127" s="13" t="s">
        <v>26</v>
      </c>
      <c r="E127" s="14">
        <v>98</v>
      </c>
      <c r="F127" s="15">
        <v>159</v>
      </c>
    </row>
    <row r="128" spans="2:6" hidden="1" x14ac:dyDescent="0.25">
      <c r="B128" s="13" t="s">
        <v>40</v>
      </c>
      <c r="C128" s="13" t="s">
        <v>34</v>
      </c>
      <c r="D128" s="13" t="s">
        <v>17</v>
      </c>
      <c r="E128" s="14">
        <v>5019</v>
      </c>
      <c r="F128" s="15">
        <v>156</v>
      </c>
    </row>
    <row r="129" spans="2:6" hidden="1" x14ac:dyDescent="0.25">
      <c r="B129" s="13" t="s">
        <v>6</v>
      </c>
      <c r="C129" s="13" t="s">
        <v>36</v>
      </c>
      <c r="D129" s="13" t="s">
        <v>17</v>
      </c>
      <c r="E129" s="14">
        <v>4970</v>
      </c>
      <c r="F129" s="15">
        <v>156</v>
      </c>
    </row>
    <row r="130" spans="2:6" hidden="1" x14ac:dyDescent="0.25">
      <c r="B130" s="13" t="s">
        <v>9</v>
      </c>
      <c r="C130" s="13" t="s">
        <v>37</v>
      </c>
      <c r="D130" s="13" t="s">
        <v>25</v>
      </c>
      <c r="E130" s="14">
        <v>4305</v>
      </c>
      <c r="F130" s="15">
        <v>156</v>
      </c>
    </row>
    <row r="131" spans="2:6" hidden="1" x14ac:dyDescent="0.25">
      <c r="B131" s="13" t="s">
        <v>2</v>
      </c>
      <c r="C131" s="13" t="s">
        <v>38</v>
      </c>
      <c r="D131" s="13" t="s">
        <v>23</v>
      </c>
      <c r="E131" s="14">
        <v>4417</v>
      </c>
      <c r="F131" s="15">
        <v>153</v>
      </c>
    </row>
    <row r="132" spans="2:6" x14ac:dyDescent="0.25">
      <c r="B132" s="13" t="s">
        <v>9</v>
      </c>
      <c r="C132" s="13" t="s">
        <v>34</v>
      </c>
      <c r="D132" s="13" t="s">
        <v>28</v>
      </c>
      <c r="E132" s="14">
        <v>14329</v>
      </c>
      <c r="F132" s="15">
        <v>150</v>
      </c>
    </row>
    <row r="133" spans="2:6" hidden="1" x14ac:dyDescent="0.25">
      <c r="B133" s="13" t="s">
        <v>8</v>
      </c>
      <c r="C133" s="13" t="s">
        <v>36</v>
      </c>
      <c r="D133" s="13" t="s">
        <v>23</v>
      </c>
      <c r="E133" s="14">
        <v>5019</v>
      </c>
      <c r="F133" s="15">
        <v>150</v>
      </c>
    </row>
    <row r="134" spans="2:6" hidden="1" x14ac:dyDescent="0.25">
      <c r="B134" s="13" t="s">
        <v>6</v>
      </c>
      <c r="C134" s="13" t="s">
        <v>34</v>
      </c>
      <c r="D134" s="13" t="s">
        <v>17</v>
      </c>
      <c r="E134" s="14">
        <v>3759</v>
      </c>
      <c r="F134" s="15">
        <v>150</v>
      </c>
    </row>
    <row r="135" spans="2:6" hidden="1" x14ac:dyDescent="0.25">
      <c r="B135" s="13" t="s">
        <v>8</v>
      </c>
      <c r="C135" s="13" t="s">
        <v>37</v>
      </c>
      <c r="D135" s="13" t="s">
        <v>30</v>
      </c>
      <c r="E135" s="14">
        <v>42</v>
      </c>
      <c r="F135" s="15">
        <v>150</v>
      </c>
    </row>
    <row r="136" spans="2:6" hidden="1" x14ac:dyDescent="0.25">
      <c r="B136" s="13" t="s">
        <v>9</v>
      </c>
      <c r="C136" s="13" t="s">
        <v>35</v>
      </c>
      <c r="D136" s="13" t="s">
        <v>4</v>
      </c>
      <c r="E136" s="14">
        <v>959</v>
      </c>
      <c r="F136" s="15">
        <v>147</v>
      </c>
    </row>
    <row r="137" spans="2:6" hidden="1" x14ac:dyDescent="0.25">
      <c r="B137" s="13" t="s">
        <v>2</v>
      </c>
      <c r="C137" s="13" t="s">
        <v>39</v>
      </c>
      <c r="D137" s="13" t="s">
        <v>28</v>
      </c>
      <c r="E137" s="14">
        <v>6027</v>
      </c>
      <c r="F137" s="15">
        <v>144</v>
      </c>
    </row>
    <row r="138" spans="2:6" hidden="1" x14ac:dyDescent="0.25">
      <c r="B138" s="13" t="s">
        <v>3</v>
      </c>
      <c r="C138" s="13" t="s">
        <v>37</v>
      </c>
      <c r="D138" s="13" t="s">
        <v>17</v>
      </c>
      <c r="E138" s="14">
        <v>3983</v>
      </c>
      <c r="F138" s="15">
        <v>144</v>
      </c>
    </row>
    <row r="139" spans="2:6" hidden="1" x14ac:dyDescent="0.25">
      <c r="B139" s="13" t="s">
        <v>9</v>
      </c>
      <c r="C139" s="13" t="s">
        <v>35</v>
      </c>
      <c r="D139" s="13" t="s">
        <v>27</v>
      </c>
      <c r="E139" s="14">
        <v>2429</v>
      </c>
      <c r="F139" s="15">
        <v>144</v>
      </c>
    </row>
    <row r="140" spans="2:6" hidden="1" x14ac:dyDescent="0.25">
      <c r="B140" s="13" t="s">
        <v>41</v>
      </c>
      <c r="C140" s="13" t="s">
        <v>34</v>
      </c>
      <c r="D140" s="13" t="s">
        <v>22</v>
      </c>
      <c r="E140" s="14">
        <v>336</v>
      </c>
      <c r="F140" s="15">
        <v>144</v>
      </c>
    </row>
    <row r="141" spans="2:6" hidden="1" x14ac:dyDescent="0.25">
      <c r="B141" s="13" t="s">
        <v>10</v>
      </c>
      <c r="C141" s="13" t="s">
        <v>38</v>
      </c>
      <c r="D141" s="13" t="s">
        <v>22</v>
      </c>
      <c r="E141" s="14">
        <v>2205</v>
      </c>
      <c r="F141" s="15">
        <v>141</v>
      </c>
    </row>
    <row r="142" spans="2:6" hidden="1" x14ac:dyDescent="0.25">
      <c r="B142" s="13" t="s">
        <v>2</v>
      </c>
      <c r="C142" s="13" t="s">
        <v>39</v>
      </c>
      <c r="D142" s="13" t="s">
        <v>22</v>
      </c>
      <c r="E142" s="14">
        <v>1568</v>
      </c>
      <c r="F142" s="15">
        <v>141</v>
      </c>
    </row>
    <row r="143" spans="2:6" x14ac:dyDescent="0.25">
      <c r="B143" s="13" t="s">
        <v>2</v>
      </c>
      <c r="C143" s="13" t="s">
        <v>37</v>
      </c>
      <c r="D143" s="13" t="s">
        <v>18</v>
      </c>
      <c r="E143" s="14">
        <v>11571</v>
      </c>
      <c r="F143" s="15">
        <v>138</v>
      </c>
    </row>
    <row r="144" spans="2:6" hidden="1" x14ac:dyDescent="0.25">
      <c r="B144" s="13" t="s">
        <v>7</v>
      </c>
      <c r="C144" s="13" t="s">
        <v>34</v>
      </c>
      <c r="D144" s="13" t="s">
        <v>20</v>
      </c>
      <c r="E144" s="14">
        <v>2205</v>
      </c>
      <c r="F144" s="15">
        <v>138</v>
      </c>
    </row>
    <row r="145" spans="2:6" hidden="1" x14ac:dyDescent="0.25">
      <c r="B145" s="13" t="s">
        <v>40</v>
      </c>
      <c r="C145" s="13" t="s">
        <v>34</v>
      </c>
      <c r="D145" s="13" t="s">
        <v>27</v>
      </c>
      <c r="E145" s="14">
        <v>2289</v>
      </c>
      <c r="F145" s="15">
        <v>135</v>
      </c>
    </row>
    <row r="146" spans="2:6" hidden="1" x14ac:dyDescent="0.25">
      <c r="B146" s="13" t="s">
        <v>6</v>
      </c>
      <c r="C146" s="13" t="s">
        <v>36</v>
      </c>
      <c r="D146" s="13" t="s">
        <v>29</v>
      </c>
      <c r="E146" s="14">
        <v>1400</v>
      </c>
      <c r="F146" s="15">
        <v>135</v>
      </c>
    </row>
    <row r="147" spans="2:6" hidden="1" x14ac:dyDescent="0.25">
      <c r="B147" s="13" t="s">
        <v>6</v>
      </c>
      <c r="C147" s="13" t="s">
        <v>38</v>
      </c>
      <c r="D147" s="13" t="s">
        <v>33</v>
      </c>
      <c r="E147" s="14">
        <v>959</v>
      </c>
      <c r="F147" s="15">
        <v>135</v>
      </c>
    </row>
    <row r="148" spans="2:6" hidden="1" x14ac:dyDescent="0.25">
      <c r="B148" s="13" t="s">
        <v>40</v>
      </c>
      <c r="C148" s="13" t="s">
        <v>39</v>
      </c>
      <c r="D148" s="13" t="s">
        <v>29</v>
      </c>
      <c r="E148" s="14">
        <v>0</v>
      </c>
      <c r="F148" s="15">
        <v>135</v>
      </c>
    </row>
    <row r="149" spans="2:6" hidden="1" x14ac:dyDescent="0.25">
      <c r="B149" s="13" t="s">
        <v>41</v>
      </c>
      <c r="C149" s="13" t="s">
        <v>35</v>
      </c>
      <c r="D149" s="13" t="s">
        <v>27</v>
      </c>
      <c r="E149" s="14">
        <v>847</v>
      </c>
      <c r="F149" s="15">
        <v>129</v>
      </c>
    </row>
    <row r="150" spans="2:6" hidden="1" x14ac:dyDescent="0.25">
      <c r="B150" s="13" t="s">
        <v>10</v>
      </c>
      <c r="C150" s="13" t="s">
        <v>38</v>
      </c>
      <c r="D150" s="13" t="s">
        <v>4</v>
      </c>
      <c r="E150" s="14">
        <v>6860</v>
      </c>
      <c r="F150" s="15">
        <v>126</v>
      </c>
    </row>
    <row r="151" spans="2:6" hidden="1" x14ac:dyDescent="0.25">
      <c r="B151" s="13" t="s">
        <v>41</v>
      </c>
      <c r="C151" s="13" t="s">
        <v>34</v>
      </c>
      <c r="D151" s="13" t="s">
        <v>23</v>
      </c>
      <c r="E151" s="14">
        <v>4935</v>
      </c>
      <c r="F151" s="15">
        <v>126</v>
      </c>
    </row>
    <row r="152" spans="2:6" hidden="1" x14ac:dyDescent="0.25">
      <c r="B152" s="13" t="s">
        <v>2</v>
      </c>
      <c r="C152" s="13" t="s">
        <v>39</v>
      </c>
      <c r="D152" s="13" t="s">
        <v>33</v>
      </c>
      <c r="E152" s="14">
        <v>4018</v>
      </c>
      <c r="F152" s="15">
        <v>126</v>
      </c>
    </row>
    <row r="153" spans="2:6" hidden="1" x14ac:dyDescent="0.25">
      <c r="B153" s="13" t="s">
        <v>40</v>
      </c>
      <c r="C153" s="13" t="s">
        <v>35</v>
      </c>
      <c r="D153" s="13" t="s">
        <v>29</v>
      </c>
      <c r="E153" s="14">
        <v>1617</v>
      </c>
      <c r="F153" s="15">
        <v>126</v>
      </c>
    </row>
    <row r="154" spans="2:6" hidden="1" x14ac:dyDescent="0.25">
      <c r="B154" s="13" t="s">
        <v>8</v>
      </c>
      <c r="C154" s="13" t="s">
        <v>35</v>
      </c>
      <c r="D154" s="13" t="s">
        <v>33</v>
      </c>
      <c r="E154" s="14">
        <v>357</v>
      </c>
      <c r="F154" s="15">
        <v>126</v>
      </c>
    </row>
    <row r="155" spans="2:6" hidden="1" x14ac:dyDescent="0.25">
      <c r="B155" s="13" t="s">
        <v>6</v>
      </c>
      <c r="C155" s="13" t="s">
        <v>34</v>
      </c>
      <c r="D155" s="13" t="s">
        <v>32</v>
      </c>
      <c r="E155" s="14">
        <v>6734</v>
      </c>
      <c r="F155" s="15">
        <v>123</v>
      </c>
    </row>
    <row r="156" spans="2:6" hidden="1" x14ac:dyDescent="0.25">
      <c r="B156" s="13" t="s">
        <v>6</v>
      </c>
      <c r="C156" s="13" t="s">
        <v>35</v>
      </c>
      <c r="D156" s="13" t="s">
        <v>30</v>
      </c>
      <c r="E156" s="14">
        <v>4781</v>
      </c>
      <c r="F156" s="15">
        <v>123</v>
      </c>
    </row>
    <row r="157" spans="2:6" hidden="1" x14ac:dyDescent="0.25">
      <c r="B157" s="13" t="s">
        <v>41</v>
      </c>
      <c r="C157" s="13" t="s">
        <v>37</v>
      </c>
      <c r="D157" s="13" t="s">
        <v>20</v>
      </c>
      <c r="E157" s="14">
        <v>3388</v>
      </c>
      <c r="F157" s="15">
        <v>123</v>
      </c>
    </row>
    <row r="158" spans="2:6" hidden="1" x14ac:dyDescent="0.25">
      <c r="B158" s="13" t="s">
        <v>6</v>
      </c>
      <c r="C158" s="13" t="s">
        <v>38</v>
      </c>
      <c r="D158" s="13" t="s">
        <v>13</v>
      </c>
      <c r="E158" s="14">
        <v>2317</v>
      </c>
      <c r="F158" s="15">
        <v>123</v>
      </c>
    </row>
    <row r="159" spans="2:6" hidden="1" x14ac:dyDescent="0.25">
      <c r="B159" s="13" t="s">
        <v>10</v>
      </c>
      <c r="C159" s="13" t="s">
        <v>38</v>
      </c>
      <c r="D159" s="13" t="s">
        <v>13</v>
      </c>
      <c r="E159" s="14">
        <v>63</v>
      </c>
      <c r="F159" s="15">
        <v>123</v>
      </c>
    </row>
    <row r="160" spans="2:6" hidden="1" x14ac:dyDescent="0.25">
      <c r="B160" s="13" t="s">
        <v>6</v>
      </c>
      <c r="C160" s="13" t="s">
        <v>36</v>
      </c>
      <c r="D160" s="13" t="s">
        <v>4</v>
      </c>
      <c r="E160" s="14">
        <v>10073</v>
      </c>
      <c r="F160" s="15">
        <v>120</v>
      </c>
    </row>
    <row r="161" spans="2:6" hidden="1" x14ac:dyDescent="0.25">
      <c r="B161" s="13" t="s">
        <v>2</v>
      </c>
      <c r="C161" s="13" t="s">
        <v>34</v>
      </c>
      <c r="D161" s="13" t="s">
        <v>19</v>
      </c>
      <c r="E161" s="14">
        <v>7511</v>
      </c>
      <c r="F161" s="15">
        <v>120</v>
      </c>
    </row>
    <row r="162" spans="2:6" hidden="1" x14ac:dyDescent="0.25">
      <c r="B162" s="13" t="s">
        <v>9</v>
      </c>
      <c r="C162" s="13" t="s">
        <v>38</v>
      </c>
      <c r="D162" s="13" t="s">
        <v>16</v>
      </c>
      <c r="E162" s="14">
        <v>2646</v>
      </c>
      <c r="F162" s="15">
        <v>120</v>
      </c>
    </row>
    <row r="163" spans="2:6" hidden="1" x14ac:dyDescent="0.25">
      <c r="B163" s="13" t="s">
        <v>3</v>
      </c>
      <c r="C163" s="13" t="s">
        <v>34</v>
      </c>
      <c r="D163" s="13" t="s">
        <v>23</v>
      </c>
      <c r="E163" s="14">
        <v>2212</v>
      </c>
      <c r="F163" s="15">
        <v>117</v>
      </c>
    </row>
    <row r="164" spans="2:6" hidden="1" x14ac:dyDescent="0.25">
      <c r="B164" s="13" t="s">
        <v>7</v>
      </c>
      <c r="C164" s="13" t="s">
        <v>36</v>
      </c>
      <c r="D164" s="13" t="s">
        <v>31</v>
      </c>
      <c r="E164" s="14">
        <v>2149</v>
      </c>
      <c r="F164" s="15">
        <v>117</v>
      </c>
    </row>
    <row r="165" spans="2:6" hidden="1" x14ac:dyDescent="0.25">
      <c r="B165" s="13" t="s">
        <v>2</v>
      </c>
      <c r="C165" s="13" t="s">
        <v>39</v>
      </c>
      <c r="D165" s="13" t="s">
        <v>16</v>
      </c>
      <c r="E165" s="14">
        <v>2016</v>
      </c>
      <c r="F165" s="15">
        <v>117</v>
      </c>
    </row>
    <row r="166" spans="2:6" hidden="1" x14ac:dyDescent="0.25">
      <c r="B166" s="13" t="s">
        <v>7</v>
      </c>
      <c r="C166" s="13" t="s">
        <v>35</v>
      </c>
      <c r="D166" s="13" t="s">
        <v>24</v>
      </c>
      <c r="E166" s="14">
        <v>2793</v>
      </c>
      <c r="F166" s="15">
        <v>114</v>
      </c>
    </row>
    <row r="167" spans="2:6" hidden="1" x14ac:dyDescent="0.25">
      <c r="B167" s="13" t="s">
        <v>9</v>
      </c>
      <c r="C167" s="13" t="s">
        <v>36</v>
      </c>
      <c r="D167" s="13" t="s">
        <v>25</v>
      </c>
      <c r="E167" s="14">
        <v>2142</v>
      </c>
      <c r="F167" s="15">
        <v>114</v>
      </c>
    </row>
    <row r="168" spans="2:6" hidden="1" x14ac:dyDescent="0.25">
      <c r="B168" s="13" t="s">
        <v>40</v>
      </c>
      <c r="C168" s="13" t="s">
        <v>37</v>
      </c>
      <c r="D168" s="13" t="s">
        <v>30</v>
      </c>
      <c r="E168" s="14">
        <v>1624</v>
      </c>
      <c r="F168" s="15">
        <v>114</v>
      </c>
    </row>
    <row r="169" spans="2:6" hidden="1" x14ac:dyDescent="0.25">
      <c r="B169" s="13" t="s">
        <v>7</v>
      </c>
      <c r="C169" s="13" t="s">
        <v>37</v>
      </c>
      <c r="D169" s="13" t="s">
        <v>17</v>
      </c>
      <c r="E169" s="14">
        <v>4487</v>
      </c>
      <c r="F169" s="15">
        <v>111</v>
      </c>
    </row>
    <row r="170" spans="2:6" hidden="1" x14ac:dyDescent="0.25">
      <c r="B170" s="13" t="s">
        <v>5</v>
      </c>
      <c r="C170" s="13" t="s">
        <v>36</v>
      </c>
      <c r="D170" s="13" t="s">
        <v>30</v>
      </c>
      <c r="E170" s="14">
        <v>1526</v>
      </c>
      <c r="F170" s="15">
        <v>105</v>
      </c>
    </row>
    <row r="171" spans="2:6" hidden="1" x14ac:dyDescent="0.25">
      <c r="B171" s="13" t="s">
        <v>41</v>
      </c>
      <c r="C171" s="13" t="s">
        <v>37</v>
      </c>
      <c r="D171" s="13" t="s">
        <v>24</v>
      </c>
      <c r="E171" s="14">
        <v>6398</v>
      </c>
      <c r="F171" s="15">
        <v>102</v>
      </c>
    </row>
    <row r="172" spans="2:6" hidden="1" x14ac:dyDescent="0.25">
      <c r="B172" s="13" t="s">
        <v>40</v>
      </c>
      <c r="C172" s="13" t="s">
        <v>38</v>
      </c>
      <c r="D172" s="13" t="s">
        <v>4</v>
      </c>
      <c r="E172" s="14">
        <v>6125</v>
      </c>
      <c r="F172" s="15">
        <v>102</v>
      </c>
    </row>
    <row r="173" spans="2:6" hidden="1" x14ac:dyDescent="0.25">
      <c r="B173" s="13" t="s">
        <v>9</v>
      </c>
      <c r="C173" s="13" t="s">
        <v>38</v>
      </c>
      <c r="D173" s="13" t="s">
        <v>25</v>
      </c>
      <c r="E173" s="14">
        <v>3850</v>
      </c>
      <c r="F173" s="15">
        <v>102</v>
      </c>
    </row>
    <row r="174" spans="2:6" hidden="1" x14ac:dyDescent="0.25">
      <c r="B174" s="13" t="s">
        <v>5</v>
      </c>
      <c r="C174" s="13" t="s">
        <v>34</v>
      </c>
      <c r="D174" s="13" t="s">
        <v>29</v>
      </c>
      <c r="E174" s="14">
        <v>2891</v>
      </c>
      <c r="F174" s="15">
        <v>102</v>
      </c>
    </row>
    <row r="175" spans="2:6" hidden="1" x14ac:dyDescent="0.25">
      <c r="B175" s="13" t="s">
        <v>3</v>
      </c>
      <c r="C175" s="13" t="s">
        <v>39</v>
      </c>
      <c r="D175" s="13" t="s">
        <v>28</v>
      </c>
      <c r="E175" s="14">
        <v>1652</v>
      </c>
      <c r="F175" s="15">
        <v>102</v>
      </c>
    </row>
    <row r="176" spans="2:6" hidden="1" x14ac:dyDescent="0.25">
      <c r="B176" s="13" t="s">
        <v>6</v>
      </c>
      <c r="C176" s="13" t="s">
        <v>37</v>
      </c>
      <c r="D176" s="13" t="s">
        <v>18</v>
      </c>
      <c r="E176" s="14">
        <v>1505</v>
      </c>
      <c r="F176" s="15">
        <v>102</v>
      </c>
    </row>
    <row r="177" spans="2:6" hidden="1" x14ac:dyDescent="0.25">
      <c r="B177" s="13" t="s">
        <v>9</v>
      </c>
      <c r="C177" s="13" t="s">
        <v>38</v>
      </c>
      <c r="D177" s="13" t="s">
        <v>26</v>
      </c>
      <c r="E177" s="14">
        <v>2436</v>
      </c>
      <c r="F177" s="15">
        <v>99</v>
      </c>
    </row>
    <row r="178" spans="2:6" hidden="1" x14ac:dyDescent="0.25">
      <c r="B178" s="13" t="s">
        <v>41</v>
      </c>
      <c r="C178" s="13" t="s">
        <v>35</v>
      </c>
      <c r="D178" s="13" t="s">
        <v>19</v>
      </c>
      <c r="E178" s="14">
        <v>609</v>
      </c>
      <c r="F178" s="15">
        <v>99</v>
      </c>
    </row>
    <row r="179" spans="2:6" hidden="1" x14ac:dyDescent="0.25">
      <c r="B179" s="13" t="s">
        <v>9</v>
      </c>
      <c r="C179" s="13" t="s">
        <v>37</v>
      </c>
      <c r="D179" s="13" t="s">
        <v>20</v>
      </c>
      <c r="E179" s="14">
        <v>7273</v>
      </c>
      <c r="F179" s="15">
        <v>96</v>
      </c>
    </row>
    <row r="180" spans="2:6" hidden="1" x14ac:dyDescent="0.25">
      <c r="B180" s="13" t="s">
        <v>10</v>
      </c>
      <c r="C180" s="13" t="s">
        <v>35</v>
      </c>
      <c r="D180" s="13" t="s">
        <v>14</v>
      </c>
      <c r="E180" s="14">
        <v>3472</v>
      </c>
      <c r="F180" s="15">
        <v>96</v>
      </c>
    </row>
    <row r="181" spans="2:6" hidden="1" x14ac:dyDescent="0.25">
      <c r="B181" s="13" t="s">
        <v>7</v>
      </c>
      <c r="C181" s="13" t="s">
        <v>34</v>
      </c>
      <c r="D181" s="13" t="s">
        <v>25</v>
      </c>
      <c r="E181" s="14">
        <v>1568</v>
      </c>
      <c r="F181" s="15">
        <v>96</v>
      </c>
    </row>
    <row r="182" spans="2:6" hidden="1" x14ac:dyDescent="0.25">
      <c r="B182" s="13" t="s">
        <v>40</v>
      </c>
      <c r="C182" s="13" t="s">
        <v>37</v>
      </c>
      <c r="D182" s="13" t="s">
        <v>27</v>
      </c>
      <c r="E182" s="14">
        <v>6132</v>
      </c>
      <c r="F182" s="15">
        <v>93</v>
      </c>
    </row>
    <row r="183" spans="2:6" hidden="1" x14ac:dyDescent="0.25">
      <c r="B183" s="13" t="s">
        <v>3</v>
      </c>
      <c r="C183" s="13" t="s">
        <v>34</v>
      </c>
      <c r="D183" s="13" t="s">
        <v>17</v>
      </c>
      <c r="E183" s="14">
        <v>2919</v>
      </c>
      <c r="F183" s="15">
        <v>93</v>
      </c>
    </row>
    <row r="184" spans="2:6" hidden="1" x14ac:dyDescent="0.25">
      <c r="B184" s="13" t="s">
        <v>9</v>
      </c>
      <c r="C184" s="13" t="s">
        <v>37</v>
      </c>
      <c r="D184" s="13" t="s">
        <v>23</v>
      </c>
      <c r="E184" s="14">
        <v>2737</v>
      </c>
      <c r="F184" s="15">
        <v>93</v>
      </c>
    </row>
    <row r="185" spans="2:6" hidden="1" x14ac:dyDescent="0.25">
      <c r="B185" s="13" t="s">
        <v>5</v>
      </c>
      <c r="C185" s="13" t="s">
        <v>34</v>
      </c>
      <c r="D185" s="13" t="s">
        <v>33</v>
      </c>
      <c r="E185" s="14">
        <v>1652</v>
      </c>
      <c r="F185" s="15">
        <v>93</v>
      </c>
    </row>
    <row r="186" spans="2:6" hidden="1" x14ac:dyDescent="0.25">
      <c r="B186" s="13" t="s">
        <v>10</v>
      </c>
      <c r="C186" s="13" t="s">
        <v>34</v>
      </c>
      <c r="D186" s="13" t="s">
        <v>25</v>
      </c>
      <c r="E186" s="14">
        <v>1428</v>
      </c>
      <c r="F186" s="15">
        <v>93</v>
      </c>
    </row>
    <row r="187" spans="2:6" hidden="1" x14ac:dyDescent="0.25">
      <c r="B187" s="13" t="s">
        <v>40</v>
      </c>
      <c r="C187" s="13" t="s">
        <v>36</v>
      </c>
      <c r="D187" s="13" t="s">
        <v>33</v>
      </c>
      <c r="E187" s="14">
        <v>9772</v>
      </c>
      <c r="F187" s="15">
        <v>90</v>
      </c>
    </row>
    <row r="188" spans="2:6" hidden="1" x14ac:dyDescent="0.25">
      <c r="B188" s="13" t="s">
        <v>9</v>
      </c>
      <c r="C188" s="13" t="s">
        <v>34</v>
      </c>
      <c r="D188" s="13" t="s">
        <v>23</v>
      </c>
      <c r="E188" s="14">
        <v>8155</v>
      </c>
      <c r="F188" s="15">
        <v>90</v>
      </c>
    </row>
    <row r="189" spans="2:6" hidden="1" x14ac:dyDescent="0.25">
      <c r="B189" s="13" t="s">
        <v>40</v>
      </c>
      <c r="C189" s="13" t="s">
        <v>38</v>
      </c>
      <c r="D189" s="13" t="s">
        <v>25</v>
      </c>
      <c r="E189" s="14">
        <v>2541</v>
      </c>
      <c r="F189" s="15">
        <v>90</v>
      </c>
    </row>
    <row r="190" spans="2:6" hidden="1" x14ac:dyDescent="0.25">
      <c r="B190" s="13" t="s">
        <v>9</v>
      </c>
      <c r="C190" s="13" t="s">
        <v>38</v>
      </c>
      <c r="D190" s="13" t="s">
        <v>33</v>
      </c>
      <c r="E190" s="14">
        <v>9506</v>
      </c>
      <c r="F190" s="15">
        <v>87</v>
      </c>
    </row>
    <row r="191" spans="2:6" hidden="1" x14ac:dyDescent="0.25">
      <c r="B191" s="13" t="s">
        <v>6</v>
      </c>
      <c r="C191" s="13" t="s">
        <v>37</v>
      </c>
      <c r="D191" s="13" t="s">
        <v>31</v>
      </c>
      <c r="E191" s="14">
        <v>7693</v>
      </c>
      <c r="F191" s="15">
        <v>87</v>
      </c>
    </row>
    <row r="192" spans="2:6" hidden="1" x14ac:dyDescent="0.25">
      <c r="B192" s="13" t="s">
        <v>10</v>
      </c>
      <c r="C192" s="13" t="s">
        <v>34</v>
      </c>
      <c r="D192" s="13" t="s">
        <v>17</v>
      </c>
      <c r="E192" s="14">
        <v>700</v>
      </c>
      <c r="F192" s="15">
        <v>87</v>
      </c>
    </row>
    <row r="193" spans="2:6" hidden="1" x14ac:dyDescent="0.25">
      <c r="B193" s="13" t="s">
        <v>40</v>
      </c>
      <c r="C193" s="13" t="s">
        <v>38</v>
      </c>
      <c r="D193" s="13" t="s">
        <v>26</v>
      </c>
      <c r="E193" s="14">
        <v>609</v>
      </c>
      <c r="F193" s="15">
        <v>87</v>
      </c>
    </row>
    <row r="194" spans="2:6" hidden="1" x14ac:dyDescent="0.25">
      <c r="B194" s="13" t="s">
        <v>8</v>
      </c>
      <c r="C194" s="13" t="s">
        <v>37</v>
      </c>
      <c r="D194" s="13" t="s">
        <v>21</v>
      </c>
      <c r="E194" s="14">
        <v>434</v>
      </c>
      <c r="F194" s="15">
        <v>87</v>
      </c>
    </row>
    <row r="195" spans="2:6" hidden="1" x14ac:dyDescent="0.25">
      <c r="B195" s="13" t="s">
        <v>7</v>
      </c>
      <c r="C195" s="13" t="s">
        <v>36</v>
      </c>
      <c r="D195" s="13" t="s">
        <v>32</v>
      </c>
      <c r="E195" s="14">
        <v>280</v>
      </c>
      <c r="F195" s="15">
        <v>87</v>
      </c>
    </row>
    <row r="196" spans="2:6" hidden="1" x14ac:dyDescent="0.25">
      <c r="B196" s="13" t="s">
        <v>41</v>
      </c>
      <c r="C196" s="13" t="s">
        <v>36</v>
      </c>
      <c r="D196" s="13" t="s">
        <v>32</v>
      </c>
      <c r="E196" s="14">
        <v>10304</v>
      </c>
      <c r="F196" s="15">
        <v>84</v>
      </c>
    </row>
    <row r="197" spans="2:6" hidden="1" x14ac:dyDescent="0.25">
      <c r="B197" s="13" t="s">
        <v>5</v>
      </c>
      <c r="C197" s="13" t="s">
        <v>35</v>
      </c>
      <c r="D197" s="13" t="s">
        <v>22</v>
      </c>
      <c r="E197" s="14">
        <v>490</v>
      </c>
      <c r="F197" s="15">
        <v>84</v>
      </c>
    </row>
    <row r="198" spans="2:6" hidden="1" x14ac:dyDescent="0.25">
      <c r="B198" s="13" t="s">
        <v>8</v>
      </c>
      <c r="C198" s="13" t="s">
        <v>38</v>
      </c>
      <c r="D198" s="13" t="s">
        <v>22</v>
      </c>
      <c r="E198" s="14">
        <v>168</v>
      </c>
      <c r="F198" s="15">
        <v>84</v>
      </c>
    </row>
    <row r="199" spans="2:6" hidden="1" x14ac:dyDescent="0.25">
      <c r="B199" s="13" t="s">
        <v>2</v>
      </c>
      <c r="C199" s="13" t="s">
        <v>39</v>
      </c>
      <c r="D199" s="13" t="s">
        <v>27</v>
      </c>
      <c r="E199" s="14">
        <v>7812</v>
      </c>
      <c r="F199" s="15">
        <v>81</v>
      </c>
    </row>
    <row r="200" spans="2:6" hidden="1" x14ac:dyDescent="0.25">
      <c r="B200" s="13" t="s">
        <v>5</v>
      </c>
      <c r="C200" s="13" t="s">
        <v>39</v>
      </c>
      <c r="D200" s="13" t="s">
        <v>22</v>
      </c>
      <c r="E200" s="14">
        <v>6909</v>
      </c>
      <c r="F200" s="15">
        <v>81</v>
      </c>
    </row>
    <row r="201" spans="2:6" hidden="1" x14ac:dyDescent="0.25">
      <c r="B201" s="13" t="s">
        <v>8</v>
      </c>
      <c r="C201" s="13" t="s">
        <v>35</v>
      </c>
      <c r="D201" s="13" t="s">
        <v>30</v>
      </c>
      <c r="E201" s="14">
        <v>3598</v>
      </c>
      <c r="F201" s="15">
        <v>81</v>
      </c>
    </row>
    <row r="202" spans="2:6" hidden="1" x14ac:dyDescent="0.25">
      <c r="B202" s="13" t="s">
        <v>6</v>
      </c>
      <c r="C202" s="13" t="s">
        <v>37</v>
      </c>
      <c r="D202" s="13" t="s">
        <v>30</v>
      </c>
      <c r="E202" s="14">
        <v>560</v>
      </c>
      <c r="F202" s="15">
        <v>81</v>
      </c>
    </row>
    <row r="203" spans="2:6" hidden="1" x14ac:dyDescent="0.25">
      <c r="B203" s="13" t="s">
        <v>8</v>
      </c>
      <c r="C203" s="13" t="s">
        <v>38</v>
      </c>
      <c r="D203" s="13" t="s">
        <v>21</v>
      </c>
      <c r="E203" s="14">
        <v>6433</v>
      </c>
      <c r="F203" s="15">
        <v>78</v>
      </c>
    </row>
    <row r="204" spans="2:6" hidden="1" x14ac:dyDescent="0.25">
      <c r="B204" s="13" t="s">
        <v>3</v>
      </c>
      <c r="C204" s="13" t="s">
        <v>35</v>
      </c>
      <c r="D204" s="13" t="s">
        <v>23</v>
      </c>
      <c r="E204" s="14">
        <v>2023</v>
      </c>
      <c r="F204" s="15">
        <v>78</v>
      </c>
    </row>
    <row r="205" spans="2:6" hidden="1" x14ac:dyDescent="0.25">
      <c r="B205" s="13" t="s">
        <v>2</v>
      </c>
      <c r="C205" s="13" t="s">
        <v>36</v>
      </c>
      <c r="D205" s="13" t="s">
        <v>29</v>
      </c>
      <c r="E205" s="14">
        <v>8211</v>
      </c>
      <c r="F205" s="15">
        <v>75</v>
      </c>
    </row>
    <row r="206" spans="2:6" hidden="1" x14ac:dyDescent="0.25">
      <c r="B206" s="13" t="s">
        <v>6</v>
      </c>
      <c r="C206" s="13" t="s">
        <v>34</v>
      </c>
      <c r="D206" s="13" t="s">
        <v>29</v>
      </c>
      <c r="E206" s="14">
        <v>3339</v>
      </c>
      <c r="F206" s="15">
        <v>75</v>
      </c>
    </row>
    <row r="207" spans="2:6" hidden="1" x14ac:dyDescent="0.25">
      <c r="B207" s="13" t="s">
        <v>7</v>
      </c>
      <c r="C207" s="13" t="s">
        <v>34</v>
      </c>
      <c r="D207" s="13" t="s">
        <v>32</v>
      </c>
      <c r="E207" s="14">
        <v>3262</v>
      </c>
      <c r="F207" s="15">
        <v>75</v>
      </c>
    </row>
    <row r="208" spans="2:6" hidden="1" x14ac:dyDescent="0.25">
      <c r="B208" s="13" t="s">
        <v>40</v>
      </c>
      <c r="C208" s="13" t="s">
        <v>34</v>
      </c>
      <c r="D208" s="13" t="s">
        <v>23</v>
      </c>
      <c r="E208" s="14">
        <v>2779</v>
      </c>
      <c r="F208" s="15">
        <v>75</v>
      </c>
    </row>
    <row r="209" spans="2:6" hidden="1" x14ac:dyDescent="0.25">
      <c r="B209" s="13" t="s">
        <v>6</v>
      </c>
      <c r="C209" s="13" t="s">
        <v>34</v>
      </c>
      <c r="D209" s="13" t="s">
        <v>16</v>
      </c>
      <c r="E209" s="14">
        <v>2219</v>
      </c>
      <c r="F209" s="15">
        <v>75</v>
      </c>
    </row>
    <row r="210" spans="2:6" hidden="1" x14ac:dyDescent="0.25">
      <c r="B210" s="13" t="s">
        <v>7</v>
      </c>
      <c r="C210" s="13" t="s">
        <v>38</v>
      </c>
      <c r="D210" s="13" t="s">
        <v>14</v>
      </c>
      <c r="E210" s="14">
        <v>1281</v>
      </c>
      <c r="F210" s="15">
        <v>75</v>
      </c>
    </row>
    <row r="211" spans="2:6" hidden="1" x14ac:dyDescent="0.25">
      <c r="B211" s="13" t="s">
        <v>10</v>
      </c>
      <c r="C211" s="13" t="s">
        <v>36</v>
      </c>
      <c r="D211" s="13" t="s">
        <v>13</v>
      </c>
      <c r="E211" s="14">
        <v>945</v>
      </c>
      <c r="F211" s="15">
        <v>75</v>
      </c>
    </row>
    <row r="212" spans="2:6" hidden="1" x14ac:dyDescent="0.25">
      <c r="B212" s="13" t="s">
        <v>5</v>
      </c>
      <c r="C212" s="13" t="s">
        <v>37</v>
      </c>
      <c r="D212" s="13" t="s">
        <v>22</v>
      </c>
      <c r="E212" s="14">
        <v>518</v>
      </c>
      <c r="F212" s="15">
        <v>75</v>
      </c>
    </row>
    <row r="213" spans="2:6" hidden="1" x14ac:dyDescent="0.25">
      <c r="B213" s="13" t="s">
        <v>6</v>
      </c>
      <c r="C213" s="13" t="s">
        <v>38</v>
      </c>
      <c r="D213" s="13" t="s">
        <v>25</v>
      </c>
      <c r="E213" s="14">
        <v>469</v>
      </c>
      <c r="F213" s="15">
        <v>75</v>
      </c>
    </row>
    <row r="214" spans="2:6" hidden="1" x14ac:dyDescent="0.25">
      <c r="B214" s="13" t="s">
        <v>40</v>
      </c>
      <c r="C214" s="13" t="s">
        <v>37</v>
      </c>
      <c r="D214" s="13" t="s">
        <v>29</v>
      </c>
      <c r="E214" s="14">
        <v>9002</v>
      </c>
      <c r="F214" s="15">
        <v>72</v>
      </c>
    </row>
    <row r="215" spans="2:6" hidden="1" x14ac:dyDescent="0.25">
      <c r="B215" s="13" t="s">
        <v>41</v>
      </c>
      <c r="C215" s="13" t="s">
        <v>39</v>
      </c>
      <c r="D215" s="13" t="s">
        <v>14</v>
      </c>
      <c r="E215" s="14">
        <v>3976</v>
      </c>
      <c r="F215" s="15">
        <v>72</v>
      </c>
    </row>
    <row r="216" spans="2:6" hidden="1" x14ac:dyDescent="0.25">
      <c r="B216" s="13" t="s">
        <v>9</v>
      </c>
      <c r="C216" s="13" t="s">
        <v>39</v>
      </c>
      <c r="D216" s="13" t="s">
        <v>25</v>
      </c>
      <c r="E216" s="14">
        <v>3192</v>
      </c>
      <c r="F216" s="15">
        <v>72</v>
      </c>
    </row>
    <row r="217" spans="2:6" hidden="1" x14ac:dyDescent="0.25">
      <c r="B217" s="13" t="s">
        <v>10</v>
      </c>
      <c r="C217" s="13" t="s">
        <v>36</v>
      </c>
      <c r="D217" s="13" t="s">
        <v>27</v>
      </c>
      <c r="E217" s="14">
        <v>1407</v>
      </c>
      <c r="F217" s="15">
        <v>72</v>
      </c>
    </row>
    <row r="218" spans="2:6" hidden="1" x14ac:dyDescent="0.25">
      <c r="B218" s="13" t="s">
        <v>41</v>
      </c>
      <c r="C218" s="13" t="s">
        <v>35</v>
      </c>
      <c r="D218" s="13" t="s">
        <v>13</v>
      </c>
      <c r="E218" s="14">
        <v>4760</v>
      </c>
      <c r="F218" s="15">
        <v>69</v>
      </c>
    </row>
    <row r="219" spans="2:6" hidden="1" x14ac:dyDescent="0.25">
      <c r="B219" s="13" t="s">
        <v>3</v>
      </c>
      <c r="C219" s="13" t="s">
        <v>35</v>
      </c>
      <c r="D219" s="13" t="s">
        <v>29</v>
      </c>
      <c r="E219" s="14">
        <v>2114</v>
      </c>
      <c r="F219" s="15">
        <v>66</v>
      </c>
    </row>
    <row r="220" spans="2:6" hidden="1" x14ac:dyDescent="0.25">
      <c r="B220" s="13" t="s">
        <v>5</v>
      </c>
      <c r="C220" s="13" t="s">
        <v>36</v>
      </c>
      <c r="D220" s="13" t="s">
        <v>13</v>
      </c>
      <c r="E220" s="14">
        <v>6146</v>
      </c>
      <c r="F220" s="15">
        <v>63</v>
      </c>
    </row>
    <row r="221" spans="2:6" hidden="1" x14ac:dyDescent="0.25">
      <c r="B221" s="13" t="s">
        <v>7</v>
      </c>
      <c r="C221" s="13" t="s">
        <v>35</v>
      </c>
      <c r="D221" s="13" t="s">
        <v>14</v>
      </c>
      <c r="E221" s="14">
        <v>4606</v>
      </c>
      <c r="F221" s="15">
        <v>63</v>
      </c>
    </row>
    <row r="222" spans="2:6" hidden="1" x14ac:dyDescent="0.25">
      <c r="B222" s="13" t="s">
        <v>8</v>
      </c>
      <c r="C222" s="13" t="s">
        <v>38</v>
      </c>
      <c r="D222" s="13" t="s">
        <v>27</v>
      </c>
      <c r="E222" s="14">
        <v>2268</v>
      </c>
      <c r="F222" s="15">
        <v>63</v>
      </c>
    </row>
    <row r="223" spans="2:6" hidden="1" x14ac:dyDescent="0.25">
      <c r="B223" s="13" t="s">
        <v>6</v>
      </c>
      <c r="C223" s="13" t="s">
        <v>39</v>
      </c>
      <c r="D223" s="13" t="s">
        <v>30</v>
      </c>
      <c r="E223" s="14">
        <v>1638</v>
      </c>
      <c r="F223" s="15">
        <v>63</v>
      </c>
    </row>
    <row r="224" spans="2:6" hidden="1" x14ac:dyDescent="0.25">
      <c r="B224" s="13" t="s">
        <v>6</v>
      </c>
      <c r="C224" s="13" t="s">
        <v>36</v>
      </c>
      <c r="D224" s="13" t="s">
        <v>21</v>
      </c>
      <c r="E224" s="14">
        <v>497</v>
      </c>
      <c r="F224" s="15">
        <v>63</v>
      </c>
    </row>
    <row r="225" spans="2:6" hidden="1" x14ac:dyDescent="0.25">
      <c r="B225" s="13" t="s">
        <v>9</v>
      </c>
      <c r="C225" s="13" t="s">
        <v>38</v>
      </c>
      <c r="D225" s="13" t="s">
        <v>24</v>
      </c>
      <c r="E225" s="14">
        <v>4137</v>
      </c>
      <c r="F225" s="15">
        <v>60</v>
      </c>
    </row>
    <row r="226" spans="2:6" hidden="1" x14ac:dyDescent="0.25">
      <c r="B226" s="13" t="s">
        <v>9</v>
      </c>
      <c r="C226" s="13" t="s">
        <v>36</v>
      </c>
      <c r="D226" s="13" t="s">
        <v>30</v>
      </c>
      <c r="E226" s="14">
        <v>9051</v>
      </c>
      <c r="F226" s="15">
        <v>57</v>
      </c>
    </row>
    <row r="227" spans="2:6" hidden="1" x14ac:dyDescent="0.25">
      <c r="B227" s="13" t="s">
        <v>5</v>
      </c>
      <c r="C227" s="13" t="s">
        <v>38</v>
      </c>
      <c r="D227" s="13" t="s">
        <v>13</v>
      </c>
      <c r="E227" s="14">
        <v>7189</v>
      </c>
      <c r="F227" s="15">
        <v>54</v>
      </c>
    </row>
    <row r="228" spans="2:6" hidden="1" x14ac:dyDescent="0.25">
      <c r="B228" s="13" t="s">
        <v>7</v>
      </c>
      <c r="C228" s="13" t="s">
        <v>37</v>
      </c>
      <c r="D228" s="13" t="s">
        <v>30</v>
      </c>
      <c r="E228" s="14">
        <v>6454</v>
      </c>
      <c r="F228" s="15">
        <v>54</v>
      </c>
    </row>
    <row r="229" spans="2:6" hidden="1" x14ac:dyDescent="0.25">
      <c r="B229" s="13" t="s">
        <v>3</v>
      </c>
      <c r="C229" s="13" t="s">
        <v>34</v>
      </c>
      <c r="D229" s="13" t="s">
        <v>26</v>
      </c>
      <c r="E229" s="14">
        <v>3108</v>
      </c>
      <c r="F229" s="15">
        <v>54</v>
      </c>
    </row>
    <row r="230" spans="2:6" hidden="1" x14ac:dyDescent="0.25">
      <c r="B230" s="13" t="s">
        <v>6</v>
      </c>
      <c r="C230" s="13" t="s">
        <v>38</v>
      </c>
      <c r="D230" s="13" t="s">
        <v>31</v>
      </c>
      <c r="E230" s="14">
        <v>2681</v>
      </c>
      <c r="F230" s="15">
        <v>54</v>
      </c>
    </row>
    <row r="231" spans="2:6" hidden="1" x14ac:dyDescent="0.25">
      <c r="B231" s="13" t="s">
        <v>2</v>
      </c>
      <c r="C231" s="13" t="s">
        <v>37</v>
      </c>
      <c r="D231" s="13" t="s">
        <v>14</v>
      </c>
      <c r="E231" s="14">
        <v>1057</v>
      </c>
      <c r="F231" s="15">
        <v>54</v>
      </c>
    </row>
    <row r="232" spans="2:6" hidden="1" x14ac:dyDescent="0.25">
      <c r="B232" s="13" t="s">
        <v>2</v>
      </c>
      <c r="C232" s="13" t="s">
        <v>34</v>
      </c>
      <c r="D232" s="13" t="s">
        <v>13</v>
      </c>
      <c r="E232" s="14">
        <v>252</v>
      </c>
      <c r="F232" s="15">
        <v>54</v>
      </c>
    </row>
    <row r="233" spans="2:6" hidden="1" x14ac:dyDescent="0.25">
      <c r="B233" s="13" t="s">
        <v>5</v>
      </c>
      <c r="C233" s="13" t="s">
        <v>39</v>
      </c>
      <c r="D233" s="13" t="s">
        <v>26</v>
      </c>
      <c r="E233" s="14">
        <v>5236</v>
      </c>
      <c r="F233" s="15">
        <v>51</v>
      </c>
    </row>
    <row r="234" spans="2:6" hidden="1" x14ac:dyDescent="0.25">
      <c r="B234" s="13" t="s">
        <v>3</v>
      </c>
      <c r="C234" s="13" t="s">
        <v>39</v>
      </c>
      <c r="D234" s="13" t="s">
        <v>29</v>
      </c>
      <c r="E234" s="14">
        <v>3640</v>
      </c>
      <c r="F234" s="15">
        <v>51</v>
      </c>
    </row>
    <row r="235" spans="2:6" hidden="1" x14ac:dyDescent="0.25">
      <c r="B235" s="13" t="s">
        <v>40</v>
      </c>
      <c r="C235" s="13" t="s">
        <v>38</v>
      </c>
      <c r="D235" s="13" t="s">
        <v>24</v>
      </c>
      <c r="E235" s="14">
        <v>623</v>
      </c>
      <c r="F235" s="15">
        <v>51</v>
      </c>
    </row>
    <row r="236" spans="2:6" hidden="1" x14ac:dyDescent="0.25">
      <c r="B236" s="13" t="s">
        <v>2</v>
      </c>
      <c r="C236" s="13" t="s">
        <v>38</v>
      </c>
      <c r="D236" s="13" t="s">
        <v>13</v>
      </c>
      <c r="E236" s="14">
        <v>56</v>
      </c>
      <c r="F236" s="15">
        <v>51</v>
      </c>
    </row>
    <row r="237" spans="2:6" hidden="1" x14ac:dyDescent="0.25">
      <c r="B237" s="13" t="s">
        <v>40</v>
      </c>
      <c r="C237" s="13" t="s">
        <v>34</v>
      </c>
      <c r="D237" s="13" t="s">
        <v>26</v>
      </c>
      <c r="E237" s="14">
        <v>6748</v>
      </c>
      <c r="F237" s="15">
        <v>48</v>
      </c>
    </row>
    <row r="238" spans="2:6" hidden="1" x14ac:dyDescent="0.25">
      <c r="B238" s="13" t="s">
        <v>7</v>
      </c>
      <c r="C238" s="13" t="s">
        <v>37</v>
      </c>
      <c r="D238" s="13" t="s">
        <v>33</v>
      </c>
      <c r="E238" s="14">
        <v>6391</v>
      </c>
      <c r="F238" s="15">
        <v>48</v>
      </c>
    </row>
    <row r="239" spans="2:6" hidden="1" x14ac:dyDescent="0.25">
      <c r="B239" s="13" t="s">
        <v>7</v>
      </c>
      <c r="C239" s="13" t="s">
        <v>34</v>
      </c>
      <c r="D239" s="13" t="s">
        <v>33</v>
      </c>
      <c r="E239" s="14">
        <v>2226</v>
      </c>
      <c r="F239" s="15">
        <v>48</v>
      </c>
    </row>
    <row r="240" spans="2:6" hidden="1" x14ac:dyDescent="0.25">
      <c r="B240" s="13" t="s">
        <v>40</v>
      </c>
      <c r="C240" s="13" t="s">
        <v>35</v>
      </c>
      <c r="D240" s="13" t="s">
        <v>24</v>
      </c>
      <c r="E240" s="14">
        <v>1638</v>
      </c>
      <c r="F240" s="15">
        <v>48</v>
      </c>
    </row>
    <row r="241" spans="2:6" hidden="1" x14ac:dyDescent="0.25">
      <c r="B241" s="13" t="s">
        <v>6</v>
      </c>
      <c r="C241" s="13" t="s">
        <v>34</v>
      </c>
      <c r="D241" s="13" t="s">
        <v>4</v>
      </c>
      <c r="E241" s="14">
        <v>525</v>
      </c>
      <c r="F241" s="15">
        <v>48</v>
      </c>
    </row>
    <row r="242" spans="2:6" hidden="1" x14ac:dyDescent="0.25">
      <c r="B242" s="13" t="s">
        <v>2</v>
      </c>
      <c r="C242" s="13" t="s">
        <v>36</v>
      </c>
      <c r="D242" s="13" t="s">
        <v>17</v>
      </c>
      <c r="E242" s="14">
        <v>189</v>
      </c>
      <c r="F242" s="15">
        <v>48</v>
      </c>
    </row>
    <row r="243" spans="2:6" hidden="1" x14ac:dyDescent="0.25">
      <c r="B243" s="13" t="s">
        <v>5</v>
      </c>
      <c r="C243" s="13" t="s">
        <v>37</v>
      </c>
      <c r="D243" s="13" t="s">
        <v>31</v>
      </c>
      <c r="E243" s="14">
        <v>182</v>
      </c>
      <c r="F243" s="15">
        <v>48</v>
      </c>
    </row>
    <row r="244" spans="2:6" hidden="1" x14ac:dyDescent="0.25">
      <c r="B244" s="13" t="s">
        <v>5</v>
      </c>
      <c r="C244" s="13" t="s">
        <v>38</v>
      </c>
      <c r="D244" s="13" t="s">
        <v>25</v>
      </c>
      <c r="E244" s="14">
        <v>7483</v>
      </c>
      <c r="F244" s="15">
        <v>45</v>
      </c>
    </row>
    <row r="245" spans="2:6" hidden="1" x14ac:dyDescent="0.25">
      <c r="B245" s="13" t="s">
        <v>8</v>
      </c>
      <c r="C245" s="13" t="s">
        <v>37</v>
      </c>
      <c r="D245" s="13" t="s">
        <v>26</v>
      </c>
      <c r="E245" s="14">
        <v>6279</v>
      </c>
      <c r="F245" s="15">
        <v>45</v>
      </c>
    </row>
    <row r="246" spans="2:6" hidden="1" x14ac:dyDescent="0.25">
      <c r="B246" s="13" t="s">
        <v>9</v>
      </c>
      <c r="C246" s="13" t="s">
        <v>37</v>
      </c>
      <c r="D246" s="13" t="s">
        <v>28</v>
      </c>
      <c r="E246" s="14">
        <v>2919</v>
      </c>
      <c r="F246" s="15">
        <v>45</v>
      </c>
    </row>
    <row r="247" spans="2:6" hidden="1" x14ac:dyDescent="0.25">
      <c r="B247" s="13" t="s">
        <v>40</v>
      </c>
      <c r="C247" s="13" t="s">
        <v>38</v>
      </c>
      <c r="D247" s="13" t="s">
        <v>29</v>
      </c>
      <c r="E247" s="14">
        <v>2541</v>
      </c>
      <c r="F247" s="15">
        <v>45</v>
      </c>
    </row>
    <row r="248" spans="2:6" hidden="1" x14ac:dyDescent="0.25">
      <c r="B248" s="13" t="s">
        <v>7</v>
      </c>
      <c r="C248" s="13" t="s">
        <v>36</v>
      </c>
      <c r="D248" s="13" t="s">
        <v>22</v>
      </c>
      <c r="E248" s="14">
        <v>8435</v>
      </c>
      <c r="F248" s="15">
        <v>42</v>
      </c>
    </row>
    <row r="249" spans="2:6" hidden="1" x14ac:dyDescent="0.25">
      <c r="B249" s="13" t="s">
        <v>3</v>
      </c>
      <c r="C249" s="13" t="s">
        <v>34</v>
      </c>
      <c r="D249" s="13" t="s">
        <v>25</v>
      </c>
      <c r="E249" s="14">
        <v>6300</v>
      </c>
      <c r="F249" s="15">
        <v>42</v>
      </c>
    </row>
    <row r="250" spans="2:6" hidden="1" x14ac:dyDescent="0.25">
      <c r="B250" s="13" t="s">
        <v>40</v>
      </c>
      <c r="C250" s="13" t="s">
        <v>39</v>
      </c>
      <c r="D250" s="13" t="s">
        <v>15</v>
      </c>
      <c r="E250" s="14">
        <v>5775</v>
      </c>
      <c r="F250" s="15">
        <v>42</v>
      </c>
    </row>
    <row r="251" spans="2:6" hidden="1" x14ac:dyDescent="0.25">
      <c r="B251" s="13" t="s">
        <v>2</v>
      </c>
      <c r="C251" s="13" t="s">
        <v>37</v>
      </c>
      <c r="D251" s="13" t="s">
        <v>15</v>
      </c>
      <c r="E251" s="14">
        <v>2863</v>
      </c>
      <c r="F251" s="15">
        <v>42</v>
      </c>
    </row>
    <row r="252" spans="2:6" x14ac:dyDescent="0.25">
      <c r="B252" s="13" t="s">
        <v>5</v>
      </c>
      <c r="C252" s="13" t="s">
        <v>36</v>
      </c>
      <c r="D252" s="13" t="s">
        <v>16</v>
      </c>
      <c r="E252" s="14">
        <v>16184</v>
      </c>
      <c r="F252" s="15">
        <v>39</v>
      </c>
    </row>
    <row r="253" spans="2:6" hidden="1" x14ac:dyDescent="0.25">
      <c r="B253" s="13" t="s">
        <v>7</v>
      </c>
      <c r="C253" s="13" t="s">
        <v>34</v>
      </c>
      <c r="D253" s="13" t="s">
        <v>17</v>
      </c>
      <c r="E253" s="14">
        <v>7777</v>
      </c>
      <c r="F253" s="15">
        <v>39</v>
      </c>
    </row>
    <row r="254" spans="2:6" hidden="1" x14ac:dyDescent="0.25">
      <c r="B254" s="13" t="s">
        <v>3</v>
      </c>
      <c r="C254" s="13" t="s">
        <v>36</v>
      </c>
      <c r="D254" s="13" t="s">
        <v>25</v>
      </c>
      <c r="E254" s="14">
        <v>3339</v>
      </c>
      <c r="F254" s="15">
        <v>39</v>
      </c>
    </row>
    <row r="255" spans="2:6" hidden="1" x14ac:dyDescent="0.25">
      <c r="B255" s="13" t="s">
        <v>40</v>
      </c>
      <c r="C255" s="13" t="s">
        <v>38</v>
      </c>
      <c r="D255" s="13" t="s">
        <v>31</v>
      </c>
      <c r="E255" s="14">
        <v>1988</v>
      </c>
      <c r="F255" s="15">
        <v>39</v>
      </c>
    </row>
    <row r="256" spans="2:6" hidden="1" x14ac:dyDescent="0.25">
      <c r="B256" s="13" t="s">
        <v>41</v>
      </c>
      <c r="C256" s="13" t="s">
        <v>34</v>
      </c>
      <c r="D256" s="13" t="s">
        <v>17</v>
      </c>
      <c r="E256" s="14">
        <v>1463</v>
      </c>
      <c r="F256" s="15">
        <v>39</v>
      </c>
    </row>
    <row r="257" spans="2:6" hidden="1" x14ac:dyDescent="0.25">
      <c r="B257" s="13" t="s">
        <v>3</v>
      </c>
      <c r="C257" s="13" t="s">
        <v>36</v>
      </c>
      <c r="D257" s="13" t="s">
        <v>16</v>
      </c>
      <c r="E257" s="14">
        <v>9198</v>
      </c>
      <c r="F257" s="15">
        <v>36</v>
      </c>
    </row>
    <row r="258" spans="2:6" hidden="1" x14ac:dyDescent="0.25">
      <c r="B258" s="13" t="s">
        <v>6</v>
      </c>
      <c r="C258" s="13" t="s">
        <v>38</v>
      </c>
      <c r="D258" s="13" t="s">
        <v>21</v>
      </c>
      <c r="E258" s="14">
        <v>7322</v>
      </c>
      <c r="F258" s="15">
        <v>36</v>
      </c>
    </row>
    <row r="259" spans="2:6" hidden="1" x14ac:dyDescent="0.25">
      <c r="B259" s="13" t="s">
        <v>2</v>
      </c>
      <c r="C259" s="13" t="s">
        <v>39</v>
      </c>
      <c r="D259" s="13" t="s">
        <v>15</v>
      </c>
      <c r="E259" s="14">
        <v>4802</v>
      </c>
      <c r="F259" s="15">
        <v>36</v>
      </c>
    </row>
    <row r="260" spans="2:6" hidden="1" x14ac:dyDescent="0.25">
      <c r="B260" s="13" t="s">
        <v>2</v>
      </c>
      <c r="C260" s="13" t="s">
        <v>39</v>
      </c>
      <c r="D260" s="13" t="s">
        <v>23</v>
      </c>
      <c r="E260" s="14">
        <v>630</v>
      </c>
      <c r="F260" s="15">
        <v>36</v>
      </c>
    </row>
    <row r="261" spans="2:6" hidden="1" x14ac:dyDescent="0.25">
      <c r="B261" s="13" t="s">
        <v>40</v>
      </c>
      <c r="C261" s="13" t="s">
        <v>36</v>
      </c>
      <c r="D261" s="13" t="s">
        <v>4</v>
      </c>
      <c r="E261" s="14">
        <v>217</v>
      </c>
      <c r="F261" s="15">
        <v>36</v>
      </c>
    </row>
    <row r="262" spans="2:6" x14ac:dyDescent="0.25">
      <c r="B262" s="13" t="s">
        <v>10</v>
      </c>
      <c r="C262" s="13" t="s">
        <v>39</v>
      </c>
      <c r="D262" s="13" t="s">
        <v>33</v>
      </c>
      <c r="E262" s="14">
        <v>12950</v>
      </c>
      <c r="F262" s="15">
        <v>30</v>
      </c>
    </row>
    <row r="263" spans="2:6" hidden="1" x14ac:dyDescent="0.25">
      <c r="B263" s="13" t="s">
        <v>8</v>
      </c>
      <c r="C263" s="13" t="s">
        <v>37</v>
      </c>
      <c r="D263" s="13" t="s">
        <v>15</v>
      </c>
      <c r="E263" s="14">
        <v>9709</v>
      </c>
      <c r="F263" s="15">
        <v>30</v>
      </c>
    </row>
    <row r="264" spans="2:6" hidden="1" x14ac:dyDescent="0.25">
      <c r="B264" s="13" t="s">
        <v>40</v>
      </c>
      <c r="C264" s="13" t="s">
        <v>39</v>
      </c>
      <c r="D264" s="13" t="s">
        <v>27</v>
      </c>
      <c r="E264" s="14">
        <v>6370</v>
      </c>
      <c r="F264" s="15">
        <v>30</v>
      </c>
    </row>
    <row r="265" spans="2:6" hidden="1" x14ac:dyDescent="0.25">
      <c r="B265" s="13" t="s">
        <v>40</v>
      </c>
      <c r="C265" s="13" t="s">
        <v>36</v>
      </c>
      <c r="D265" s="13" t="s">
        <v>25</v>
      </c>
      <c r="E265" s="14">
        <v>5439</v>
      </c>
      <c r="F265" s="15">
        <v>30</v>
      </c>
    </row>
    <row r="266" spans="2:6" hidden="1" x14ac:dyDescent="0.25">
      <c r="B266" s="13" t="s">
        <v>10</v>
      </c>
      <c r="C266" s="13" t="s">
        <v>37</v>
      </c>
      <c r="D266" s="13" t="s">
        <v>23</v>
      </c>
      <c r="E266" s="14">
        <v>4683</v>
      </c>
      <c r="F266" s="15">
        <v>30</v>
      </c>
    </row>
    <row r="267" spans="2:6" hidden="1" x14ac:dyDescent="0.25">
      <c r="B267" s="13" t="s">
        <v>6</v>
      </c>
      <c r="C267" s="13" t="s">
        <v>36</v>
      </c>
      <c r="D267" s="13" t="s">
        <v>13</v>
      </c>
      <c r="E267" s="14">
        <v>4319</v>
      </c>
      <c r="F267" s="15">
        <v>30</v>
      </c>
    </row>
    <row r="268" spans="2:6" hidden="1" x14ac:dyDescent="0.25">
      <c r="B268" s="13" t="s">
        <v>8</v>
      </c>
      <c r="C268" s="13" t="s">
        <v>39</v>
      </c>
      <c r="D268" s="13" t="s">
        <v>18</v>
      </c>
      <c r="E268" s="14">
        <v>9660</v>
      </c>
      <c r="F268" s="15">
        <v>27</v>
      </c>
    </row>
    <row r="269" spans="2:6" hidden="1" x14ac:dyDescent="0.25">
      <c r="B269" s="13" t="s">
        <v>9</v>
      </c>
      <c r="C269" s="13" t="s">
        <v>34</v>
      </c>
      <c r="D269" s="13" t="s">
        <v>21</v>
      </c>
      <c r="E269" s="14">
        <v>6832</v>
      </c>
      <c r="F269" s="15">
        <v>27</v>
      </c>
    </row>
    <row r="270" spans="2:6" hidden="1" x14ac:dyDescent="0.25">
      <c r="B270" s="13" t="s">
        <v>6</v>
      </c>
      <c r="C270" s="13" t="s">
        <v>39</v>
      </c>
      <c r="D270" s="13" t="s">
        <v>17</v>
      </c>
      <c r="E270" s="14">
        <v>6048</v>
      </c>
      <c r="F270" s="15">
        <v>27</v>
      </c>
    </row>
    <row r="271" spans="2:6" hidden="1" x14ac:dyDescent="0.25">
      <c r="B271" s="13" t="s">
        <v>10</v>
      </c>
      <c r="C271" s="13" t="s">
        <v>37</v>
      </c>
      <c r="D271" s="13" t="s">
        <v>28</v>
      </c>
      <c r="E271" s="14">
        <v>3059</v>
      </c>
      <c r="F271" s="15">
        <v>27</v>
      </c>
    </row>
    <row r="272" spans="2:6" hidden="1" x14ac:dyDescent="0.25">
      <c r="B272" s="13" t="s">
        <v>7</v>
      </c>
      <c r="C272" s="13" t="s">
        <v>35</v>
      </c>
      <c r="D272" s="13" t="s">
        <v>16</v>
      </c>
      <c r="E272" s="14">
        <v>2135</v>
      </c>
      <c r="F272" s="15">
        <v>27</v>
      </c>
    </row>
    <row r="273" spans="2:6" hidden="1" x14ac:dyDescent="0.25">
      <c r="B273" s="13" t="s">
        <v>8</v>
      </c>
      <c r="C273" s="13" t="s">
        <v>39</v>
      </c>
      <c r="D273" s="13" t="s">
        <v>26</v>
      </c>
      <c r="E273" s="14">
        <v>1561</v>
      </c>
      <c r="F273" s="15">
        <v>27</v>
      </c>
    </row>
    <row r="274" spans="2:6" hidden="1" x14ac:dyDescent="0.25">
      <c r="B274" s="13" t="s">
        <v>10</v>
      </c>
      <c r="C274" s="13" t="s">
        <v>34</v>
      </c>
      <c r="D274" s="13" t="s">
        <v>22</v>
      </c>
      <c r="E274" s="14">
        <v>4053</v>
      </c>
      <c r="F274" s="15">
        <v>24</v>
      </c>
    </row>
    <row r="275" spans="2:6" hidden="1" x14ac:dyDescent="0.25">
      <c r="B275" s="13" t="s">
        <v>7</v>
      </c>
      <c r="C275" s="13" t="s">
        <v>34</v>
      </c>
      <c r="D275" s="13" t="s">
        <v>15</v>
      </c>
      <c r="E275" s="14">
        <v>3829</v>
      </c>
      <c r="F275" s="15">
        <v>24</v>
      </c>
    </row>
    <row r="276" spans="2:6" x14ac:dyDescent="0.25">
      <c r="B276" s="13" t="s">
        <v>2</v>
      </c>
      <c r="C276" s="13" t="s">
        <v>36</v>
      </c>
      <c r="D276" s="13" t="s">
        <v>16</v>
      </c>
      <c r="E276" s="14">
        <v>11417</v>
      </c>
      <c r="F276" s="15">
        <v>21</v>
      </c>
    </row>
    <row r="277" spans="2:6" hidden="1" x14ac:dyDescent="0.25">
      <c r="B277" s="13" t="s">
        <v>5</v>
      </c>
      <c r="C277" s="13" t="s">
        <v>37</v>
      </c>
      <c r="D277" s="13" t="s">
        <v>25</v>
      </c>
      <c r="E277" s="14">
        <v>8813</v>
      </c>
      <c r="F277" s="15">
        <v>21</v>
      </c>
    </row>
    <row r="278" spans="2:6" hidden="1" x14ac:dyDescent="0.25">
      <c r="B278" s="13" t="s">
        <v>40</v>
      </c>
      <c r="C278" s="13" t="s">
        <v>37</v>
      </c>
      <c r="D278" s="13" t="s">
        <v>19</v>
      </c>
      <c r="E278" s="14">
        <v>7693</v>
      </c>
      <c r="F278" s="15">
        <v>21</v>
      </c>
    </row>
    <row r="279" spans="2:6" hidden="1" x14ac:dyDescent="0.25">
      <c r="B279" s="13" t="s">
        <v>5</v>
      </c>
      <c r="C279" s="13" t="s">
        <v>34</v>
      </c>
      <c r="D279" s="13" t="s">
        <v>27</v>
      </c>
      <c r="E279" s="14">
        <v>6986</v>
      </c>
      <c r="F279" s="15">
        <v>21</v>
      </c>
    </row>
    <row r="280" spans="2:6" hidden="1" x14ac:dyDescent="0.25">
      <c r="B280" s="13" t="s">
        <v>5</v>
      </c>
      <c r="C280" s="13" t="s">
        <v>38</v>
      </c>
      <c r="D280" s="13" t="s">
        <v>32</v>
      </c>
      <c r="E280" s="14">
        <v>5075</v>
      </c>
      <c r="F280" s="15">
        <v>21</v>
      </c>
    </row>
    <row r="281" spans="2:6" hidden="1" x14ac:dyDescent="0.25">
      <c r="B281" s="13" t="s">
        <v>7</v>
      </c>
      <c r="C281" s="13" t="s">
        <v>35</v>
      </c>
      <c r="D281" s="13" t="s">
        <v>27</v>
      </c>
      <c r="E281" s="14">
        <v>2478</v>
      </c>
      <c r="F281" s="15">
        <v>21</v>
      </c>
    </row>
    <row r="282" spans="2:6" hidden="1" x14ac:dyDescent="0.25">
      <c r="B282" s="13" t="s">
        <v>41</v>
      </c>
      <c r="C282" s="13" t="s">
        <v>38</v>
      </c>
      <c r="D282" s="13" t="s">
        <v>25</v>
      </c>
      <c r="E282" s="14">
        <v>154</v>
      </c>
      <c r="F282" s="15">
        <v>21</v>
      </c>
    </row>
    <row r="283" spans="2:6" hidden="1" x14ac:dyDescent="0.25">
      <c r="B283" s="13" t="s">
        <v>3</v>
      </c>
      <c r="C283" s="13" t="s">
        <v>34</v>
      </c>
      <c r="D283" s="13" t="s">
        <v>20</v>
      </c>
      <c r="E283" s="14">
        <v>2583</v>
      </c>
      <c r="F283" s="15">
        <v>18</v>
      </c>
    </row>
    <row r="284" spans="2:6" hidden="1" x14ac:dyDescent="0.25">
      <c r="B284" s="13" t="s">
        <v>3</v>
      </c>
      <c r="C284" s="13" t="s">
        <v>36</v>
      </c>
      <c r="D284" s="13" t="s">
        <v>19</v>
      </c>
      <c r="E284" s="14">
        <v>1281</v>
      </c>
      <c r="F284" s="15">
        <v>18</v>
      </c>
    </row>
    <row r="285" spans="2:6" hidden="1" x14ac:dyDescent="0.25">
      <c r="B285" s="13" t="s">
        <v>2</v>
      </c>
      <c r="C285" s="13" t="s">
        <v>37</v>
      </c>
      <c r="D285" s="13" t="s">
        <v>19</v>
      </c>
      <c r="E285" s="14">
        <v>238</v>
      </c>
      <c r="F285" s="15">
        <v>18</v>
      </c>
    </row>
    <row r="286" spans="2:6" hidden="1" x14ac:dyDescent="0.25">
      <c r="B286" s="13" t="s">
        <v>5</v>
      </c>
      <c r="C286" s="13" t="s">
        <v>36</v>
      </c>
      <c r="D286" s="13" t="s">
        <v>23</v>
      </c>
      <c r="E286" s="14">
        <v>6314</v>
      </c>
      <c r="F286" s="15">
        <v>15</v>
      </c>
    </row>
    <row r="287" spans="2:6" hidden="1" x14ac:dyDescent="0.25">
      <c r="B287" s="13" t="s">
        <v>5</v>
      </c>
      <c r="C287" s="13" t="s">
        <v>35</v>
      </c>
      <c r="D287" s="13" t="s">
        <v>18</v>
      </c>
      <c r="E287" s="14">
        <v>2415</v>
      </c>
      <c r="F287" s="15">
        <v>15</v>
      </c>
    </row>
    <row r="288" spans="2:6" hidden="1" x14ac:dyDescent="0.25">
      <c r="B288" s="13" t="s">
        <v>6</v>
      </c>
      <c r="C288" s="13" t="s">
        <v>34</v>
      </c>
      <c r="D288" s="13" t="s">
        <v>15</v>
      </c>
      <c r="E288" s="14">
        <v>1442</v>
      </c>
      <c r="F288" s="15">
        <v>15</v>
      </c>
    </row>
    <row r="289" spans="2:6" hidden="1" x14ac:dyDescent="0.25">
      <c r="B289" s="13" t="s">
        <v>2</v>
      </c>
      <c r="C289" s="13" t="s">
        <v>35</v>
      </c>
      <c r="D289" s="13" t="s">
        <v>19</v>
      </c>
      <c r="E289" s="14">
        <v>553</v>
      </c>
      <c r="F289" s="15">
        <v>15</v>
      </c>
    </row>
    <row r="290" spans="2:6" hidden="1" x14ac:dyDescent="0.25">
      <c r="B290" s="13" t="s">
        <v>40</v>
      </c>
      <c r="C290" s="13" t="s">
        <v>39</v>
      </c>
      <c r="D290" s="13" t="s">
        <v>22</v>
      </c>
      <c r="E290" s="14">
        <v>5817</v>
      </c>
      <c r="F290" s="15">
        <v>12</v>
      </c>
    </row>
    <row r="291" spans="2:6" hidden="1" x14ac:dyDescent="0.25">
      <c r="B291" s="13" t="s">
        <v>5</v>
      </c>
      <c r="C291" s="13" t="s">
        <v>37</v>
      </c>
      <c r="D291" s="13" t="s">
        <v>14</v>
      </c>
      <c r="E291" s="14">
        <v>4991</v>
      </c>
      <c r="F291" s="15">
        <v>12</v>
      </c>
    </row>
    <row r="292" spans="2:6" hidden="1" x14ac:dyDescent="0.25">
      <c r="B292" s="13" t="s">
        <v>6</v>
      </c>
      <c r="C292" s="13" t="s">
        <v>36</v>
      </c>
      <c r="D292" s="13" t="s">
        <v>32</v>
      </c>
      <c r="E292" s="14">
        <v>6118</v>
      </c>
      <c r="F292" s="15">
        <v>9</v>
      </c>
    </row>
    <row r="293" spans="2:6" hidden="1" x14ac:dyDescent="0.25">
      <c r="B293" s="13" t="s">
        <v>10</v>
      </c>
      <c r="C293" s="13" t="s">
        <v>34</v>
      </c>
      <c r="D293" s="13" t="s">
        <v>26</v>
      </c>
      <c r="E293" s="14">
        <v>4991</v>
      </c>
      <c r="F293" s="15">
        <v>9</v>
      </c>
    </row>
    <row r="294" spans="2:6" hidden="1" x14ac:dyDescent="0.25">
      <c r="B294" s="13" t="s">
        <v>41</v>
      </c>
      <c r="C294" s="13" t="s">
        <v>37</v>
      </c>
      <c r="D294" s="13" t="s">
        <v>21</v>
      </c>
      <c r="E294" s="14">
        <v>2933</v>
      </c>
      <c r="F294" s="15">
        <v>9</v>
      </c>
    </row>
    <row r="295" spans="2:6" hidden="1" x14ac:dyDescent="0.25">
      <c r="B295" s="13" t="s">
        <v>5</v>
      </c>
      <c r="C295" s="13" t="s">
        <v>35</v>
      </c>
      <c r="D295" s="13" t="s">
        <v>4</v>
      </c>
      <c r="E295" s="14">
        <v>2744</v>
      </c>
      <c r="F295" s="15">
        <v>9</v>
      </c>
    </row>
    <row r="296" spans="2:6" hidden="1" x14ac:dyDescent="0.25">
      <c r="B296" s="13" t="s">
        <v>9</v>
      </c>
      <c r="C296" s="13" t="s">
        <v>38</v>
      </c>
      <c r="D296" s="13" t="s">
        <v>17</v>
      </c>
      <c r="E296" s="14">
        <v>2408</v>
      </c>
      <c r="F296" s="15">
        <v>9</v>
      </c>
    </row>
    <row r="297" spans="2:6" hidden="1" x14ac:dyDescent="0.25">
      <c r="B297" s="13" t="s">
        <v>6</v>
      </c>
      <c r="C297" s="13" t="s">
        <v>37</v>
      </c>
      <c r="D297" s="13" t="s">
        <v>26</v>
      </c>
      <c r="E297" s="14">
        <v>6818</v>
      </c>
      <c r="F297" s="15">
        <v>6</v>
      </c>
    </row>
    <row r="298" spans="2:6" hidden="1" x14ac:dyDescent="0.25">
      <c r="B298" s="13" t="s">
        <v>10</v>
      </c>
      <c r="C298" s="13" t="s">
        <v>35</v>
      </c>
      <c r="D298" s="13" t="s">
        <v>15</v>
      </c>
      <c r="E298" s="14">
        <v>2562</v>
      </c>
      <c r="F298" s="15">
        <v>6</v>
      </c>
    </row>
    <row r="299" spans="2:6" hidden="1" x14ac:dyDescent="0.25">
      <c r="B299" s="13" t="s">
        <v>6</v>
      </c>
      <c r="C299" s="13" t="s">
        <v>38</v>
      </c>
      <c r="D299" s="13" t="s">
        <v>16</v>
      </c>
      <c r="E299" s="14">
        <v>938</v>
      </c>
      <c r="F299" s="15">
        <v>6</v>
      </c>
    </row>
    <row r="300" spans="2:6" hidden="1" x14ac:dyDescent="0.25">
      <c r="B300" s="13" t="s">
        <v>5</v>
      </c>
      <c r="C300" s="13" t="s">
        <v>36</v>
      </c>
      <c r="D300" s="13" t="s">
        <v>18</v>
      </c>
      <c r="E300" s="14">
        <v>6111</v>
      </c>
      <c r="F300" s="15">
        <v>3</v>
      </c>
    </row>
    <row r="301" spans="2:6" hidden="1" x14ac:dyDescent="0.25">
      <c r="B301" s="13" t="s">
        <v>41</v>
      </c>
      <c r="C301" s="13" t="s">
        <v>38</v>
      </c>
      <c r="D301" s="13" t="s">
        <v>22</v>
      </c>
      <c r="E301" s="14">
        <v>5915</v>
      </c>
      <c r="F301" s="15">
        <v>3</v>
      </c>
    </row>
    <row r="302" spans="2:6" hidden="1" x14ac:dyDescent="0.25">
      <c r="B302" s="13" t="s">
        <v>2</v>
      </c>
      <c r="C302" s="13" t="s">
        <v>38</v>
      </c>
      <c r="D302" s="13" t="s">
        <v>4</v>
      </c>
      <c r="E302" s="14">
        <v>3549</v>
      </c>
      <c r="F302" s="15">
        <v>3</v>
      </c>
    </row>
    <row r="303" spans="2:6" hidden="1" x14ac:dyDescent="0.25">
      <c r="B303" s="13" t="s">
        <v>6</v>
      </c>
      <c r="C303" s="13" t="s">
        <v>39</v>
      </c>
      <c r="D303" s="13" t="s">
        <v>24</v>
      </c>
      <c r="E303" s="14">
        <v>2989</v>
      </c>
      <c r="F303" s="15">
        <v>3</v>
      </c>
    </row>
    <row r="304" spans="2:6" hidden="1" x14ac:dyDescent="0.25">
      <c r="B304" s="13" t="s">
        <v>7</v>
      </c>
      <c r="C304" s="13" t="s">
        <v>37</v>
      </c>
      <c r="D304" s="13" t="s">
        <v>26</v>
      </c>
      <c r="E304" s="14">
        <v>5306</v>
      </c>
      <c r="F304" s="15">
        <v>0</v>
      </c>
    </row>
  </sheetData>
  <mergeCells count="3">
    <mergeCell ref="A1:A2"/>
    <mergeCell ref="B1:F2"/>
    <mergeCell ref="I4:M89"/>
  </mergeCells>
  <conditionalFormatting sqref="E5:E304">
    <cfRule type="top10" dxfId="7" priority="1" rank="10"/>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workbookViewId="0">
      <selection activeCell="B5" sqref="B5"/>
    </sheetView>
  </sheetViews>
  <sheetFormatPr defaultRowHeight="15" x14ac:dyDescent="0.25"/>
  <cols>
    <col min="2" max="2" width="12.5703125" bestFit="1" customWidth="1"/>
    <col min="3" max="3" width="11.85546875" bestFit="1" customWidth="1"/>
    <col min="4" max="4" width="15.7109375" customWidth="1"/>
  </cols>
  <sheetData>
    <row r="1" spans="1:5" x14ac:dyDescent="0.25">
      <c r="A1" s="49">
        <v>3</v>
      </c>
      <c r="B1" s="49" t="s">
        <v>69</v>
      </c>
      <c r="C1" s="50"/>
      <c r="D1" s="50"/>
      <c r="E1" s="50"/>
    </row>
    <row r="2" spans="1:5" x14ac:dyDescent="0.25">
      <c r="A2" s="49"/>
      <c r="B2" s="50"/>
      <c r="C2" s="50"/>
      <c r="D2" s="50"/>
      <c r="E2" s="50"/>
    </row>
    <row r="4" spans="1:5" x14ac:dyDescent="0.25">
      <c r="B4" t="s">
        <v>68</v>
      </c>
      <c r="C4" t="s">
        <v>1</v>
      </c>
      <c r="D4" t="s">
        <v>71</v>
      </c>
      <c r="E4" s="16" t="s">
        <v>50</v>
      </c>
    </row>
    <row r="5" spans="1:5" x14ac:dyDescent="0.25">
      <c r="B5" t="s">
        <v>34</v>
      </c>
      <c r="C5" s="4">
        <f>SUMIFS(Data[Amount],Data[Geography],B5)</f>
        <v>252469</v>
      </c>
      <c r="D5" s="4">
        <f>Table5[[#This Row],[Amount]]</f>
        <v>252469</v>
      </c>
      <c r="E5" s="17">
        <f>SUMIFS(Data[Units],Data[Geography],B5)</f>
        <v>8760</v>
      </c>
    </row>
    <row r="6" spans="1:5" x14ac:dyDescent="0.25">
      <c r="B6" t="s">
        <v>36</v>
      </c>
      <c r="C6" s="4">
        <f>SUMIFS(Data[Amount],Data[Geography],B6)</f>
        <v>237944</v>
      </c>
      <c r="D6" s="4">
        <f>Table5[[#This Row],[Amount]]</f>
        <v>237944</v>
      </c>
      <c r="E6" s="17">
        <f>SUMIFS(Data[Units],Data[Geography],B6)</f>
        <v>7302</v>
      </c>
    </row>
    <row r="7" spans="1:5" x14ac:dyDescent="0.25">
      <c r="B7" t="s">
        <v>37</v>
      </c>
      <c r="C7" s="4">
        <f>SUMIFS(Data[Amount],Data[Geography],B7)</f>
        <v>218813</v>
      </c>
      <c r="D7" s="4">
        <f>Table5[[#This Row],[Amount]]</f>
        <v>218813</v>
      </c>
      <c r="E7" s="17">
        <f>SUMIFS(Data[Units],Data[Geography],B7)</f>
        <v>7431</v>
      </c>
    </row>
    <row r="8" spans="1:5" x14ac:dyDescent="0.25">
      <c r="B8" t="s">
        <v>35</v>
      </c>
      <c r="C8" s="4">
        <f>SUMIFS(Data[Amount],Data[Geography],B8)</f>
        <v>189434</v>
      </c>
      <c r="D8" s="4">
        <f>Table5[[#This Row],[Amount]]</f>
        <v>189434</v>
      </c>
      <c r="E8" s="17">
        <f>SUMIFS(Data[Units],Data[Geography],B8)</f>
        <v>10158</v>
      </c>
    </row>
    <row r="9" spans="1:5" x14ac:dyDescent="0.25">
      <c r="B9" t="s">
        <v>39</v>
      </c>
      <c r="C9" s="4">
        <f>SUMIFS(Data[Amount],Data[Geography],B9)</f>
        <v>173530</v>
      </c>
      <c r="D9" s="4">
        <f>Table5[[#This Row],[Amount]]</f>
        <v>173530</v>
      </c>
      <c r="E9" s="17">
        <f>SUMIFS(Data[Units],Data[Geography],B9)</f>
        <v>5745</v>
      </c>
    </row>
    <row r="10" spans="1:5" x14ac:dyDescent="0.25">
      <c r="B10" t="s">
        <v>38</v>
      </c>
      <c r="C10" s="4">
        <f>SUMIFS(Data[Amount],Data[Geography],B10)</f>
        <v>168679</v>
      </c>
      <c r="D10" s="4">
        <f>Table5[[#This Row],[Amount]]</f>
        <v>168679</v>
      </c>
      <c r="E10" s="17">
        <f>SUMIFS(Data[Units],Data[Geography],B10)</f>
        <v>6264</v>
      </c>
    </row>
  </sheetData>
  <mergeCells count="2">
    <mergeCell ref="A1:A2"/>
    <mergeCell ref="B1:E2"/>
  </mergeCells>
  <conditionalFormatting sqref="D5:D10">
    <cfRule type="dataBar" priority="1">
      <dataBar showValue="0">
        <cfvo type="min"/>
        <cfvo type="max"/>
        <color rgb="FF638EC6"/>
      </dataBar>
      <extLst>
        <ext xmlns:x14="http://schemas.microsoft.com/office/spreadsheetml/2009/9/main" uri="{B025F937-C7B1-47D3-B67F-A62EFF666E3E}">
          <x14:id>{9F050149-8C18-49DB-9DBF-561F48BFA70A}</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F050149-8C18-49DB-9DBF-561F48BFA70A}">
            <x14:dataBar minLength="0" maxLength="100" gradient="0">
              <x14:cfvo type="autoMin"/>
              <x14:cfvo type="autoMax"/>
              <x14:negativeFillColor rgb="FFFF0000"/>
              <x14:axisColor rgb="FF000000"/>
            </x14:dataBar>
          </x14:cfRule>
          <xm:sqref>D5:D10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10"/>
  <sheetViews>
    <sheetView workbookViewId="0">
      <selection activeCell="C22" sqref="C22"/>
    </sheetView>
  </sheetViews>
  <sheetFormatPr defaultRowHeight="15" x14ac:dyDescent="0.25"/>
  <cols>
    <col min="2" max="2" width="13.140625" bestFit="1" customWidth="1"/>
    <col min="3" max="3" width="14.85546875" bestFit="1" customWidth="1"/>
    <col min="4" max="4" width="11.42578125" customWidth="1"/>
    <col min="5" max="5" width="12.140625" bestFit="1" customWidth="1"/>
  </cols>
  <sheetData>
    <row r="1" spans="2:6" ht="15" customHeight="1" x14ac:dyDescent="0.25">
      <c r="B1" s="49" t="s">
        <v>76</v>
      </c>
      <c r="C1" s="49"/>
      <c r="D1" s="49"/>
      <c r="E1" s="49"/>
      <c r="F1" s="22"/>
    </row>
    <row r="2" spans="2:6" ht="15" customHeight="1" x14ac:dyDescent="0.25">
      <c r="B2" s="49"/>
      <c r="C2" s="49"/>
      <c r="D2" s="49"/>
      <c r="E2" s="49"/>
      <c r="F2" s="22"/>
    </row>
    <row r="4" spans="2:6" x14ac:dyDescent="0.25">
      <c r="B4" s="36" t="s">
        <v>72</v>
      </c>
      <c r="C4" s="37" t="s">
        <v>74</v>
      </c>
      <c r="D4" s="37" t="s">
        <v>71</v>
      </c>
      <c r="E4" s="37" t="s">
        <v>75</v>
      </c>
    </row>
    <row r="5" spans="2:6" x14ac:dyDescent="0.25">
      <c r="B5" s="38" t="s">
        <v>39</v>
      </c>
      <c r="C5" s="39">
        <v>17808</v>
      </c>
      <c r="D5" s="58">
        <v>17808</v>
      </c>
      <c r="E5" s="58">
        <v>309</v>
      </c>
    </row>
    <row r="6" spans="2:6" x14ac:dyDescent="0.25">
      <c r="B6" s="38" t="s">
        <v>34</v>
      </c>
      <c r="C6" s="39">
        <v>16527</v>
      </c>
      <c r="D6" s="58">
        <v>16527</v>
      </c>
      <c r="E6" s="58">
        <v>417</v>
      </c>
    </row>
    <row r="7" spans="2:6" x14ac:dyDescent="0.25">
      <c r="B7" s="38" t="s">
        <v>38</v>
      </c>
      <c r="C7" s="39">
        <v>14714</v>
      </c>
      <c r="D7" s="58">
        <v>14714</v>
      </c>
      <c r="E7" s="58">
        <v>915</v>
      </c>
    </row>
    <row r="8" spans="2:6" x14ac:dyDescent="0.25">
      <c r="B8" s="38" t="s">
        <v>36</v>
      </c>
      <c r="C8" s="39">
        <v>13797</v>
      </c>
      <c r="D8" s="58">
        <v>13797</v>
      </c>
      <c r="E8" s="58">
        <v>1053</v>
      </c>
    </row>
    <row r="9" spans="2:6" x14ac:dyDescent="0.25">
      <c r="B9" s="38" t="s">
        <v>35</v>
      </c>
      <c r="C9" s="39">
        <v>12383</v>
      </c>
      <c r="D9" s="58">
        <v>12383</v>
      </c>
      <c r="E9" s="58">
        <v>804</v>
      </c>
    </row>
    <row r="10" spans="2:6" x14ac:dyDescent="0.25">
      <c r="B10" s="38" t="s">
        <v>37</v>
      </c>
      <c r="C10" s="39">
        <v>7987</v>
      </c>
      <c r="D10" s="58">
        <v>7987</v>
      </c>
      <c r="E10" s="58">
        <v>345</v>
      </c>
    </row>
  </sheetData>
  <mergeCells count="1">
    <mergeCell ref="B1:E2"/>
  </mergeCells>
  <conditionalFormatting pivot="1" sqref="D5:D10">
    <cfRule type="dataBar" priority="1">
      <dataBar showValue="0">
        <cfvo type="min"/>
        <cfvo type="max"/>
        <color rgb="FF638EC6"/>
      </dataBar>
      <extLst>
        <ext xmlns:x14="http://schemas.microsoft.com/office/spreadsheetml/2009/9/main" uri="{B025F937-C7B1-47D3-B67F-A62EFF666E3E}">
          <x14:id>{F142227D-68D8-4191-A8FF-345C3C014E42}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F142227D-68D8-4191-A8FF-345C3C014E42}">
            <x14:dataBar minLength="0" maxLength="100" gradient="0">
              <x14:cfvo type="autoMin"/>
              <x14:cfvo type="autoMax"/>
              <x14:negativeFillColor rgb="FFFF0000"/>
              <x14:axisColor rgb="FF000000"/>
            </x14:dataBar>
          </x14:cfRule>
          <xm:sqref>D5:D10</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F10"/>
  <sheetViews>
    <sheetView workbookViewId="0">
      <selection activeCell="E13" sqref="E13"/>
    </sheetView>
  </sheetViews>
  <sheetFormatPr defaultRowHeight="15" x14ac:dyDescent="0.25"/>
  <cols>
    <col min="2" max="2" width="19.42578125" customWidth="1"/>
    <col min="3" max="3" width="14.140625" customWidth="1"/>
  </cols>
  <sheetData>
    <row r="1" spans="2:6" ht="15" customHeight="1" x14ac:dyDescent="0.25">
      <c r="B1" s="51" t="s">
        <v>77</v>
      </c>
      <c r="C1" s="51"/>
      <c r="D1" s="22"/>
      <c r="E1" s="22"/>
      <c r="F1" s="22"/>
    </row>
    <row r="2" spans="2:6" ht="33.75" customHeight="1" x14ac:dyDescent="0.25">
      <c r="B2" s="51"/>
      <c r="C2" s="51"/>
      <c r="D2" s="22"/>
      <c r="E2" s="22"/>
      <c r="F2" s="22"/>
    </row>
    <row r="4" spans="2:6" x14ac:dyDescent="0.25">
      <c r="B4" s="18" t="s">
        <v>72</v>
      </c>
      <c r="C4" t="s">
        <v>78</v>
      </c>
    </row>
    <row r="5" spans="2:6" x14ac:dyDescent="0.25">
      <c r="B5" s="19" t="s">
        <v>15</v>
      </c>
      <c r="C5" s="20">
        <v>44.990867579908674</v>
      </c>
    </row>
    <row r="6" spans="2:6" x14ac:dyDescent="0.25">
      <c r="B6" s="19" t="s">
        <v>33</v>
      </c>
      <c r="C6" s="20">
        <v>37.303128371089535</v>
      </c>
    </row>
    <row r="7" spans="2:6" x14ac:dyDescent="0.25">
      <c r="B7" s="19" t="s">
        <v>24</v>
      </c>
      <c r="C7" s="20">
        <v>33.88697318007663</v>
      </c>
    </row>
    <row r="8" spans="2:6" x14ac:dyDescent="0.25">
      <c r="B8" s="19" t="s">
        <v>26</v>
      </c>
      <c r="C8" s="20">
        <v>32.807189542483663</v>
      </c>
    </row>
    <row r="9" spans="2:6" x14ac:dyDescent="0.25">
      <c r="B9" s="19" t="s">
        <v>22</v>
      </c>
      <c r="C9" s="20">
        <v>32.301656920077974</v>
      </c>
    </row>
    <row r="10" spans="2:6" x14ac:dyDescent="0.25">
      <c r="B10" s="19" t="s">
        <v>73</v>
      </c>
      <c r="C10" s="20">
        <v>35.949565217391303</v>
      </c>
    </row>
  </sheetData>
  <mergeCells count="1">
    <mergeCell ref="B1: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P305"/>
  <sheetViews>
    <sheetView topLeftCell="A11" workbookViewId="0">
      <selection activeCell="O4" sqref="O4"/>
    </sheetView>
  </sheetViews>
  <sheetFormatPr defaultRowHeight="15" x14ac:dyDescent="0.25"/>
  <cols>
    <col min="10" max="10" width="22.140625" customWidth="1"/>
    <col min="11" max="11" width="14.85546875" customWidth="1"/>
    <col min="12" max="12" width="17.85546875" customWidth="1"/>
    <col min="13" max="13" width="12.85546875" customWidth="1"/>
    <col min="14" max="14" width="12.28515625" customWidth="1"/>
    <col min="15" max="15" width="12.85546875" customWidth="1"/>
    <col min="16" max="16" width="12.42578125" customWidth="1"/>
  </cols>
  <sheetData>
    <row r="1" spans="2:16" x14ac:dyDescent="0.25">
      <c r="E1" s="49" t="s">
        <v>83</v>
      </c>
      <c r="F1" s="49"/>
      <c r="G1" s="49"/>
      <c r="H1" s="49"/>
      <c r="I1" s="49"/>
    </row>
    <row r="2" spans="2:16" x14ac:dyDescent="0.25">
      <c r="E2" s="49"/>
      <c r="F2" s="49"/>
      <c r="G2" s="49"/>
      <c r="H2" s="49"/>
      <c r="I2" s="49"/>
    </row>
    <row r="5" spans="2:16" x14ac:dyDescent="0.25">
      <c r="F5" t="s">
        <v>1</v>
      </c>
      <c r="G5" t="s">
        <v>50</v>
      </c>
      <c r="J5" s="12" t="s">
        <v>11</v>
      </c>
      <c r="K5" s="12" t="s">
        <v>12</v>
      </c>
      <c r="L5" s="12" t="s">
        <v>0</v>
      </c>
      <c r="M5" s="12" t="s">
        <v>1</v>
      </c>
      <c r="N5" s="12" t="s">
        <v>50</v>
      </c>
      <c r="O5" s="13" t="s">
        <v>82</v>
      </c>
      <c r="P5" s="13" t="str">
        <f>O5</f>
        <v>T/F - Amount</v>
      </c>
    </row>
    <row r="6" spans="2:16" x14ac:dyDescent="0.25">
      <c r="E6" t="s">
        <v>62</v>
      </c>
      <c r="F6">
        <f>QUARTILE(Data[Amount],1)</f>
        <v>1652</v>
      </c>
      <c r="G6">
        <f>QUARTILE(Data[Units],1)</f>
        <v>54</v>
      </c>
      <c r="J6" t="s">
        <v>40</v>
      </c>
      <c r="K6" t="s">
        <v>37</v>
      </c>
      <c r="L6" t="s">
        <v>30</v>
      </c>
      <c r="M6" s="4">
        <v>1624</v>
      </c>
      <c r="N6" s="5">
        <v>114</v>
      </c>
      <c r="O6" t="b">
        <f>OR(Data3[[#This Row],[Amount]]&gt;$F$11,Data3[[#This Row],[Amount]]&lt;$F$12)</f>
        <v>0</v>
      </c>
      <c r="P6" t="b">
        <f>OR(Data3[[#This Row],[Units]]&gt;$G$11,Data3[[#This Row],[Units]]&lt;$G$12)</f>
        <v>0</v>
      </c>
    </row>
    <row r="7" spans="2:16" x14ac:dyDescent="0.25">
      <c r="E7" t="s">
        <v>63</v>
      </c>
      <c r="F7">
        <f>QUARTILE(Data[Amount],2)</f>
        <v>3437</v>
      </c>
      <c r="G7">
        <f>QUARTILE(Data[Units],2)</f>
        <v>124.5</v>
      </c>
      <c r="J7" t="s">
        <v>8</v>
      </c>
      <c r="K7" t="s">
        <v>35</v>
      </c>
      <c r="L7" t="s">
        <v>32</v>
      </c>
      <c r="M7" s="4">
        <v>6706</v>
      </c>
      <c r="N7" s="5">
        <v>459</v>
      </c>
      <c r="O7" t="b">
        <f>OR(Data3[[#This Row],[Amount]]&gt;$F$11,Data3[[#This Row],[Amount]]&lt;$F$12)</f>
        <v>0</v>
      </c>
      <c r="P7" t="b">
        <f>OR(Data3[[#This Row],[Units]]&gt;$G$11,Data3[[#This Row],[Units]]&lt;$G$12)</f>
        <v>0</v>
      </c>
    </row>
    <row r="8" spans="2:16" x14ac:dyDescent="0.25">
      <c r="E8" t="s">
        <v>64</v>
      </c>
      <c r="F8">
        <f>QUARTILE(Data[Amount],3)</f>
        <v>6179.25</v>
      </c>
      <c r="G8">
        <f>QUARTILE(Data[Units],3)</f>
        <v>220.5</v>
      </c>
      <c r="J8" t="s">
        <v>9</v>
      </c>
      <c r="K8" t="s">
        <v>35</v>
      </c>
      <c r="L8" t="s">
        <v>4</v>
      </c>
      <c r="M8" s="4">
        <v>959</v>
      </c>
      <c r="N8" s="5">
        <v>147</v>
      </c>
      <c r="O8" t="b">
        <f>OR(Data3[[#This Row],[Amount]]&gt;$F$11,Data3[[#This Row],[Amount]]&lt;$F$12)</f>
        <v>0</v>
      </c>
      <c r="P8" t="b">
        <f>OR(Data3[[#This Row],[Units]]&gt;$G$11,Data3[[#This Row],[Units]]&lt;$G$12)</f>
        <v>0</v>
      </c>
    </row>
    <row r="9" spans="2:16" x14ac:dyDescent="0.25">
      <c r="E9" t="s">
        <v>79</v>
      </c>
      <c r="F9">
        <f>F8-F6</f>
        <v>4527.25</v>
      </c>
      <c r="G9">
        <f>G8-G6</f>
        <v>166.5</v>
      </c>
      <c r="J9" t="s">
        <v>41</v>
      </c>
      <c r="K9" t="s">
        <v>36</v>
      </c>
      <c r="L9" t="s">
        <v>18</v>
      </c>
      <c r="M9" s="4">
        <v>9632</v>
      </c>
      <c r="N9" s="5">
        <v>288</v>
      </c>
      <c r="O9" t="b">
        <f>OR(Data3[[#This Row],[Amount]]&gt;$F$11,Data3[[#This Row],[Amount]]&lt;$F$12)</f>
        <v>0</v>
      </c>
      <c r="P9" t="b">
        <f>OR(Data3[[#This Row],[Units]]&gt;$G$11,Data3[[#This Row],[Units]]&lt;$G$12)</f>
        <v>0</v>
      </c>
    </row>
    <row r="10" spans="2:16" x14ac:dyDescent="0.25">
      <c r="J10" t="s">
        <v>6</v>
      </c>
      <c r="K10" t="s">
        <v>39</v>
      </c>
      <c r="L10" t="s">
        <v>25</v>
      </c>
      <c r="M10" s="4">
        <v>2100</v>
      </c>
      <c r="N10" s="5">
        <v>414</v>
      </c>
      <c r="O10" t="b">
        <f>OR(Data3[[#This Row],[Amount]]&gt;$F$11,Data3[[#This Row],[Amount]]&lt;$F$12)</f>
        <v>0</v>
      </c>
      <c r="P10" t="b">
        <f>OR(Data3[[#This Row],[Units]]&gt;$G$11,Data3[[#This Row],[Units]]&lt;$G$12)</f>
        <v>0</v>
      </c>
    </row>
    <row r="11" spans="2:16" x14ac:dyDescent="0.25">
      <c r="E11" t="s">
        <v>80</v>
      </c>
      <c r="F11">
        <f>F8+(1.5*F9)</f>
        <v>12970.125</v>
      </c>
      <c r="G11">
        <f>G8+(1.5*G9)</f>
        <v>470.25</v>
      </c>
      <c r="J11" t="s">
        <v>40</v>
      </c>
      <c r="K11" t="s">
        <v>35</v>
      </c>
      <c r="L11" t="s">
        <v>33</v>
      </c>
      <c r="M11" s="4">
        <v>8869</v>
      </c>
      <c r="N11" s="5">
        <v>432</v>
      </c>
      <c r="O11" t="b">
        <f>OR(Data3[[#This Row],[Amount]]&gt;$F$11,Data3[[#This Row],[Amount]]&lt;$F$12)</f>
        <v>0</v>
      </c>
      <c r="P11" t="b">
        <f>OR(Data3[[#This Row],[Units]]&gt;$G$11,Data3[[#This Row],[Units]]&lt;$G$12)</f>
        <v>0</v>
      </c>
    </row>
    <row r="12" spans="2:16" x14ac:dyDescent="0.25">
      <c r="E12" t="s">
        <v>81</v>
      </c>
      <c r="F12">
        <f>F6-(1.5*F9)</f>
        <v>-5138.875</v>
      </c>
      <c r="G12">
        <f>G6-(1.5*G9)</f>
        <v>-195.75</v>
      </c>
      <c r="J12" t="s">
        <v>6</v>
      </c>
      <c r="K12" t="s">
        <v>38</v>
      </c>
      <c r="L12" t="s">
        <v>31</v>
      </c>
      <c r="M12" s="4">
        <v>2681</v>
      </c>
      <c r="N12" s="5">
        <v>54</v>
      </c>
      <c r="O12" t="b">
        <f>OR(Data3[[#This Row],[Amount]]&gt;$F$11,Data3[[#This Row],[Amount]]&lt;$F$12)</f>
        <v>0</v>
      </c>
      <c r="P12" t="b">
        <f>OR(Data3[[#This Row],[Units]]&gt;$G$11,Data3[[#This Row],[Units]]&lt;$G$12)</f>
        <v>0</v>
      </c>
    </row>
    <row r="13" spans="2:16" x14ac:dyDescent="0.25">
      <c r="J13" t="s">
        <v>8</v>
      </c>
      <c r="K13" t="s">
        <v>35</v>
      </c>
      <c r="L13" t="s">
        <v>22</v>
      </c>
      <c r="M13" s="4">
        <v>5012</v>
      </c>
      <c r="N13" s="5">
        <v>210</v>
      </c>
      <c r="O13" t="b">
        <f>OR(Data3[[#This Row],[Amount]]&gt;$F$11,Data3[[#This Row],[Amount]]&lt;$F$12)</f>
        <v>0</v>
      </c>
      <c r="P13" t="b">
        <f>OR(Data3[[#This Row],[Units]]&gt;$G$11,Data3[[#This Row],[Units]]&lt;$G$12)</f>
        <v>0</v>
      </c>
    </row>
    <row r="14" spans="2:16" x14ac:dyDescent="0.25">
      <c r="B14" s="52" t="s">
        <v>84</v>
      </c>
      <c r="C14" s="52"/>
      <c r="D14" s="52"/>
      <c r="E14" s="52"/>
      <c r="J14" t="s">
        <v>7</v>
      </c>
      <c r="K14" t="s">
        <v>38</v>
      </c>
      <c r="L14" t="s">
        <v>14</v>
      </c>
      <c r="M14" s="4">
        <v>1281</v>
      </c>
      <c r="N14" s="5">
        <v>75</v>
      </c>
      <c r="O14" t="b">
        <f>OR(Data3[[#This Row],[Amount]]&gt;$F$11,Data3[[#This Row],[Amount]]&lt;$F$12)</f>
        <v>0</v>
      </c>
      <c r="P14" t="b">
        <f>OR(Data3[[#This Row],[Units]]&gt;$G$11,Data3[[#This Row],[Units]]&lt;$G$12)</f>
        <v>0</v>
      </c>
    </row>
    <row r="15" spans="2:16" x14ac:dyDescent="0.25">
      <c r="J15" t="s">
        <v>5</v>
      </c>
      <c r="K15" t="s">
        <v>37</v>
      </c>
      <c r="L15" t="s">
        <v>14</v>
      </c>
      <c r="M15" s="4">
        <v>4991</v>
      </c>
      <c r="N15" s="5">
        <v>12</v>
      </c>
      <c r="O15" t="b">
        <f>OR(Data3[[#This Row],[Amount]]&gt;$F$11,Data3[[#This Row],[Amount]]&lt;$F$12)</f>
        <v>0</v>
      </c>
      <c r="P15" t="b">
        <f>OR(Data3[[#This Row],[Units]]&gt;$G$11,Data3[[#This Row],[Units]]&lt;$G$12)</f>
        <v>0</v>
      </c>
    </row>
    <row r="16" spans="2:16" x14ac:dyDescent="0.25">
      <c r="J16" t="s">
        <v>2</v>
      </c>
      <c r="K16" t="s">
        <v>39</v>
      </c>
      <c r="L16" t="s">
        <v>25</v>
      </c>
      <c r="M16" s="4">
        <v>1785</v>
      </c>
      <c r="N16" s="5">
        <v>462</v>
      </c>
      <c r="O16" t="b">
        <f>OR(Data3[[#This Row],[Amount]]&gt;$F$11,Data3[[#This Row],[Amount]]&lt;$F$12)</f>
        <v>0</v>
      </c>
      <c r="P16" t="b">
        <f>OR(Data3[[#This Row],[Units]]&gt;$G$11,Data3[[#This Row],[Units]]&lt;$G$12)</f>
        <v>0</v>
      </c>
    </row>
    <row r="17" spans="2:16" x14ac:dyDescent="0.25">
      <c r="J17" t="s">
        <v>3</v>
      </c>
      <c r="K17" t="s">
        <v>37</v>
      </c>
      <c r="L17" t="s">
        <v>17</v>
      </c>
      <c r="M17" s="4">
        <v>3983</v>
      </c>
      <c r="N17" s="5">
        <v>144</v>
      </c>
      <c r="O17" t="b">
        <f>OR(Data3[[#This Row],[Amount]]&gt;$F$11,Data3[[#This Row],[Amount]]&lt;$F$12)</f>
        <v>0</v>
      </c>
      <c r="P17" t="b">
        <f>OR(Data3[[#This Row],[Units]]&gt;$G$11,Data3[[#This Row],[Units]]&lt;$G$12)</f>
        <v>0</v>
      </c>
    </row>
    <row r="18" spans="2:16" x14ac:dyDescent="0.25">
      <c r="J18" t="s">
        <v>9</v>
      </c>
      <c r="K18" t="s">
        <v>38</v>
      </c>
      <c r="L18" t="s">
        <v>16</v>
      </c>
      <c r="M18" s="4">
        <v>2646</v>
      </c>
      <c r="N18" s="5">
        <v>120</v>
      </c>
      <c r="O18" t="b">
        <f>OR(Data3[[#This Row],[Amount]]&gt;$F$11,Data3[[#This Row],[Amount]]&lt;$F$12)</f>
        <v>0</v>
      </c>
      <c r="P18" t="b">
        <f>OR(Data3[[#This Row],[Units]]&gt;$G$11,Data3[[#This Row],[Units]]&lt;$G$12)</f>
        <v>0</v>
      </c>
    </row>
    <row r="19" spans="2:16" x14ac:dyDescent="0.25">
      <c r="J19" t="s">
        <v>2</v>
      </c>
      <c r="K19" t="s">
        <v>34</v>
      </c>
      <c r="L19" t="s">
        <v>13</v>
      </c>
      <c r="M19" s="4">
        <v>252</v>
      </c>
      <c r="N19" s="5">
        <v>54</v>
      </c>
      <c r="O19" t="b">
        <f>OR(Data3[[#This Row],[Amount]]&gt;$F$11,Data3[[#This Row],[Amount]]&lt;$F$12)</f>
        <v>0</v>
      </c>
      <c r="P19" t="b">
        <f>OR(Data3[[#This Row],[Units]]&gt;$G$11,Data3[[#This Row],[Units]]&lt;$G$12)</f>
        <v>0</v>
      </c>
    </row>
    <row r="20" spans="2:16" x14ac:dyDescent="0.25">
      <c r="J20" t="s">
        <v>3</v>
      </c>
      <c r="K20" t="s">
        <v>35</v>
      </c>
      <c r="L20" t="s">
        <v>25</v>
      </c>
      <c r="M20" s="4">
        <v>2464</v>
      </c>
      <c r="N20" s="5">
        <v>234</v>
      </c>
      <c r="O20" t="b">
        <f>OR(Data3[[#This Row],[Amount]]&gt;$F$11,Data3[[#This Row],[Amount]]&lt;$F$12)</f>
        <v>0</v>
      </c>
      <c r="P20" t="b">
        <f>OR(Data3[[#This Row],[Units]]&gt;$G$11,Data3[[#This Row],[Units]]&lt;$G$12)</f>
        <v>0</v>
      </c>
    </row>
    <row r="21" spans="2:16" x14ac:dyDescent="0.25">
      <c r="J21" t="s">
        <v>3</v>
      </c>
      <c r="K21" t="s">
        <v>35</v>
      </c>
      <c r="L21" t="s">
        <v>29</v>
      </c>
      <c r="M21" s="4">
        <v>2114</v>
      </c>
      <c r="N21" s="5">
        <v>66</v>
      </c>
      <c r="O21" t="b">
        <f>OR(Data3[[#This Row],[Amount]]&gt;$F$11,Data3[[#This Row],[Amount]]&lt;$F$12)</f>
        <v>0</v>
      </c>
      <c r="P21" t="b">
        <f>OR(Data3[[#This Row],[Units]]&gt;$G$11,Data3[[#This Row],[Units]]&lt;$G$12)</f>
        <v>0</v>
      </c>
    </row>
    <row r="22" spans="2:16" x14ac:dyDescent="0.25">
      <c r="J22" t="s">
        <v>6</v>
      </c>
      <c r="K22" t="s">
        <v>37</v>
      </c>
      <c r="L22" t="s">
        <v>31</v>
      </c>
      <c r="M22" s="4">
        <v>7693</v>
      </c>
      <c r="N22" s="5">
        <v>87</v>
      </c>
      <c r="O22" t="b">
        <f>OR(Data3[[#This Row],[Amount]]&gt;$F$11,Data3[[#This Row],[Amount]]&lt;$F$12)</f>
        <v>0</v>
      </c>
      <c r="P22" t="b">
        <f>OR(Data3[[#This Row],[Units]]&gt;$G$11,Data3[[#This Row],[Units]]&lt;$G$12)</f>
        <v>0</v>
      </c>
    </row>
    <row r="23" spans="2:16" x14ac:dyDescent="0.25">
      <c r="J23" t="s">
        <v>5</v>
      </c>
      <c r="K23" t="s">
        <v>34</v>
      </c>
      <c r="L23" t="s">
        <v>20</v>
      </c>
      <c r="M23" s="4">
        <v>15610</v>
      </c>
      <c r="N23" s="5">
        <v>339</v>
      </c>
      <c r="O23" s="59" t="b">
        <f>OR(Data3[[#This Row],[Amount]]&gt;$F$11,Data3[[#This Row],[Amount]]&lt;$F$12)</f>
        <v>1</v>
      </c>
      <c r="P23" t="b">
        <f>OR(Data3[[#This Row],[Units]]&gt;$G$11,Data3[[#This Row],[Units]]&lt;$G$12)</f>
        <v>0</v>
      </c>
    </row>
    <row r="24" spans="2:16" x14ac:dyDescent="0.25">
      <c r="J24" t="s">
        <v>41</v>
      </c>
      <c r="K24" t="s">
        <v>34</v>
      </c>
      <c r="L24" t="s">
        <v>22</v>
      </c>
      <c r="M24" s="4">
        <v>336</v>
      </c>
      <c r="N24" s="5">
        <v>144</v>
      </c>
      <c r="O24" t="b">
        <f>OR(Data3[[#This Row],[Amount]]&gt;$F$11,Data3[[#This Row],[Amount]]&lt;$F$12)</f>
        <v>0</v>
      </c>
      <c r="P24" t="b">
        <f>OR(Data3[[#This Row],[Units]]&gt;$G$11,Data3[[#This Row],[Units]]&lt;$G$12)</f>
        <v>0</v>
      </c>
    </row>
    <row r="25" spans="2:16" x14ac:dyDescent="0.25">
      <c r="J25" t="s">
        <v>2</v>
      </c>
      <c r="K25" t="s">
        <v>39</v>
      </c>
      <c r="L25" t="s">
        <v>20</v>
      </c>
      <c r="M25" s="4">
        <v>9443</v>
      </c>
      <c r="N25" s="5">
        <v>162</v>
      </c>
      <c r="O25" t="b">
        <f>OR(Data3[[#This Row],[Amount]]&gt;$F$11,Data3[[#This Row],[Amount]]&lt;$F$12)</f>
        <v>0</v>
      </c>
      <c r="P25" t="b">
        <f>OR(Data3[[#This Row],[Units]]&gt;$G$11,Data3[[#This Row],[Units]]&lt;$G$12)</f>
        <v>0</v>
      </c>
    </row>
    <row r="26" spans="2:16" x14ac:dyDescent="0.25">
      <c r="J26" t="s">
        <v>9</v>
      </c>
      <c r="K26" t="s">
        <v>34</v>
      </c>
      <c r="L26" t="s">
        <v>23</v>
      </c>
      <c r="M26" s="4">
        <v>8155</v>
      </c>
      <c r="N26" s="5">
        <v>90</v>
      </c>
      <c r="O26" t="b">
        <f>OR(Data3[[#This Row],[Amount]]&gt;$F$11,Data3[[#This Row],[Amount]]&lt;$F$12)</f>
        <v>0</v>
      </c>
      <c r="P26" t="b">
        <f>OR(Data3[[#This Row],[Units]]&gt;$G$11,Data3[[#This Row],[Units]]&lt;$G$12)</f>
        <v>0</v>
      </c>
    </row>
    <row r="27" spans="2:16" x14ac:dyDescent="0.25">
      <c r="J27" t="s">
        <v>8</v>
      </c>
      <c r="K27" t="s">
        <v>38</v>
      </c>
      <c r="L27" t="s">
        <v>23</v>
      </c>
      <c r="M27" s="4">
        <v>1701</v>
      </c>
      <c r="N27" s="5">
        <v>234</v>
      </c>
      <c r="O27" t="b">
        <f>OR(Data3[[#This Row],[Amount]]&gt;$F$11,Data3[[#This Row],[Amount]]&lt;$F$12)</f>
        <v>0</v>
      </c>
      <c r="P27" t="b">
        <f>OR(Data3[[#This Row],[Units]]&gt;$G$11,Data3[[#This Row],[Units]]&lt;$G$12)</f>
        <v>0</v>
      </c>
    </row>
    <row r="28" spans="2:16" x14ac:dyDescent="0.25">
      <c r="J28" t="s">
        <v>10</v>
      </c>
      <c r="K28" t="s">
        <v>38</v>
      </c>
      <c r="L28" t="s">
        <v>22</v>
      </c>
      <c r="M28" s="4">
        <v>2205</v>
      </c>
      <c r="N28" s="5">
        <v>141</v>
      </c>
      <c r="O28" t="b">
        <f>OR(Data3[[#This Row],[Amount]]&gt;$F$11,Data3[[#This Row],[Amount]]&lt;$F$12)</f>
        <v>0</v>
      </c>
      <c r="P28" t="b">
        <f>OR(Data3[[#This Row],[Units]]&gt;$G$11,Data3[[#This Row],[Units]]&lt;$G$12)</f>
        <v>0</v>
      </c>
    </row>
    <row r="29" spans="2:16" x14ac:dyDescent="0.25">
      <c r="B29" s="52" t="s">
        <v>85</v>
      </c>
      <c r="C29" s="52"/>
      <c r="D29" s="52"/>
      <c r="E29" s="52"/>
      <c r="J29" t="s">
        <v>8</v>
      </c>
      <c r="K29" t="s">
        <v>37</v>
      </c>
      <c r="L29" t="s">
        <v>19</v>
      </c>
      <c r="M29" s="4">
        <v>1771</v>
      </c>
      <c r="N29" s="5">
        <v>204</v>
      </c>
      <c r="O29" t="b">
        <f>OR(Data3[[#This Row],[Amount]]&gt;$F$11,Data3[[#This Row],[Amount]]&lt;$F$12)</f>
        <v>0</v>
      </c>
      <c r="P29" t="b">
        <f>OR(Data3[[#This Row],[Units]]&gt;$G$11,Data3[[#This Row],[Units]]&lt;$G$12)</f>
        <v>0</v>
      </c>
    </row>
    <row r="30" spans="2:16" x14ac:dyDescent="0.25">
      <c r="J30" t="s">
        <v>41</v>
      </c>
      <c r="K30" t="s">
        <v>35</v>
      </c>
      <c r="L30" t="s">
        <v>15</v>
      </c>
      <c r="M30" s="4">
        <v>2114</v>
      </c>
      <c r="N30" s="5">
        <v>186</v>
      </c>
      <c r="O30" t="b">
        <f>OR(Data3[[#This Row],[Amount]]&gt;$F$11,Data3[[#This Row],[Amount]]&lt;$F$12)</f>
        <v>0</v>
      </c>
      <c r="P30" t="b">
        <f>OR(Data3[[#This Row],[Units]]&gt;$G$11,Data3[[#This Row],[Units]]&lt;$G$12)</f>
        <v>0</v>
      </c>
    </row>
    <row r="31" spans="2:16" x14ac:dyDescent="0.25">
      <c r="J31" t="s">
        <v>41</v>
      </c>
      <c r="K31" t="s">
        <v>36</v>
      </c>
      <c r="L31" t="s">
        <v>13</v>
      </c>
      <c r="M31" s="4">
        <v>10311</v>
      </c>
      <c r="N31" s="5">
        <v>231</v>
      </c>
      <c r="O31" t="b">
        <f>OR(Data3[[#This Row],[Amount]]&gt;$F$11,Data3[[#This Row],[Amount]]&lt;$F$12)</f>
        <v>0</v>
      </c>
      <c r="P31" t="b">
        <f>OR(Data3[[#This Row],[Units]]&gt;$G$11,Data3[[#This Row],[Units]]&lt;$G$12)</f>
        <v>0</v>
      </c>
    </row>
    <row r="32" spans="2:16" x14ac:dyDescent="0.25">
      <c r="J32" t="s">
        <v>3</v>
      </c>
      <c r="K32" t="s">
        <v>39</v>
      </c>
      <c r="L32" t="s">
        <v>16</v>
      </c>
      <c r="M32" s="4">
        <v>21</v>
      </c>
      <c r="N32" s="5">
        <v>168</v>
      </c>
      <c r="O32" t="b">
        <f>OR(Data3[[#This Row],[Amount]]&gt;$F$11,Data3[[#This Row],[Amount]]&lt;$F$12)</f>
        <v>0</v>
      </c>
      <c r="P32" t="b">
        <f>OR(Data3[[#This Row],[Units]]&gt;$G$11,Data3[[#This Row],[Units]]&lt;$G$12)</f>
        <v>0</v>
      </c>
    </row>
    <row r="33" spans="10:16" x14ac:dyDescent="0.25">
      <c r="J33" t="s">
        <v>10</v>
      </c>
      <c r="K33" t="s">
        <v>35</v>
      </c>
      <c r="L33" t="s">
        <v>20</v>
      </c>
      <c r="M33" s="4">
        <v>1974</v>
      </c>
      <c r="N33" s="5">
        <v>195</v>
      </c>
      <c r="O33" t="b">
        <f>OR(Data3[[#This Row],[Amount]]&gt;$F$11,Data3[[#This Row],[Amount]]&lt;$F$12)</f>
        <v>0</v>
      </c>
      <c r="P33" t="b">
        <f>OR(Data3[[#This Row],[Units]]&gt;$G$11,Data3[[#This Row],[Units]]&lt;$G$12)</f>
        <v>0</v>
      </c>
    </row>
    <row r="34" spans="10:16" x14ac:dyDescent="0.25">
      <c r="J34" t="s">
        <v>5</v>
      </c>
      <c r="K34" t="s">
        <v>36</v>
      </c>
      <c r="L34" t="s">
        <v>23</v>
      </c>
      <c r="M34" s="4">
        <v>6314</v>
      </c>
      <c r="N34" s="5">
        <v>15</v>
      </c>
      <c r="O34" t="b">
        <f>OR(Data3[[#This Row],[Amount]]&gt;$F$11,Data3[[#This Row],[Amount]]&lt;$F$12)</f>
        <v>0</v>
      </c>
      <c r="P34" t="b">
        <f>OR(Data3[[#This Row],[Units]]&gt;$G$11,Data3[[#This Row],[Units]]&lt;$G$12)</f>
        <v>0</v>
      </c>
    </row>
    <row r="35" spans="10:16" x14ac:dyDescent="0.25">
      <c r="J35" t="s">
        <v>10</v>
      </c>
      <c r="K35" t="s">
        <v>37</v>
      </c>
      <c r="L35" t="s">
        <v>23</v>
      </c>
      <c r="M35" s="4">
        <v>4683</v>
      </c>
      <c r="N35" s="5">
        <v>30</v>
      </c>
      <c r="O35" t="b">
        <f>OR(Data3[[#This Row],[Amount]]&gt;$F$11,Data3[[#This Row],[Amount]]&lt;$F$12)</f>
        <v>0</v>
      </c>
      <c r="P35" t="b">
        <f>OR(Data3[[#This Row],[Units]]&gt;$G$11,Data3[[#This Row],[Units]]&lt;$G$12)</f>
        <v>0</v>
      </c>
    </row>
    <row r="36" spans="10:16" x14ac:dyDescent="0.25">
      <c r="J36" t="s">
        <v>41</v>
      </c>
      <c r="K36" t="s">
        <v>37</v>
      </c>
      <c r="L36" t="s">
        <v>24</v>
      </c>
      <c r="M36" s="4">
        <v>6398</v>
      </c>
      <c r="N36" s="5">
        <v>102</v>
      </c>
      <c r="O36" t="b">
        <f>OR(Data3[[#This Row],[Amount]]&gt;$F$11,Data3[[#This Row],[Amount]]&lt;$F$12)</f>
        <v>0</v>
      </c>
      <c r="P36" t="b">
        <f>OR(Data3[[#This Row],[Units]]&gt;$G$11,Data3[[#This Row],[Units]]&lt;$G$12)</f>
        <v>0</v>
      </c>
    </row>
    <row r="37" spans="10:16" x14ac:dyDescent="0.25">
      <c r="J37" t="s">
        <v>2</v>
      </c>
      <c r="K37" t="s">
        <v>35</v>
      </c>
      <c r="L37" t="s">
        <v>19</v>
      </c>
      <c r="M37" s="4">
        <v>553</v>
      </c>
      <c r="N37" s="5">
        <v>15</v>
      </c>
      <c r="O37" t="b">
        <f>OR(Data3[[#This Row],[Amount]]&gt;$F$11,Data3[[#This Row],[Amount]]&lt;$F$12)</f>
        <v>0</v>
      </c>
      <c r="P37" t="b">
        <f>OR(Data3[[#This Row],[Units]]&gt;$G$11,Data3[[#This Row],[Units]]&lt;$G$12)</f>
        <v>0</v>
      </c>
    </row>
    <row r="38" spans="10:16" x14ac:dyDescent="0.25">
      <c r="J38" t="s">
        <v>8</v>
      </c>
      <c r="K38" t="s">
        <v>39</v>
      </c>
      <c r="L38" t="s">
        <v>30</v>
      </c>
      <c r="M38" s="4">
        <v>7021</v>
      </c>
      <c r="N38" s="5">
        <v>183</v>
      </c>
      <c r="O38" t="b">
        <f>OR(Data3[[#This Row],[Amount]]&gt;$F$11,Data3[[#This Row],[Amount]]&lt;$F$12)</f>
        <v>0</v>
      </c>
      <c r="P38" t="b">
        <f>OR(Data3[[#This Row],[Units]]&gt;$G$11,Data3[[#This Row],[Units]]&lt;$G$12)</f>
        <v>0</v>
      </c>
    </row>
    <row r="39" spans="10:16" x14ac:dyDescent="0.25">
      <c r="J39" t="s">
        <v>40</v>
      </c>
      <c r="K39" t="s">
        <v>39</v>
      </c>
      <c r="L39" t="s">
        <v>22</v>
      </c>
      <c r="M39" s="4">
        <v>5817</v>
      </c>
      <c r="N39" s="5">
        <v>12</v>
      </c>
      <c r="O39" t="b">
        <f>OR(Data3[[#This Row],[Amount]]&gt;$F$11,Data3[[#This Row],[Amount]]&lt;$F$12)</f>
        <v>0</v>
      </c>
      <c r="P39" t="b">
        <f>OR(Data3[[#This Row],[Units]]&gt;$G$11,Data3[[#This Row],[Units]]&lt;$G$12)</f>
        <v>0</v>
      </c>
    </row>
    <row r="40" spans="10:16" x14ac:dyDescent="0.25">
      <c r="J40" t="s">
        <v>41</v>
      </c>
      <c r="K40" t="s">
        <v>39</v>
      </c>
      <c r="L40" t="s">
        <v>14</v>
      </c>
      <c r="M40" s="4">
        <v>3976</v>
      </c>
      <c r="N40" s="5">
        <v>72</v>
      </c>
      <c r="O40" t="b">
        <f>OR(Data3[[#This Row],[Amount]]&gt;$F$11,Data3[[#This Row],[Amount]]&lt;$F$12)</f>
        <v>0</v>
      </c>
      <c r="P40" t="b">
        <f>OR(Data3[[#This Row],[Units]]&gt;$G$11,Data3[[#This Row],[Units]]&lt;$G$12)</f>
        <v>0</v>
      </c>
    </row>
    <row r="41" spans="10:16" x14ac:dyDescent="0.25">
      <c r="J41" t="s">
        <v>6</v>
      </c>
      <c r="K41" t="s">
        <v>38</v>
      </c>
      <c r="L41" t="s">
        <v>27</v>
      </c>
      <c r="M41" s="4">
        <v>1134</v>
      </c>
      <c r="N41" s="5">
        <v>282</v>
      </c>
      <c r="O41" t="b">
        <f>OR(Data3[[#This Row],[Amount]]&gt;$F$11,Data3[[#This Row],[Amount]]&lt;$F$12)</f>
        <v>0</v>
      </c>
      <c r="P41" t="b">
        <f>OR(Data3[[#This Row],[Units]]&gt;$G$11,Data3[[#This Row],[Units]]&lt;$G$12)</f>
        <v>0</v>
      </c>
    </row>
    <row r="42" spans="10:16" x14ac:dyDescent="0.25">
      <c r="J42" t="s">
        <v>2</v>
      </c>
      <c r="K42" t="s">
        <v>39</v>
      </c>
      <c r="L42" t="s">
        <v>28</v>
      </c>
      <c r="M42" s="4">
        <v>6027</v>
      </c>
      <c r="N42" s="5">
        <v>144</v>
      </c>
      <c r="O42" t="b">
        <f>OR(Data3[[#This Row],[Amount]]&gt;$F$11,Data3[[#This Row],[Amount]]&lt;$F$12)</f>
        <v>0</v>
      </c>
      <c r="P42" t="b">
        <f>OR(Data3[[#This Row],[Units]]&gt;$G$11,Data3[[#This Row],[Units]]&lt;$G$12)</f>
        <v>0</v>
      </c>
    </row>
    <row r="43" spans="10:16" x14ac:dyDescent="0.25">
      <c r="J43" t="s">
        <v>6</v>
      </c>
      <c r="K43" t="s">
        <v>37</v>
      </c>
      <c r="L43" t="s">
        <v>16</v>
      </c>
      <c r="M43" s="4">
        <v>1904</v>
      </c>
      <c r="N43" s="5">
        <v>405</v>
      </c>
      <c r="O43" t="b">
        <f>OR(Data3[[#This Row],[Amount]]&gt;$F$11,Data3[[#This Row],[Amount]]&lt;$F$12)</f>
        <v>0</v>
      </c>
      <c r="P43" t="b">
        <f>OR(Data3[[#This Row],[Units]]&gt;$G$11,Data3[[#This Row],[Units]]&lt;$G$12)</f>
        <v>0</v>
      </c>
    </row>
    <row r="44" spans="10:16" x14ac:dyDescent="0.25">
      <c r="J44" t="s">
        <v>7</v>
      </c>
      <c r="K44" t="s">
        <v>34</v>
      </c>
      <c r="L44" t="s">
        <v>32</v>
      </c>
      <c r="M44" s="4">
        <v>3262</v>
      </c>
      <c r="N44" s="5">
        <v>75</v>
      </c>
      <c r="O44" t="b">
        <f>OR(Data3[[#This Row],[Amount]]&gt;$F$11,Data3[[#This Row],[Amount]]&lt;$F$12)</f>
        <v>0</v>
      </c>
      <c r="P44" t="b">
        <f>OR(Data3[[#This Row],[Units]]&gt;$G$11,Data3[[#This Row],[Units]]&lt;$G$12)</f>
        <v>0</v>
      </c>
    </row>
    <row r="45" spans="10:16" x14ac:dyDescent="0.25">
      <c r="J45" t="s">
        <v>40</v>
      </c>
      <c r="K45" t="s">
        <v>34</v>
      </c>
      <c r="L45" t="s">
        <v>27</v>
      </c>
      <c r="M45" s="4">
        <v>2289</v>
      </c>
      <c r="N45" s="5">
        <v>135</v>
      </c>
      <c r="O45" t="b">
        <f>OR(Data3[[#This Row],[Amount]]&gt;$F$11,Data3[[#This Row],[Amount]]&lt;$F$12)</f>
        <v>0</v>
      </c>
      <c r="P45" t="b">
        <f>OR(Data3[[#This Row],[Units]]&gt;$G$11,Data3[[#This Row],[Units]]&lt;$G$12)</f>
        <v>0</v>
      </c>
    </row>
    <row r="46" spans="10:16" x14ac:dyDescent="0.25">
      <c r="J46" t="s">
        <v>5</v>
      </c>
      <c r="K46" t="s">
        <v>34</v>
      </c>
      <c r="L46" t="s">
        <v>27</v>
      </c>
      <c r="M46" s="4">
        <v>6986</v>
      </c>
      <c r="N46" s="5">
        <v>21</v>
      </c>
      <c r="O46" t="b">
        <f>OR(Data3[[#This Row],[Amount]]&gt;$F$11,Data3[[#This Row],[Amount]]&lt;$F$12)</f>
        <v>0</v>
      </c>
      <c r="P46" t="b">
        <f>OR(Data3[[#This Row],[Units]]&gt;$G$11,Data3[[#This Row],[Units]]&lt;$G$12)</f>
        <v>0</v>
      </c>
    </row>
    <row r="47" spans="10:16" x14ac:dyDescent="0.25">
      <c r="J47" t="s">
        <v>2</v>
      </c>
      <c r="K47" t="s">
        <v>38</v>
      </c>
      <c r="L47" t="s">
        <v>23</v>
      </c>
      <c r="M47" s="4">
        <v>4417</v>
      </c>
      <c r="N47" s="5">
        <v>153</v>
      </c>
      <c r="O47" t="b">
        <f>OR(Data3[[#This Row],[Amount]]&gt;$F$11,Data3[[#This Row],[Amount]]&lt;$F$12)</f>
        <v>0</v>
      </c>
      <c r="P47" t="b">
        <f>OR(Data3[[#This Row],[Units]]&gt;$G$11,Data3[[#This Row],[Units]]&lt;$G$12)</f>
        <v>0</v>
      </c>
    </row>
    <row r="48" spans="10:16" x14ac:dyDescent="0.25">
      <c r="J48" t="s">
        <v>6</v>
      </c>
      <c r="K48" t="s">
        <v>34</v>
      </c>
      <c r="L48" t="s">
        <v>15</v>
      </c>
      <c r="M48" s="4">
        <v>1442</v>
      </c>
      <c r="N48" s="5">
        <v>15</v>
      </c>
      <c r="O48" t="b">
        <f>OR(Data3[[#This Row],[Amount]]&gt;$F$11,Data3[[#This Row],[Amount]]&lt;$F$12)</f>
        <v>0</v>
      </c>
      <c r="P48" t="b">
        <f>OR(Data3[[#This Row],[Units]]&gt;$G$11,Data3[[#This Row],[Units]]&lt;$G$12)</f>
        <v>0</v>
      </c>
    </row>
    <row r="49" spans="10:16" x14ac:dyDescent="0.25">
      <c r="J49" t="s">
        <v>3</v>
      </c>
      <c r="K49" t="s">
        <v>35</v>
      </c>
      <c r="L49" t="s">
        <v>14</v>
      </c>
      <c r="M49" s="4">
        <v>2415</v>
      </c>
      <c r="N49" s="5">
        <v>255</v>
      </c>
      <c r="O49" t="b">
        <f>OR(Data3[[#This Row],[Amount]]&gt;$F$11,Data3[[#This Row],[Amount]]&lt;$F$12)</f>
        <v>0</v>
      </c>
      <c r="P49" t="b">
        <f>OR(Data3[[#This Row],[Units]]&gt;$G$11,Data3[[#This Row],[Units]]&lt;$G$12)</f>
        <v>0</v>
      </c>
    </row>
    <row r="50" spans="10:16" x14ac:dyDescent="0.25">
      <c r="J50" t="s">
        <v>2</v>
      </c>
      <c r="K50" t="s">
        <v>37</v>
      </c>
      <c r="L50" t="s">
        <v>19</v>
      </c>
      <c r="M50" s="4">
        <v>238</v>
      </c>
      <c r="N50" s="5">
        <v>18</v>
      </c>
      <c r="O50" t="b">
        <f>OR(Data3[[#This Row],[Amount]]&gt;$F$11,Data3[[#This Row],[Amount]]&lt;$F$12)</f>
        <v>0</v>
      </c>
      <c r="P50" t="b">
        <f>OR(Data3[[#This Row],[Units]]&gt;$G$11,Data3[[#This Row],[Units]]&lt;$G$12)</f>
        <v>0</v>
      </c>
    </row>
    <row r="51" spans="10:16" x14ac:dyDescent="0.25">
      <c r="J51" t="s">
        <v>6</v>
      </c>
      <c r="K51" t="s">
        <v>37</v>
      </c>
      <c r="L51" t="s">
        <v>23</v>
      </c>
      <c r="M51" s="4">
        <v>4949</v>
      </c>
      <c r="N51" s="5">
        <v>189</v>
      </c>
      <c r="O51" t="b">
        <f>OR(Data3[[#This Row],[Amount]]&gt;$F$11,Data3[[#This Row],[Amount]]&lt;$F$12)</f>
        <v>0</v>
      </c>
      <c r="P51" t="b">
        <f>OR(Data3[[#This Row],[Units]]&gt;$G$11,Data3[[#This Row],[Units]]&lt;$G$12)</f>
        <v>0</v>
      </c>
    </row>
    <row r="52" spans="10:16" x14ac:dyDescent="0.25">
      <c r="J52" t="s">
        <v>5</v>
      </c>
      <c r="K52" t="s">
        <v>38</v>
      </c>
      <c r="L52" t="s">
        <v>32</v>
      </c>
      <c r="M52" s="4">
        <v>5075</v>
      </c>
      <c r="N52" s="5">
        <v>21</v>
      </c>
      <c r="O52" t="b">
        <f>OR(Data3[[#This Row],[Amount]]&gt;$F$11,Data3[[#This Row],[Amount]]&lt;$F$12)</f>
        <v>0</v>
      </c>
      <c r="P52" t="b">
        <f>OR(Data3[[#This Row],[Units]]&gt;$G$11,Data3[[#This Row],[Units]]&lt;$G$12)</f>
        <v>0</v>
      </c>
    </row>
    <row r="53" spans="10:16" x14ac:dyDescent="0.25">
      <c r="J53" t="s">
        <v>3</v>
      </c>
      <c r="K53" t="s">
        <v>36</v>
      </c>
      <c r="L53" t="s">
        <v>16</v>
      </c>
      <c r="M53" s="4">
        <v>9198</v>
      </c>
      <c r="N53" s="5">
        <v>36</v>
      </c>
      <c r="O53" t="b">
        <f>OR(Data3[[#This Row],[Amount]]&gt;$F$11,Data3[[#This Row],[Amount]]&lt;$F$12)</f>
        <v>0</v>
      </c>
      <c r="P53" t="b">
        <f>OR(Data3[[#This Row],[Units]]&gt;$G$11,Data3[[#This Row],[Units]]&lt;$G$12)</f>
        <v>0</v>
      </c>
    </row>
    <row r="54" spans="10:16" x14ac:dyDescent="0.25">
      <c r="J54" t="s">
        <v>6</v>
      </c>
      <c r="K54" t="s">
        <v>34</v>
      </c>
      <c r="L54" t="s">
        <v>29</v>
      </c>
      <c r="M54" s="4">
        <v>3339</v>
      </c>
      <c r="N54" s="5">
        <v>75</v>
      </c>
      <c r="O54" t="b">
        <f>OR(Data3[[#This Row],[Amount]]&gt;$F$11,Data3[[#This Row],[Amount]]&lt;$F$12)</f>
        <v>0</v>
      </c>
      <c r="P54" t="b">
        <f>OR(Data3[[#This Row],[Units]]&gt;$G$11,Data3[[#This Row],[Units]]&lt;$G$12)</f>
        <v>0</v>
      </c>
    </row>
    <row r="55" spans="10:16" x14ac:dyDescent="0.25">
      <c r="J55" t="s">
        <v>40</v>
      </c>
      <c r="K55" t="s">
        <v>34</v>
      </c>
      <c r="L55" t="s">
        <v>17</v>
      </c>
      <c r="M55" s="4">
        <v>5019</v>
      </c>
      <c r="N55" s="5">
        <v>156</v>
      </c>
      <c r="O55" t="b">
        <f>OR(Data3[[#This Row],[Amount]]&gt;$F$11,Data3[[#This Row],[Amount]]&lt;$F$12)</f>
        <v>0</v>
      </c>
      <c r="P55" t="b">
        <f>OR(Data3[[#This Row],[Units]]&gt;$G$11,Data3[[#This Row],[Units]]&lt;$G$12)</f>
        <v>0</v>
      </c>
    </row>
    <row r="56" spans="10:16" x14ac:dyDescent="0.25">
      <c r="J56" t="s">
        <v>5</v>
      </c>
      <c r="K56" t="s">
        <v>36</v>
      </c>
      <c r="L56" t="s">
        <v>16</v>
      </c>
      <c r="M56" s="4">
        <v>16184</v>
      </c>
      <c r="N56" s="5">
        <v>39</v>
      </c>
      <c r="O56" s="59" t="b">
        <f>OR(Data3[[#This Row],[Amount]]&gt;$F$11,Data3[[#This Row],[Amount]]&lt;$F$12)</f>
        <v>1</v>
      </c>
      <c r="P56" t="b">
        <f>OR(Data3[[#This Row],[Units]]&gt;$G$11,Data3[[#This Row],[Units]]&lt;$G$12)</f>
        <v>0</v>
      </c>
    </row>
    <row r="57" spans="10:16" x14ac:dyDescent="0.25">
      <c r="J57" t="s">
        <v>6</v>
      </c>
      <c r="K57" t="s">
        <v>36</v>
      </c>
      <c r="L57" t="s">
        <v>21</v>
      </c>
      <c r="M57" s="4">
        <v>497</v>
      </c>
      <c r="N57" s="5">
        <v>63</v>
      </c>
      <c r="O57" t="b">
        <f>OR(Data3[[#This Row],[Amount]]&gt;$F$11,Data3[[#This Row],[Amount]]&lt;$F$12)</f>
        <v>0</v>
      </c>
      <c r="P57" t="b">
        <f>OR(Data3[[#This Row],[Units]]&gt;$G$11,Data3[[#This Row],[Units]]&lt;$G$12)</f>
        <v>0</v>
      </c>
    </row>
    <row r="58" spans="10:16" x14ac:dyDescent="0.25">
      <c r="J58" t="s">
        <v>2</v>
      </c>
      <c r="K58" t="s">
        <v>36</v>
      </c>
      <c r="L58" t="s">
        <v>29</v>
      </c>
      <c r="M58" s="4">
        <v>8211</v>
      </c>
      <c r="N58" s="5">
        <v>75</v>
      </c>
      <c r="O58" t="b">
        <f>OR(Data3[[#This Row],[Amount]]&gt;$F$11,Data3[[#This Row],[Amount]]&lt;$F$12)</f>
        <v>0</v>
      </c>
      <c r="P58" t="b">
        <f>OR(Data3[[#This Row],[Units]]&gt;$G$11,Data3[[#This Row],[Units]]&lt;$G$12)</f>
        <v>0</v>
      </c>
    </row>
    <row r="59" spans="10:16" x14ac:dyDescent="0.25">
      <c r="J59" t="s">
        <v>2</v>
      </c>
      <c r="K59" t="s">
        <v>38</v>
      </c>
      <c r="L59" t="s">
        <v>28</v>
      </c>
      <c r="M59" s="4">
        <v>6580</v>
      </c>
      <c r="N59" s="5">
        <v>183</v>
      </c>
      <c r="O59" t="b">
        <f>OR(Data3[[#This Row],[Amount]]&gt;$F$11,Data3[[#This Row],[Amount]]&lt;$F$12)</f>
        <v>0</v>
      </c>
      <c r="P59" t="b">
        <f>OR(Data3[[#This Row],[Units]]&gt;$G$11,Data3[[#This Row],[Units]]&lt;$G$12)</f>
        <v>0</v>
      </c>
    </row>
    <row r="60" spans="10:16" x14ac:dyDescent="0.25">
      <c r="J60" t="s">
        <v>41</v>
      </c>
      <c r="K60" t="s">
        <v>35</v>
      </c>
      <c r="L60" t="s">
        <v>13</v>
      </c>
      <c r="M60" s="4">
        <v>4760</v>
      </c>
      <c r="N60" s="5">
        <v>69</v>
      </c>
      <c r="O60" t="b">
        <f>OR(Data3[[#This Row],[Amount]]&gt;$F$11,Data3[[#This Row],[Amount]]&lt;$F$12)</f>
        <v>0</v>
      </c>
      <c r="P60" t="b">
        <f>OR(Data3[[#This Row],[Units]]&gt;$G$11,Data3[[#This Row],[Units]]&lt;$G$12)</f>
        <v>0</v>
      </c>
    </row>
    <row r="61" spans="10:16" x14ac:dyDescent="0.25">
      <c r="J61" t="s">
        <v>40</v>
      </c>
      <c r="K61" t="s">
        <v>36</v>
      </c>
      <c r="L61" t="s">
        <v>25</v>
      </c>
      <c r="M61" s="4">
        <v>5439</v>
      </c>
      <c r="N61" s="5">
        <v>30</v>
      </c>
      <c r="O61" t="b">
        <f>OR(Data3[[#This Row],[Amount]]&gt;$F$11,Data3[[#This Row],[Amount]]&lt;$F$12)</f>
        <v>0</v>
      </c>
      <c r="P61" t="b">
        <f>OR(Data3[[#This Row],[Units]]&gt;$G$11,Data3[[#This Row],[Units]]&lt;$G$12)</f>
        <v>0</v>
      </c>
    </row>
    <row r="62" spans="10:16" x14ac:dyDescent="0.25">
      <c r="J62" t="s">
        <v>41</v>
      </c>
      <c r="K62" t="s">
        <v>34</v>
      </c>
      <c r="L62" t="s">
        <v>17</v>
      </c>
      <c r="M62" s="4">
        <v>1463</v>
      </c>
      <c r="N62" s="5">
        <v>39</v>
      </c>
      <c r="O62" t="b">
        <f>OR(Data3[[#This Row],[Amount]]&gt;$F$11,Data3[[#This Row],[Amount]]&lt;$F$12)</f>
        <v>0</v>
      </c>
      <c r="P62" t="b">
        <f>OR(Data3[[#This Row],[Units]]&gt;$G$11,Data3[[#This Row],[Units]]&lt;$G$12)</f>
        <v>0</v>
      </c>
    </row>
    <row r="63" spans="10:16" x14ac:dyDescent="0.25">
      <c r="J63" t="s">
        <v>3</v>
      </c>
      <c r="K63" t="s">
        <v>34</v>
      </c>
      <c r="L63" t="s">
        <v>32</v>
      </c>
      <c r="M63" s="4">
        <v>7777</v>
      </c>
      <c r="N63" s="5">
        <v>504</v>
      </c>
      <c r="O63" t="b">
        <f>OR(Data3[[#This Row],[Amount]]&gt;$F$11,Data3[[#This Row],[Amount]]&lt;$F$12)</f>
        <v>0</v>
      </c>
      <c r="P63" t="b">
        <f>OR(Data3[[#This Row],[Units]]&gt;$G$11,Data3[[#This Row],[Units]]&lt;$G$12)</f>
        <v>1</v>
      </c>
    </row>
    <row r="64" spans="10:16" x14ac:dyDescent="0.25">
      <c r="J64" t="s">
        <v>9</v>
      </c>
      <c r="K64" t="s">
        <v>37</v>
      </c>
      <c r="L64" t="s">
        <v>29</v>
      </c>
      <c r="M64" s="4">
        <v>1085</v>
      </c>
      <c r="N64" s="5">
        <v>273</v>
      </c>
      <c r="O64" t="b">
        <f>OR(Data3[[#This Row],[Amount]]&gt;$F$11,Data3[[#This Row],[Amount]]&lt;$F$12)</f>
        <v>0</v>
      </c>
      <c r="P64" t="b">
        <f>OR(Data3[[#This Row],[Units]]&gt;$G$11,Data3[[#This Row],[Units]]&lt;$G$12)</f>
        <v>0</v>
      </c>
    </row>
    <row r="65" spans="10:16" x14ac:dyDescent="0.25">
      <c r="J65" t="s">
        <v>5</v>
      </c>
      <c r="K65" t="s">
        <v>37</v>
      </c>
      <c r="L65" t="s">
        <v>31</v>
      </c>
      <c r="M65" s="4">
        <v>182</v>
      </c>
      <c r="N65" s="5">
        <v>48</v>
      </c>
      <c r="O65" t="b">
        <f>OR(Data3[[#This Row],[Amount]]&gt;$F$11,Data3[[#This Row],[Amount]]&lt;$F$12)</f>
        <v>0</v>
      </c>
      <c r="P65" t="b">
        <f>OR(Data3[[#This Row],[Units]]&gt;$G$11,Data3[[#This Row],[Units]]&lt;$G$12)</f>
        <v>0</v>
      </c>
    </row>
    <row r="66" spans="10:16" x14ac:dyDescent="0.25">
      <c r="J66" t="s">
        <v>6</v>
      </c>
      <c r="K66" t="s">
        <v>34</v>
      </c>
      <c r="L66" t="s">
        <v>27</v>
      </c>
      <c r="M66" s="4">
        <v>4242</v>
      </c>
      <c r="N66" s="5">
        <v>207</v>
      </c>
      <c r="O66" t="b">
        <f>OR(Data3[[#This Row],[Amount]]&gt;$F$11,Data3[[#This Row],[Amount]]&lt;$F$12)</f>
        <v>0</v>
      </c>
      <c r="P66" t="b">
        <f>OR(Data3[[#This Row],[Units]]&gt;$G$11,Data3[[#This Row],[Units]]&lt;$G$12)</f>
        <v>0</v>
      </c>
    </row>
    <row r="67" spans="10:16" x14ac:dyDescent="0.25">
      <c r="J67" t="s">
        <v>6</v>
      </c>
      <c r="K67" t="s">
        <v>36</v>
      </c>
      <c r="L67" t="s">
        <v>32</v>
      </c>
      <c r="M67" s="4">
        <v>6118</v>
      </c>
      <c r="N67" s="5">
        <v>9</v>
      </c>
      <c r="O67" t="b">
        <f>OR(Data3[[#This Row],[Amount]]&gt;$F$11,Data3[[#This Row],[Amount]]&lt;$F$12)</f>
        <v>0</v>
      </c>
      <c r="P67" t="b">
        <f>OR(Data3[[#This Row],[Units]]&gt;$G$11,Data3[[#This Row],[Units]]&lt;$G$12)</f>
        <v>0</v>
      </c>
    </row>
    <row r="68" spans="10:16" x14ac:dyDescent="0.25">
      <c r="J68" t="s">
        <v>10</v>
      </c>
      <c r="K68" t="s">
        <v>36</v>
      </c>
      <c r="L68" t="s">
        <v>23</v>
      </c>
      <c r="M68" s="4">
        <v>2317</v>
      </c>
      <c r="N68" s="5">
        <v>261</v>
      </c>
      <c r="O68" t="b">
        <f>OR(Data3[[#This Row],[Amount]]&gt;$F$11,Data3[[#This Row],[Amount]]&lt;$F$12)</f>
        <v>0</v>
      </c>
      <c r="P68" t="b">
        <f>OR(Data3[[#This Row],[Units]]&gt;$G$11,Data3[[#This Row],[Units]]&lt;$G$12)</f>
        <v>0</v>
      </c>
    </row>
    <row r="69" spans="10:16" x14ac:dyDescent="0.25">
      <c r="J69" t="s">
        <v>6</v>
      </c>
      <c r="K69" t="s">
        <v>38</v>
      </c>
      <c r="L69" t="s">
        <v>16</v>
      </c>
      <c r="M69" s="4">
        <v>938</v>
      </c>
      <c r="N69" s="5">
        <v>6</v>
      </c>
      <c r="O69" t="b">
        <f>OR(Data3[[#This Row],[Amount]]&gt;$F$11,Data3[[#This Row],[Amount]]&lt;$F$12)</f>
        <v>0</v>
      </c>
      <c r="P69" t="b">
        <f>OR(Data3[[#This Row],[Units]]&gt;$G$11,Data3[[#This Row],[Units]]&lt;$G$12)</f>
        <v>0</v>
      </c>
    </row>
    <row r="70" spans="10:16" x14ac:dyDescent="0.25">
      <c r="J70" t="s">
        <v>8</v>
      </c>
      <c r="K70" t="s">
        <v>37</v>
      </c>
      <c r="L70" t="s">
        <v>15</v>
      </c>
      <c r="M70" s="4">
        <v>9709</v>
      </c>
      <c r="N70" s="5">
        <v>30</v>
      </c>
      <c r="O70" t="b">
        <f>OR(Data3[[#This Row],[Amount]]&gt;$F$11,Data3[[#This Row],[Amount]]&lt;$F$12)</f>
        <v>0</v>
      </c>
      <c r="P70" t="b">
        <f>OR(Data3[[#This Row],[Units]]&gt;$G$11,Data3[[#This Row],[Units]]&lt;$G$12)</f>
        <v>0</v>
      </c>
    </row>
    <row r="71" spans="10:16" x14ac:dyDescent="0.25">
      <c r="J71" t="s">
        <v>7</v>
      </c>
      <c r="K71" t="s">
        <v>34</v>
      </c>
      <c r="L71" t="s">
        <v>20</v>
      </c>
      <c r="M71" s="4">
        <v>2205</v>
      </c>
      <c r="N71" s="5">
        <v>138</v>
      </c>
      <c r="O71" t="b">
        <f>OR(Data3[[#This Row],[Amount]]&gt;$F$11,Data3[[#This Row],[Amount]]&lt;$F$12)</f>
        <v>0</v>
      </c>
      <c r="P71" t="b">
        <f>OR(Data3[[#This Row],[Units]]&gt;$G$11,Data3[[#This Row],[Units]]&lt;$G$12)</f>
        <v>0</v>
      </c>
    </row>
    <row r="72" spans="10:16" x14ac:dyDescent="0.25">
      <c r="J72" t="s">
        <v>7</v>
      </c>
      <c r="K72" t="s">
        <v>37</v>
      </c>
      <c r="L72" t="s">
        <v>17</v>
      </c>
      <c r="M72" s="4">
        <v>4487</v>
      </c>
      <c r="N72" s="5">
        <v>111</v>
      </c>
      <c r="O72" t="b">
        <f>OR(Data3[[#This Row],[Amount]]&gt;$F$11,Data3[[#This Row],[Amount]]&lt;$F$12)</f>
        <v>0</v>
      </c>
      <c r="P72" t="b">
        <f>OR(Data3[[#This Row],[Units]]&gt;$G$11,Data3[[#This Row],[Units]]&lt;$G$12)</f>
        <v>0</v>
      </c>
    </row>
    <row r="73" spans="10:16" x14ac:dyDescent="0.25">
      <c r="J73" t="s">
        <v>5</v>
      </c>
      <c r="K73" t="s">
        <v>35</v>
      </c>
      <c r="L73" t="s">
        <v>18</v>
      </c>
      <c r="M73" s="4">
        <v>2415</v>
      </c>
      <c r="N73" s="5">
        <v>15</v>
      </c>
      <c r="O73" t="b">
        <f>OR(Data3[[#This Row],[Amount]]&gt;$F$11,Data3[[#This Row],[Amount]]&lt;$F$12)</f>
        <v>0</v>
      </c>
      <c r="P73" t="b">
        <f>OR(Data3[[#This Row],[Units]]&gt;$G$11,Data3[[#This Row],[Units]]&lt;$G$12)</f>
        <v>0</v>
      </c>
    </row>
    <row r="74" spans="10:16" x14ac:dyDescent="0.25">
      <c r="J74" t="s">
        <v>40</v>
      </c>
      <c r="K74" t="s">
        <v>34</v>
      </c>
      <c r="L74" t="s">
        <v>19</v>
      </c>
      <c r="M74" s="4">
        <v>4018</v>
      </c>
      <c r="N74" s="5">
        <v>162</v>
      </c>
      <c r="O74" t="b">
        <f>OR(Data3[[#This Row],[Amount]]&gt;$F$11,Data3[[#This Row],[Amount]]&lt;$F$12)</f>
        <v>0</v>
      </c>
      <c r="P74" t="b">
        <f>OR(Data3[[#This Row],[Units]]&gt;$G$11,Data3[[#This Row],[Units]]&lt;$G$12)</f>
        <v>0</v>
      </c>
    </row>
    <row r="75" spans="10:16" x14ac:dyDescent="0.25">
      <c r="J75" t="s">
        <v>5</v>
      </c>
      <c r="K75" t="s">
        <v>34</v>
      </c>
      <c r="L75" t="s">
        <v>19</v>
      </c>
      <c r="M75" s="4">
        <v>861</v>
      </c>
      <c r="N75" s="5">
        <v>195</v>
      </c>
      <c r="O75" t="b">
        <f>OR(Data3[[#This Row],[Amount]]&gt;$F$11,Data3[[#This Row],[Amount]]&lt;$F$12)</f>
        <v>0</v>
      </c>
      <c r="P75" t="b">
        <f>OR(Data3[[#This Row],[Units]]&gt;$G$11,Data3[[#This Row],[Units]]&lt;$G$12)</f>
        <v>0</v>
      </c>
    </row>
    <row r="76" spans="10:16" x14ac:dyDescent="0.25">
      <c r="J76" t="s">
        <v>10</v>
      </c>
      <c r="K76" t="s">
        <v>38</v>
      </c>
      <c r="L76" t="s">
        <v>14</v>
      </c>
      <c r="M76" s="4">
        <v>5586</v>
      </c>
      <c r="N76" s="5">
        <v>525</v>
      </c>
      <c r="O76" t="b">
        <f>OR(Data3[[#This Row],[Amount]]&gt;$F$11,Data3[[#This Row],[Amount]]&lt;$F$12)</f>
        <v>0</v>
      </c>
      <c r="P76" t="b">
        <f>OR(Data3[[#This Row],[Units]]&gt;$G$11,Data3[[#This Row],[Units]]&lt;$G$12)</f>
        <v>1</v>
      </c>
    </row>
    <row r="77" spans="10:16" x14ac:dyDescent="0.25">
      <c r="J77" t="s">
        <v>7</v>
      </c>
      <c r="K77" t="s">
        <v>34</v>
      </c>
      <c r="L77" t="s">
        <v>33</v>
      </c>
      <c r="M77" s="4">
        <v>2226</v>
      </c>
      <c r="N77" s="5">
        <v>48</v>
      </c>
      <c r="O77" t="b">
        <f>OR(Data3[[#This Row],[Amount]]&gt;$F$11,Data3[[#This Row],[Amount]]&lt;$F$12)</f>
        <v>0</v>
      </c>
      <c r="P77" t="b">
        <f>OR(Data3[[#This Row],[Units]]&gt;$G$11,Data3[[#This Row],[Units]]&lt;$G$12)</f>
        <v>0</v>
      </c>
    </row>
    <row r="78" spans="10:16" x14ac:dyDescent="0.25">
      <c r="J78" t="s">
        <v>9</v>
      </c>
      <c r="K78" t="s">
        <v>34</v>
      </c>
      <c r="L78" t="s">
        <v>28</v>
      </c>
      <c r="M78" s="4">
        <v>14329</v>
      </c>
      <c r="N78" s="5">
        <v>150</v>
      </c>
      <c r="O78" s="59" t="b">
        <f>OR(Data3[[#This Row],[Amount]]&gt;$F$11,Data3[[#This Row],[Amount]]&lt;$F$12)</f>
        <v>1</v>
      </c>
      <c r="P78" t="b">
        <f>OR(Data3[[#This Row],[Units]]&gt;$G$11,Data3[[#This Row],[Units]]&lt;$G$12)</f>
        <v>0</v>
      </c>
    </row>
    <row r="79" spans="10:16" x14ac:dyDescent="0.25">
      <c r="J79" t="s">
        <v>9</v>
      </c>
      <c r="K79" t="s">
        <v>34</v>
      </c>
      <c r="L79" t="s">
        <v>20</v>
      </c>
      <c r="M79" s="4">
        <v>8463</v>
      </c>
      <c r="N79" s="5">
        <v>492</v>
      </c>
      <c r="O79" t="b">
        <f>OR(Data3[[#This Row],[Amount]]&gt;$F$11,Data3[[#This Row],[Amount]]&lt;$F$12)</f>
        <v>0</v>
      </c>
      <c r="P79" t="b">
        <f>OR(Data3[[#This Row],[Units]]&gt;$G$11,Data3[[#This Row],[Units]]&lt;$G$12)</f>
        <v>1</v>
      </c>
    </row>
    <row r="80" spans="10:16" x14ac:dyDescent="0.25">
      <c r="J80" t="s">
        <v>5</v>
      </c>
      <c r="K80" t="s">
        <v>34</v>
      </c>
      <c r="L80" t="s">
        <v>29</v>
      </c>
      <c r="M80" s="4">
        <v>2891</v>
      </c>
      <c r="N80" s="5">
        <v>102</v>
      </c>
      <c r="O80" t="b">
        <f>OR(Data3[[#This Row],[Amount]]&gt;$F$11,Data3[[#This Row],[Amount]]&lt;$F$12)</f>
        <v>0</v>
      </c>
      <c r="P80" t="b">
        <f>OR(Data3[[#This Row],[Units]]&gt;$G$11,Data3[[#This Row],[Units]]&lt;$G$12)</f>
        <v>0</v>
      </c>
    </row>
    <row r="81" spans="10:16" x14ac:dyDescent="0.25">
      <c r="J81" t="s">
        <v>3</v>
      </c>
      <c r="K81" t="s">
        <v>36</v>
      </c>
      <c r="L81" t="s">
        <v>23</v>
      </c>
      <c r="M81" s="4">
        <v>3773</v>
      </c>
      <c r="N81" s="5">
        <v>165</v>
      </c>
      <c r="O81" t="b">
        <f>OR(Data3[[#This Row],[Amount]]&gt;$F$11,Data3[[#This Row],[Amount]]&lt;$F$12)</f>
        <v>0</v>
      </c>
      <c r="P81" t="b">
        <f>OR(Data3[[#This Row],[Units]]&gt;$G$11,Data3[[#This Row],[Units]]&lt;$G$12)</f>
        <v>0</v>
      </c>
    </row>
    <row r="82" spans="10:16" x14ac:dyDescent="0.25">
      <c r="J82" t="s">
        <v>41</v>
      </c>
      <c r="K82" t="s">
        <v>36</v>
      </c>
      <c r="L82" t="s">
        <v>28</v>
      </c>
      <c r="M82" s="4">
        <v>854</v>
      </c>
      <c r="N82" s="5">
        <v>309</v>
      </c>
      <c r="O82" t="b">
        <f>OR(Data3[[#This Row],[Amount]]&gt;$F$11,Data3[[#This Row],[Amount]]&lt;$F$12)</f>
        <v>0</v>
      </c>
      <c r="P82" t="b">
        <f>OR(Data3[[#This Row],[Units]]&gt;$G$11,Data3[[#This Row],[Units]]&lt;$G$12)</f>
        <v>0</v>
      </c>
    </row>
    <row r="83" spans="10:16" x14ac:dyDescent="0.25">
      <c r="J83" t="s">
        <v>6</v>
      </c>
      <c r="K83" t="s">
        <v>36</v>
      </c>
      <c r="L83" t="s">
        <v>17</v>
      </c>
      <c r="M83" s="4">
        <v>4970</v>
      </c>
      <c r="N83" s="5">
        <v>156</v>
      </c>
      <c r="O83" t="b">
        <f>OR(Data3[[#This Row],[Amount]]&gt;$F$11,Data3[[#This Row],[Amount]]&lt;$F$12)</f>
        <v>0</v>
      </c>
      <c r="P83" t="b">
        <f>OR(Data3[[#This Row],[Units]]&gt;$G$11,Data3[[#This Row],[Units]]&lt;$G$12)</f>
        <v>0</v>
      </c>
    </row>
    <row r="84" spans="10:16" x14ac:dyDescent="0.25">
      <c r="J84" t="s">
        <v>9</v>
      </c>
      <c r="K84" t="s">
        <v>35</v>
      </c>
      <c r="L84" t="s">
        <v>26</v>
      </c>
      <c r="M84" s="4">
        <v>98</v>
      </c>
      <c r="N84" s="5">
        <v>159</v>
      </c>
      <c r="O84" t="b">
        <f>OR(Data3[[#This Row],[Amount]]&gt;$F$11,Data3[[#This Row],[Amount]]&lt;$F$12)</f>
        <v>0</v>
      </c>
      <c r="P84" t="b">
        <f>OR(Data3[[#This Row],[Units]]&gt;$G$11,Data3[[#This Row],[Units]]&lt;$G$12)</f>
        <v>0</v>
      </c>
    </row>
    <row r="85" spans="10:16" x14ac:dyDescent="0.25">
      <c r="J85" t="s">
        <v>5</v>
      </c>
      <c r="K85" t="s">
        <v>35</v>
      </c>
      <c r="L85" t="s">
        <v>15</v>
      </c>
      <c r="M85" s="4">
        <v>13391</v>
      </c>
      <c r="N85" s="5">
        <v>201</v>
      </c>
      <c r="O85" s="59" t="b">
        <f>OR(Data3[[#This Row],[Amount]]&gt;$F$11,Data3[[#This Row],[Amount]]&lt;$F$12)</f>
        <v>1</v>
      </c>
      <c r="P85" t="b">
        <f>OR(Data3[[#This Row],[Units]]&gt;$G$11,Data3[[#This Row],[Units]]&lt;$G$12)</f>
        <v>0</v>
      </c>
    </row>
    <row r="86" spans="10:16" x14ac:dyDescent="0.25">
      <c r="J86" t="s">
        <v>8</v>
      </c>
      <c r="K86" t="s">
        <v>39</v>
      </c>
      <c r="L86" t="s">
        <v>31</v>
      </c>
      <c r="M86" s="4">
        <v>8890</v>
      </c>
      <c r="N86" s="5">
        <v>210</v>
      </c>
      <c r="O86" t="b">
        <f>OR(Data3[[#This Row],[Amount]]&gt;$F$11,Data3[[#This Row],[Amount]]&lt;$F$12)</f>
        <v>0</v>
      </c>
      <c r="P86" t="b">
        <f>OR(Data3[[#This Row],[Units]]&gt;$G$11,Data3[[#This Row],[Units]]&lt;$G$12)</f>
        <v>0</v>
      </c>
    </row>
    <row r="87" spans="10:16" x14ac:dyDescent="0.25">
      <c r="J87" t="s">
        <v>2</v>
      </c>
      <c r="K87" t="s">
        <v>38</v>
      </c>
      <c r="L87" t="s">
        <v>13</v>
      </c>
      <c r="M87" s="4">
        <v>56</v>
      </c>
      <c r="N87" s="5">
        <v>51</v>
      </c>
      <c r="O87" t="b">
        <f>OR(Data3[[#This Row],[Amount]]&gt;$F$11,Data3[[#This Row],[Amount]]&lt;$F$12)</f>
        <v>0</v>
      </c>
      <c r="P87" t="b">
        <f>OR(Data3[[#This Row],[Units]]&gt;$G$11,Data3[[#This Row],[Units]]&lt;$G$12)</f>
        <v>0</v>
      </c>
    </row>
    <row r="88" spans="10:16" x14ac:dyDescent="0.25">
      <c r="J88" t="s">
        <v>3</v>
      </c>
      <c r="K88" t="s">
        <v>36</v>
      </c>
      <c r="L88" t="s">
        <v>25</v>
      </c>
      <c r="M88" s="4">
        <v>3339</v>
      </c>
      <c r="N88" s="5">
        <v>39</v>
      </c>
      <c r="O88" t="b">
        <f>OR(Data3[[#This Row],[Amount]]&gt;$F$11,Data3[[#This Row],[Amount]]&lt;$F$12)</f>
        <v>0</v>
      </c>
      <c r="P88" t="b">
        <f>OR(Data3[[#This Row],[Units]]&gt;$G$11,Data3[[#This Row],[Units]]&lt;$G$12)</f>
        <v>0</v>
      </c>
    </row>
    <row r="89" spans="10:16" x14ac:dyDescent="0.25">
      <c r="J89" t="s">
        <v>10</v>
      </c>
      <c r="K89" t="s">
        <v>35</v>
      </c>
      <c r="L89" t="s">
        <v>18</v>
      </c>
      <c r="M89" s="4">
        <v>3808</v>
      </c>
      <c r="N89" s="5">
        <v>279</v>
      </c>
      <c r="O89" t="b">
        <f>OR(Data3[[#This Row],[Amount]]&gt;$F$11,Data3[[#This Row],[Amount]]&lt;$F$12)</f>
        <v>0</v>
      </c>
      <c r="P89" t="b">
        <f>OR(Data3[[#This Row],[Units]]&gt;$G$11,Data3[[#This Row],[Units]]&lt;$G$12)</f>
        <v>0</v>
      </c>
    </row>
    <row r="90" spans="10:16" x14ac:dyDescent="0.25">
      <c r="J90" t="s">
        <v>10</v>
      </c>
      <c r="K90" t="s">
        <v>38</v>
      </c>
      <c r="L90" t="s">
        <v>13</v>
      </c>
      <c r="M90" s="4">
        <v>63</v>
      </c>
      <c r="N90" s="5">
        <v>123</v>
      </c>
      <c r="O90" t="b">
        <f>OR(Data3[[#This Row],[Amount]]&gt;$F$11,Data3[[#This Row],[Amount]]&lt;$F$12)</f>
        <v>0</v>
      </c>
      <c r="P90" t="b">
        <f>OR(Data3[[#This Row],[Units]]&gt;$G$11,Data3[[#This Row],[Units]]&lt;$G$12)</f>
        <v>0</v>
      </c>
    </row>
    <row r="91" spans="10:16" x14ac:dyDescent="0.25">
      <c r="J91" t="s">
        <v>2</v>
      </c>
      <c r="K91" t="s">
        <v>39</v>
      </c>
      <c r="L91" t="s">
        <v>27</v>
      </c>
      <c r="M91" s="4">
        <v>7812</v>
      </c>
      <c r="N91" s="5">
        <v>81</v>
      </c>
      <c r="O91" t="b">
        <f>OR(Data3[[#This Row],[Amount]]&gt;$F$11,Data3[[#This Row],[Amount]]&lt;$F$12)</f>
        <v>0</v>
      </c>
      <c r="P91" t="b">
        <f>OR(Data3[[#This Row],[Units]]&gt;$G$11,Data3[[#This Row],[Units]]&lt;$G$12)</f>
        <v>0</v>
      </c>
    </row>
    <row r="92" spans="10:16" x14ac:dyDescent="0.25">
      <c r="J92" t="s">
        <v>40</v>
      </c>
      <c r="K92" t="s">
        <v>37</v>
      </c>
      <c r="L92" t="s">
        <v>19</v>
      </c>
      <c r="M92" s="4">
        <v>7693</v>
      </c>
      <c r="N92" s="5">
        <v>21</v>
      </c>
      <c r="O92" t="b">
        <f>OR(Data3[[#This Row],[Amount]]&gt;$F$11,Data3[[#This Row],[Amount]]&lt;$F$12)</f>
        <v>0</v>
      </c>
      <c r="P92" t="b">
        <f>OR(Data3[[#This Row],[Units]]&gt;$G$11,Data3[[#This Row],[Units]]&lt;$G$12)</f>
        <v>0</v>
      </c>
    </row>
    <row r="93" spans="10:16" x14ac:dyDescent="0.25">
      <c r="J93" t="s">
        <v>3</v>
      </c>
      <c r="K93" t="s">
        <v>36</v>
      </c>
      <c r="L93" t="s">
        <v>28</v>
      </c>
      <c r="M93" s="4">
        <v>973</v>
      </c>
      <c r="N93" s="5">
        <v>162</v>
      </c>
      <c r="O93" t="b">
        <f>OR(Data3[[#This Row],[Amount]]&gt;$F$11,Data3[[#This Row],[Amount]]&lt;$F$12)</f>
        <v>0</v>
      </c>
      <c r="P93" t="b">
        <f>OR(Data3[[#This Row],[Units]]&gt;$G$11,Data3[[#This Row],[Units]]&lt;$G$12)</f>
        <v>0</v>
      </c>
    </row>
    <row r="94" spans="10:16" x14ac:dyDescent="0.25">
      <c r="J94" t="s">
        <v>10</v>
      </c>
      <c r="K94" t="s">
        <v>35</v>
      </c>
      <c r="L94" t="s">
        <v>21</v>
      </c>
      <c r="M94" s="4">
        <v>567</v>
      </c>
      <c r="N94" s="5">
        <v>228</v>
      </c>
      <c r="O94" t="b">
        <f>OR(Data3[[#This Row],[Amount]]&gt;$F$11,Data3[[#This Row],[Amount]]&lt;$F$12)</f>
        <v>0</v>
      </c>
      <c r="P94" t="b">
        <f>OR(Data3[[#This Row],[Units]]&gt;$G$11,Data3[[#This Row],[Units]]&lt;$G$12)</f>
        <v>0</v>
      </c>
    </row>
    <row r="95" spans="10:16" x14ac:dyDescent="0.25">
      <c r="J95" t="s">
        <v>10</v>
      </c>
      <c r="K95" t="s">
        <v>36</v>
      </c>
      <c r="L95" t="s">
        <v>29</v>
      </c>
      <c r="M95" s="4">
        <v>2471</v>
      </c>
      <c r="N95" s="5">
        <v>342</v>
      </c>
      <c r="O95" t="b">
        <f>OR(Data3[[#This Row],[Amount]]&gt;$F$11,Data3[[#This Row],[Amount]]&lt;$F$12)</f>
        <v>0</v>
      </c>
      <c r="P95" t="b">
        <f>OR(Data3[[#This Row],[Units]]&gt;$G$11,Data3[[#This Row],[Units]]&lt;$G$12)</f>
        <v>0</v>
      </c>
    </row>
    <row r="96" spans="10:16" x14ac:dyDescent="0.25">
      <c r="J96" t="s">
        <v>5</v>
      </c>
      <c r="K96" t="s">
        <v>38</v>
      </c>
      <c r="L96" t="s">
        <v>13</v>
      </c>
      <c r="M96" s="4">
        <v>7189</v>
      </c>
      <c r="N96" s="5">
        <v>54</v>
      </c>
      <c r="O96" t="b">
        <f>OR(Data3[[#This Row],[Amount]]&gt;$F$11,Data3[[#This Row],[Amount]]&lt;$F$12)</f>
        <v>0</v>
      </c>
      <c r="P96" t="b">
        <f>OR(Data3[[#This Row],[Units]]&gt;$G$11,Data3[[#This Row],[Units]]&lt;$G$12)</f>
        <v>0</v>
      </c>
    </row>
    <row r="97" spans="10:16" x14ac:dyDescent="0.25">
      <c r="J97" t="s">
        <v>41</v>
      </c>
      <c r="K97" t="s">
        <v>35</v>
      </c>
      <c r="L97" t="s">
        <v>28</v>
      </c>
      <c r="M97" s="4">
        <v>7455</v>
      </c>
      <c r="N97" s="5">
        <v>216</v>
      </c>
      <c r="O97" t="b">
        <f>OR(Data3[[#This Row],[Amount]]&gt;$F$11,Data3[[#This Row],[Amount]]&lt;$F$12)</f>
        <v>0</v>
      </c>
      <c r="P97" t="b">
        <f>OR(Data3[[#This Row],[Units]]&gt;$G$11,Data3[[#This Row],[Units]]&lt;$G$12)</f>
        <v>0</v>
      </c>
    </row>
    <row r="98" spans="10:16" x14ac:dyDescent="0.25">
      <c r="J98" t="s">
        <v>3</v>
      </c>
      <c r="K98" t="s">
        <v>34</v>
      </c>
      <c r="L98" t="s">
        <v>26</v>
      </c>
      <c r="M98" s="4">
        <v>3108</v>
      </c>
      <c r="N98" s="5">
        <v>54</v>
      </c>
      <c r="O98" t="b">
        <f>OR(Data3[[#This Row],[Amount]]&gt;$F$11,Data3[[#This Row],[Amount]]&lt;$F$12)</f>
        <v>0</v>
      </c>
      <c r="P98" t="b">
        <f>OR(Data3[[#This Row],[Units]]&gt;$G$11,Data3[[#This Row],[Units]]&lt;$G$12)</f>
        <v>0</v>
      </c>
    </row>
    <row r="99" spans="10:16" x14ac:dyDescent="0.25">
      <c r="J99" t="s">
        <v>6</v>
      </c>
      <c r="K99" t="s">
        <v>38</v>
      </c>
      <c r="L99" t="s">
        <v>25</v>
      </c>
      <c r="M99" s="4">
        <v>469</v>
      </c>
      <c r="N99" s="5">
        <v>75</v>
      </c>
      <c r="O99" t="b">
        <f>OR(Data3[[#This Row],[Amount]]&gt;$F$11,Data3[[#This Row],[Amount]]&lt;$F$12)</f>
        <v>0</v>
      </c>
      <c r="P99" t="b">
        <f>OR(Data3[[#This Row],[Units]]&gt;$G$11,Data3[[#This Row],[Units]]&lt;$G$12)</f>
        <v>0</v>
      </c>
    </row>
    <row r="100" spans="10:16" x14ac:dyDescent="0.25">
      <c r="J100" t="s">
        <v>9</v>
      </c>
      <c r="K100" t="s">
        <v>37</v>
      </c>
      <c r="L100" t="s">
        <v>23</v>
      </c>
      <c r="M100" s="4">
        <v>2737</v>
      </c>
      <c r="N100" s="5">
        <v>93</v>
      </c>
      <c r="O100" t="b">
        <f>OR(Data3[[#This Row],[Amount]]&gt;$F$11,Data3[[#This Row],[Amount]]&lt;$F$12)</f>
        <v>0</v>
      </c>
      <c r="P100" t="b">
        <f>OR(Data3[[#This Row],[Units]]&gt;$G$11,Data3[[#This Row],[Units]]&lt;$G$12)</f>
        <v>0</v>
      </c>
    </row>
    <row r="101" spans="10:16" x14ac:dyDescent="0.25">
      <c r="J101" t="s">
        <v>9</v>
      </c>
      <c r="K101" t="s">
        <v>37</v>
      </c>
      <c r="L101" t="s">
        <v>25</v>
      </c>
      <c r="M101" s="4">
        <v>4305</v>
      </c>
      <c r="N101" s="5">
        <v>156</v>
      </c>
      <c r="O101" t="b">
        <f>OR(Data3[[#This Row],[Amount]]&gt;$F$11,Data3[[#This Row],[Amount]]&lt;$F$12)</f>
        <v>0</v>
      </c>
      <c r="P101" t="b">
        <f>OR(Data3[[#This Row],[Units]]&gt;$G$11,Data3[[#This Row],[Units]]&lt;$G$12)</f>
        <v>0</v>
      </c>
    </row>
    <row r="102" spans="10:16" x14ac:dyDescent="0.25">
      <c r="J102" t="s">
        <v>9</v>
      </c>
      <c r="K102" t="s">
        <v>38</v>
      </c>
      <c r="L102" t="s">
        <v>17</v>
      </c>
      <c r="M102" s="4">
        <v>2408</v>
      </c>
      <c r="N102" s="5">
        <v>9</v>
      </c>
      <c r="O102" t="b">
        <f>OR(Data3[[#This Row],[Amount]]&gt;$F$11,Data3[[#This Row],[Amount]]&lt;$F$12)</f>
        <v>0</v>
      </c>
      <c r="P102" t="b">
        <f>OR(Data3[[#This Row],[Units]]&gt;$G$11,Data3[[#This Row],[Units]]&lt;$G$12)</f>
        <v>0</v>
      </c>
    </row>
    <row r="103" spans="10:16" x14ac:dyDescent="0.25">
      <c r="J103" t="s">
        <v>3</v>
      </c>
      <c r="K103" t="s">
        <v>36</v>
      </c>
      <c r="L103" t="s">
        <v>19</v>
      </c>
      <c r="M103" s="4">
        <v>1281</v>
      </c>
      <c r="N103" s="5">
        <v>18</v>
      </c>
      <c r="O103" t="b">
        <f>OR(Data3[[#This Row],[Amount]]&gt;$F$11,Data3[[#This Row],[Amount]]&lt;$F$12)</f>
        <v>0</v>
      </c>
      <c r="P103" t="b">
        <f>OR(Data3[[#This Row],[Units]]&gt;$G$11,Data3[[#This Row],[Units]]&lt;$G$12)</f>
        <v>0</v>
      </c>
    </row>
    <row r="104" spans="10:16" x14ac:dyDescent="0.25">
      <c r="J104" t="s">
        <v>40</v>
      </c>
      <c r="K104" t="s">
        <v>35</v>
      </c>
      <c r="L104" t="s">
        <v>32</v>
      </c>
      <c r="M104" s="4">
        <v>12348</v>
      </c>
      <c r="N104" s="5">
        <v>234</v>
      </c>
      <c r="O104" t="b">
        <f>OR(Data3[[#This Row],[Amount]]&gt;$F$11,Data3[[#This Row],[Amount]]&lt;$F$12)</f>
        <v>0</v>
      </c>
      <c r="P104" t="b">
        <f>OR(Data3[[#This Row],[Units]]&gt;$G$11,Data3[[#This Row],[Units]]&lt;$G$12)</f>
        <v>0</v>
      </c>
    </row>
    <row r="105" spans="10:16" x14ac:dyDescent="0.25">
      <c r="J105" t="s">
        <v>3</v>
      </c>
      <c r="K105" t="s">
        <v>34</v>
      </c>
      <c r="L105" t="s">
        <v>28</v>
      </c>
      <c r="M105" s="4">
        <v>3689</v>
      </c>
      <c r="N105" s="5">
        <v>312</v>
      </c>
      <c r="O105" t="b">
        <f>OR(Data3[[#This Row],[Amount]]&gt;$F$11,Data3[[#This Row],[Amount]]&lt;$F$12)</f>
        <v>0</v>
      </c>
      <c r="P105" t="b">
        <f>OR(Data3[[#This Row],[Units]]&gt;$G$11,Data3[[#This Row],[Units]]&lt;$G$12)</f>
        <v>0</v>
      </c>
    </row>
    <row r="106" spans="10:16" x14ac:dyDescent="0.25">
      <c r="J106" t="s">
        <v>7</v>
      </c>
      <c r="K106" t="s">
        <v>36</v>
      </c>
      <c r="L106" t="s">
        <v>19</v>
      </c>
      <c r="M106" s="4">
        <v>2870</v>
      </c>
      <c r="N106" s="5">
        <v>300</v>
      </c>
      <c r="O106" t="b">
        <f>OR(Data3[[#This Row],[Amount]]&gt;$F$11,Data3[[#This Row],[Amount]]&lt;$F$12)</f>
        <v>0</v>
      </c>
      <c r="P106" t="b">
        <f>OR(Data3[[#This Row],[Units]]&gt;$G$11,Data3[[#This Row],[Units]]&lt;$G$12)</f>
        <v>0</v>
      </c>
    </row>
    <row r="107" spans="10:16" x14ac:dyDescent="0.25">
      <c r="J107" t="s">
        <v>2</v>
      </c>
      <c r="K107" t="s">
        <v>36</v>
      </c>
      <c r="L107" t="s">
        <v>27</v>
      </c>
      <c r="M107" s="4">
        <v>798</v>
      </c>
      <c r="N107" s="5">
        <v>519</v>
      </c>
      <c r="O107" t="b">
        <f>OR(Data3[[#This Row],[Amount]]&gt;$F$11,Data3[[#This Row],[Amount]]&lt;$F$12)</f>
        <v>0</v>
      </c>
      <c r="P107" t="b">
        <f>OR(Data3[[#This Row],[Units]]&gt;$G$11,Data3[[#This Row],[Units]]&lt;$G$12)</f>
        <v>1</v>
      </c>
    </row>
    <row r="108" spans="10:16" x14ac:dyDescent="0.25">
      <c r="J108" t="s">
        <v>41</v>
      </c>
      <c r="K108" t="s">
        <v>37</v>
      </c>
      <c r="L108" t="s">
        <v>21</v>
      </c>
      <c r="M108" s="4">
        <v>2933</v>
      </c>
      <c r="N108" s="5">
        <v>9</v>
      </c>
      <c r="O108" t="b">
        <f>OR(Data3[[#This Row],[Amount]]&gt;$F$11,Data3[[#This Row],[Amount]]&lt;$F$12)</f>
        <v>0</v>
      </c>
      <c r="P108" t="b">
        <f>OR(Data3[[#This Row],[Units]]&gt;$G$11,Data3[[#This Row],[Units]]&lt;$G$12)</f>
        <v>0</v>
      </c>
    </row>
    <row r="109" spans="10:16" x14ac:dyDescent="0.25">
      <c r="J109" t="s">
        <v>5</v>
      </c>
      <c r="K109" t="s">
        <v>35</v>
      </c>
      <c r="L109" t="s">
        <v>4</v>
      </c>
      <c r="M109" s="4">
        <v>2744</v>
      </c>
      <c r="N109" s="5">
        <v>9</v>
      </c>
      <c r="O109" t="b">
        <f>OR(Data3[[#This Row],[Amount]]&gt;$F$11,Data3[[#This Row],[Amount]]&lt;$F$12)</f>
        <v>0</v>
      </c>
      <c r="P109" t="b">
        <f>OR(Data3[[#This Row],[Units]]&gt;$G$11,Data3[[#This Row],[Units]]&lt;$G$12)</f>
        <v>0</v>
      </c>
    </row>
    <row r="110" spans="10:16" x14ac:dyDescent="0.25">
      <c r="J110" t="s">
        <v>40</v>
      </c>
      <c r="K110" t="s">
        <v>36</v>
      </c>
      <c r="L110" t="s">
        <v>33</v>
      </c>
      <c r="M110" s="4">
        <v>9772</v>
      </c>
      <c r="N110" s="5">
        <v>90</v>
      </c>
      <c r="O110" t="b">
        <f>OR(Data3[[#This Row],[Amount]]&gt;$F$11,Data3[[#This Row],[Amount]]&lt;$F$12)</f>
        <v>0</v>
      </c>
      <c r="P110" t="b">
        <f>OR(Data3[[#This Row],[Units]]&gt;$G$11,Data3[[#This Row],[Units]]&lt;$G$12)</f>
        <v>0</v>
      </c>
    </row>
    <row r="111" spans="10:16" x14ac:dyDescent="0.25">
      <c r="J111" t="s">
        <v>7</v>
      </c>
      <c r="K111" t="s">
        <v>34</v>
      </c>
      <c r="L111" t="s">
        <v>25</v>
      </c>
      <c r="M111" s="4">
        <v>1568</v>
      </c>
      <c r="N111" s="5">
        <v>96</v>
      </c>
      <c r="O111" t="b">
        <f>OR(Data3[[#This Row],[Amount]]&gt;$F$11,Data3[[#This Row],[Amount]]&lt;$F$12)</f>
        <v>0</v>
      </c>
      <c r="P111" t="b">
        <f>OR(Data3[[#This Row],[Units]]&gt;$G$11,Data3[[#This Row],[Units]]&lt;$G$12)</f>
        <v>0</v>
      </c>
    </row>
    <row r="112" spans="10:16" x14ac:dyDescent="0.25">
      <c r="J112" t="s">
        <v>2</v>
      </c>
      <c r="K112" t="s">
        <v>36</v>
      </c>
      <c r="L112" t="s">
        <v>16</v>
      </c>
      <c r="M112" s="4">
        <v>11417</v>
      </c>
      <c r="N112" s="5">
        <v>21</v>
      </c>
      <c r="O112" t="b">
        <f>OR(Data3[[#This Row],[Amount]]&gt;$F$11,Data3[[#This Row],[Amount]]&lt;$F$12)</f>
        <v>0</v>
      </c>
      <c r="P112" t="b">
        <f>OR(Data3[[#This Row],[Units]]&gt;$G$11,Data3[[#This Row],[Units]]&lt;$G$12)</f>
        <v>0</v>
      </c>
    </row>
    <row r="113" spans="10:16" x14ac:dyDescent="0.25">
      <c r="J113" t="s">
        <v>40</v>
      </c>
      <c r="K113" t="s">
        <v>34</v>
      </c>
      <c r="L113" t="s">
        <v>26</v>
      </c>
      <c r="M113" s="4">
        <v>6748</v>
      </c>
      <c r="N113" s="5">
        <v>48</v>
      </c>
      <c r="O113" t="b">
        <f>OR(Data3[[#This Row],[Amount]]&gt;$F$11,Data3[[#This Row],[Amount]]&lt;$F$12)</f>
        <v>0</v>
      </c>
      <c r="P113" t="b">
        <f>OR(Data3[[#This Row],[Units]]&gt;$G$11,Data3[[#This Row],[Units]]&lt;$G$12)</f>
        <v>0</v>
      </c>
    </row>
    <row r="114" spans="10:16" x14ac:dyDescent="0.25">
      <c r="J114" t="s">
        <v>10</v>
      </c>
      <c r="K114" t="s">
        <v>36</v>
      </c>
      <c r="L114" t="s">
        <v>27</v>
      </c>
      <c r="M114" s="4">
        <v>1407</v>
      </c>
      <c r="N114" s="5">
        <v>72</v>
      </c>
      <c r="O114" t="b">
        <f>OR(Data3[[#This Row],[Amount]]&gt;$F$11,Data3[[#This Row],[Amount]]&lt;$F$12)</f>
        <v>0</v>
      </c>
      <c r="P114" t="b">
        <f>OR(Data3[[#This Row],[Units]]&gt;$G$11,Data3[[#This Row],[Units]]&lt;$G$12)</f>
        <v>0</v>
      </c>
    </row>
    <row r="115" spans="10:16" x14ac:dyDescent="0.25">
      <c r="J115" t="s">
        <v>8</v>
      </c>
      <c r="K115" t="s">
        <v>35</v>
      </c>
      <c r="L115" t="s">
        <v>29</v>
      </c>
      <c r="M115" s="4">
        <v>2023</v>
      </c>
      <c r="N115" s="5">
        <v>168</v>
      </c>
      <c r="O115" t="b">
        <f>OR(Data3[[#This Row],[Amount]]&gt;$F$11,Data3[[#This Row],[Amount]]&lt;$F$12)</f>
        <v>0</v>
      </c>
      <c r="P115" t="b">
        <f>OR(Data3[[#This Row],[Units]]&gt;$G$11,Data3[[#This Row],[Units]]&lt;$G$12)</f>
        <v>0</v>
      </c>
    </row>
    <row r="116" spans="10:16" x14ac:dyDescent="0.25">
      <c r="J116" t="s">
        <v>5</v>
      </c>
      <c r="K116" t="s">
        <v>39</v>
      </c>
      <c r="L116" t="s">
        <v>26</v>
      </c>
      <c r="M116" s="4">
        <v>5236</v>
      </c>
      <c r="N116" s="5">
        <v>51</v>
      </c>
      <c r="O116" t="b">
        <f>OR(Data3[[#This Row],[Amount]]&gt;$F$11,Data3[[#This Row],[Amount]]&lt;$F$12)</f>
        <v>0</v>
      </c>
      <c r="P116" t="b">
        <f>OR(Data3[[#This Row],[Units]]&gt;$G$11,Data3[[#This Row],[Units]]&lt;$G$12)</f>
        <v>0</v>
      </c>
    </row>
    <row r="117" spans="10:16" x14ac:dyDescent="0.25">
      <c r="J117" t="s">
        <v>41</v>
      </c>
      <c r="K117" t="s">
        <v>36</v>
      </c>
      <c r="L117" t="s">
        <v>19</v>
      </c>
      <c r="M117" s="4">
        <v>1925</v>
      </c>
      <c r="N117" s="5">
        <v>192</v>
      </c>
      <c r="O117" t="b">
        <f>OR(Data3[[#This Row],[Amount]]&gt;$F$11,Data3[[#This Row],[Amount]]&lt;$F$12)</f>
        <v>0</v>
      </c>
      <c r="P117" t="b">
        <f>OR(Data3[[#This Row],[Units]]&gt;$G$11,Data3[[#This Row],[Units]]&lt;$G$12)</f>
        <v>0</v>
      </c>
    </row>
    <row r="118" spans="10:16" x14ac:dyDescent="0.25">
      <c r="J118" t="s">
        <v>7</v>
      </c>
      <c r="K118" t="s">
        <v>37</v>
      </c>
      <c r="L118" t="s">
        <v>14</v>
      </c>
      <c r="M118" s="4">
        <v>6608</v>
      </c>
      <c r="N118" s="5">
        <v>225</v>
      </c>
      <c r="O118" t="b">
        <f>OR(Data3[[#This Row],[Amount]]&gt;$F$11,Data3[[#This Row],[Amount]]&lt;$F$12)</f>
        <v>0</v>
      </c>
      <c r="P118" t="b">
        <f>OR(Data3[[#This Row],[Units]]&gt;$G$11,Data3[[#This Row],[Units]]&lt;$G$12)</f>
        <v>0</v>
      </c>
    </row>
    <row r="119" spans="10:16" x14ac:dyDescent="0.25">
      <c r="J119" t="s">
        <v>6</v>
      </c>
      <c r="K119" t="s">
        <v>34</v>
      </c>
      <c r="L119" t="s">
        <v>26</v>
      </c>
      <c r="M119" s="4">
        <v>8008</v>
      </c>
      <c r="N119" s="5">
        <v>456</v>
      </c>
      <c r="O119" t="b">
        <f>OR(Data3[[#This Row],[Amount]]&gt;$F$11,Data3[[#This Row],[Amount]]&lt;$F$12)</f>
        <v>0</v>
      </c>
      <c r="P119" t="b">
        <f>OR(Data3[[#This Row],[Units]]&gt;$G$11,Data3[[#This Row],[Units]]&lt;$G$12)</f>
        <v>0</v>
      </c>
    </row>
    <row r="120" spans="10:16" x14ac:dyDescent="0.25">
      <c r="J120" t="s">
        <v>10</v>
      </c>
      <c r="K120" t="s">
        <v>34</v>
      </c>
      <c r="L120" t="s">
        <v>25</v>
      </c>
      <c r="M120" s="4">
        <v>1428</v>
      </c>
      <c r="N120" s="5">
        <v>93</v>
      </c>
      <c r="O120" t="b">
        <f>OR(Data3[[#This Row],[Amount]]&gt;$F$11,Data3[[#This Row],[Amount]]&lt;$F$12)</f>
        <v>0</v>
      </c>
      <c r="P120" t="b">
        <f>OR(Data3[[#This Row],[Units]]&gt;$G$11,Data3[[#This Row],[Units]]&lt;$G$12)</f>
        <v>0</v>
      </c>
    </row>
    <row r="121" spans="10:16" x14ac:dyDescent="0.25">
      <c r="J121" t="s">
        <v>6</v>
      </c>
      <c r="K121" t="s">
        <v>34</v>
      </c>
      <c r="L121" t="s">
        <v>4</v>
      </c>
      <c r="M121" s="4">
        <v>525</v>
      </c>
      <c r="N121" s="5">
        <v>48</v>
      </c>
      <c r="O121" t="b">
        <f>OR(Data3[[#This Row],[Amount]]&gt;$F$11,Data3[[#This Row],[Amount]]&lt;$F$12)</f>
        <v>0</v>
      </c>
      <c r="P121" t="b">
        <f>OR(Data3[[#This Row],[Units]]&gt;$G$11,Data3[[#This Row],[Units]]&lt;$G$12)</f>
        <v>0</v>
      </c>
    </row>
    <row r="122" spans="10:16" x14ac:dyDescent="0.25">
      <c r="J122" t="s">
        <v>6</v>
      </c>
      <c r="K122" t="s">
        <v>37</v>
      </c>
      <c r="L122" t="s">
        <v>18</v>
      </c>
      <c r="M122" s="4">
        <v>1505</v>
      </c>
      <c r="N122" s="5">
        <v>102</v>
      </c>
      <c r="O122" t="b">
        <f>OR(Data3[[#This Row],[Amount]]&gt;$F$11,Data3[[#This Row],[Amount]]&lt;$F$12)</f>
        <v>0</v>
      </c>
      <c r="P122" t="b">
        <f>OR(Data3[[#This Row],[Units]]&gt;$G$11,Data3[[#This Row],[Units]]&lt;$G$12)</f>
        <v>0</v>
      </c>
    </row>
    <row r="123" spans="10:16" x14ac:dyDescent="0.25">
      <c r="J123" t="s">
        <v>7</v>
      </c>
      <c r="K123" t="s">
        <v>35</v>
      </c>
      <c r="L123" t="s">
        <v>30</v>
      </c>
      <c r="M123" s="4">
        <v>6755</v>
      </c>
      <c r="N123" s="5">
        <v>252</v>
      </c>
      <c r="O123" t="b">
        <f>OR(Data3[[#This Row],[Amount]]&gt;$F$11,Data3[[#This Row],[Amount]]&lt;$F$12)</f>
        <v>0</v>
      </c>
      <c r="P123" t="b">
        <f>OR(Data3[[#This Row],[Units]]&gt;$G$11,Data3[[#This Row],[Units]]&lt;$G$12)</f>
        <v>0</v>
      </c>
    </row>
    <row r="124" spans="10:16" x14ac:dyDescent="0.25">
      <c r="J124" t="s">
        <v>2</v>
      </c>
      <c r="K124" t="s">
        <v>37</v>
      </c>
      <c r="L124" t="s">
        <v>18</v>
      </c>
      <c r="M124" s="4">
        <v>11571</v>
      </c>
      <c r="N124" s="5">
        <v>138</v>
      </c>
      <c r="O124" t="b">
        <f>OR(Data3[[#This Row],[Amount]]&gt;$F$11,Data3[[#This Row],[Amount]]&lt;$F$12)</f>
        <v>0</v>
      </c>
      <c r="P124" t="b">
        <f>OR(Data3[[#This Row],[Units]]&gt;$G$11,Data3[[#This Row],[Units]]&lt;$G$12)</f>
        <v>0</v>
      </c>
    </row>
    <row r="125" spans="10:16" x14ac:dyDescent="0.25">
      <c r="J125" t="s">
        <v>40</v>
      </c>
      <c r="K125" t="s">
        <v>38</v>
      </c>
      <c r="L125" t="s">
        <v>25</v>
      </c>
      <c r="M125" s="4">
        <v>2541</v>
      </c>
      <c r="N125" s="5">
        <v>90</v>
      </c>
      <c r="O125" t="b">
        <f>OR(Data3[[#This Row],[Amount]]&gt;$F$11,Data3[[#This Row],[Amount]]&lt;$F$12)</f>
        <v>0</v>
      </c>
      <c r="P125" t="b">
        <f>OR(Data3[[#This Row],[Units]]&gt;$G$11,Data3[[#This Row],[Units]]&lt;$G$12)</f>
        <v>0</v>
      </c>
    </row>
    <row r="126" spans="10:16" x14ac:dyDescent="0.25">
      <c r="J126" t="s">
        <v>41</v>
      </c>
      <c r="K126" t="s">
        <v>37</v>
      </c>
      <c r="L126" t="s">
        <v>30</v>
      </c>
      <c r="M126" s="4">
        <v>1526</v>
      </c>
      <c r="N126" s="5">
        <v>240</v>
      </c>
      <c r="O126" t="b">
        <f>OR(Data3[[#This Row],[Amount]]&gt;$F$11,Data3[[#This Row],[Amount]]&lt;$F$12)</f>
        <v>0</v>
      </c>
      <c r="P126" t="b">
        <f>OR(Data3[[#This Row],[Units]]&gt;$G$11,Data3[[#This Row],[Units]]&lt;$G$12)</f>
        <v>0</v>
      </c>
    </row>
    <row r="127" spans="10:16" x14ac:dyDescent="0.25">
      <c r="J127" t="s">
        <v>40</v>
      </c>
      <c r="K127" t="s">
        <v>38</v>
      </c>
      <c r="L127" t="s">
        <v>4</v>
      </c>
      <c r="M127" s="4">
        <v>6125</v>
      </c>
      <c r="N127" s="5">
        <v>102</v>
      </c>
      <c r="O127" t="b">
        <f>OR(Data3[[#This Row],[Amount]]&gt;$F$11,Data3[[#This Row],[Amount]]&lt;$F$12)</f>
        <v>0</v>
      </c>
      <c r="P127" t="b">
        <f>OR(Data3[[#This Row],[Units]]&gt;$G$11,Data3[[#This Row],[Units]]&lt;$G$12)</f>
        <v>0</v>
      </c>
    </row>
    <row r="128" spans="10:16" x14ac:dyDescent="0.25">
      <c r="J128" t="s">
        <v>41</v>
      </c>
      <c r="K128" t="s">
        <v>35</v>
      </c>
      <c r="L128" t="s">
        <v>27</v>
      </c>
      <c r="M128" s="4">
        <v>847</v>
      </c>
      <c r="N128" s="5">
        <v>129</v>
      </c>
      <c r="O128" t="b">
        <f>OR(Data3[[#This Row],[Amount]]&gt;$F$11,Data3[[#This Row],[Amount]]&lt;$F$12)</f>
        <v>0</v>
      </c>
      <c r="P128" t="b">
        <f>OR(Data3[[#This Row],[Units]]&gt;$G$11,Data3[[#This Row],[Units]]&lt;$G$12)</f>
        <v>0</v>
      </c>
    </row>
    <row r="129" spans="10:16" x14ac:dyDescent="0.25">
      <c r="J129" t="s">
        <v>8</v>
      </c>
      <c r="K129" t="s">
        <v>35</v>
      </c>
      <c r="L129" t="s">
        <v>27</v>
      </c>
      <c r="M129" s="4">
        <v>4753</v>
      </c>
      <c r="N129" s="5">
        <v>300</v>
      </c>
      <c r="O129" t="b">
        <f>OR(Data3[[#This Row],[Amount]]&gt;$F$11,Data3[[#This Row],[Amount]]&lt;$F$12)</f>
        <v>0</v>
      </c>
      <c r="P129" t="b">
        <f>OR(Data3[[#This Row],[Units]]&gt;$G$11,Data3[[#This Row],[Units]]&lt;$G$12)</f>
        <v>0</v>
      </c>
    </row>
    <row r="130" spans="10:16" x14ac:dyDescent="0.25">
      <c r="J130" t="s">
        <v>6</v>
      </c>
      <c r="K130" t="s">
        <v>38</v>
      </c>
      <c r="L130" t="s">
        <v>33</v>
      </c>
      <c r="M130" s="4">
        <v>959</v>
      </c>
      <c r="N130" s="5">
        <v>135</v>
      </c>
      <c r="O130" t="b">
        <f>OR(Data3[[#This Row],[Amount]]&gt;$F$11,Data3[[#This Row],[Amount]]&lt;$F$12)</f>
        <v>0</v>
      </c>
      <c r="P130" t="b">
        <f>OR(Data3[[#This Row],[Units]]&gt;$G$11,Data3[[#This Row],[Units]]&lt;$G$12)</f>
        <v>0</v>
      </c>
    </row>
    <row r="131" spans="10:16" x14ac:dyDescent="0.25">
      <c r="J131" t="s">
        <v>7</v>
      </c>
      <c r="K131" t="s">
        <v>35</v>
      </c>
      <c r="L131" t="s">
        <v>24</v>
      </c>
      <c r="M131" s="4">
        <v>2793</v>
      </c>
      <c r="N131" s="5">
        <v>114</v>
      </c>
      <c r="O131" t="b">
        <f>OR(Data3[[#This Row],[Amount]]&gt;$F$11,Data3[[#This Row],[Amount]]&lt;$F$12)</f>
        <v>0</v>
      </c>
      <c r="P131" t="b">
        <f>OR(Data3[[#This Row],[Units]]&gt;$G$11,Data3[[#This Row],[Units]]&lt;$G$12)</f>
        <v>0</v>
      </c>
    </row>
    <row r="132" spans="10:16" x14ac:dyDescent="0.25">
      <c r="J132" t="s">
        <v>7</v>
      </c>
      <c r="K132" t="s">
        <v>35</v>
      </c>
      <c r="L132" t="s">
        <v>14</v>
      </c>
      <c r="M132" s="4">
        <v>4606</v>
      </c>
      <c r="N132" s="5">
        <v>63</v>
      </c>
      <c r="O132" t="b">
        <f>OR(Data3[[#This Row],[Amount]]&gt;$F$11,Data3[[#This Row],[Amount]]&lt;$F$12)</f>
        <v>0</v>
      </c>
      <c r="P132" t="b">
        <f>OR(Data3[[#This Row],[Units]]&gt;$G$11,Data3[[#This Row],[Units]]&lt;$G$12)</f>
        <v>0</v>
      </c>
    </row>
    <row r="133" spans="10:16" x14ac:dyDescent="0.25">
      <c r="J133" t="s">
        <v>7</v>
      </c>
      <c r="K133" t="s">
        <v>36</v>
      </c>
      <c r="L133" t="s">
        <v>29</v>
      </c>
      <c r="M133" s="4">
        <v>5551</v>
      </c>
      <c r="N133" s="5">
        <v>252</v>
      </c>
      <c r="O133" t="b">
        <f>OR(Data3[[#This Row],[Amount]]&gt;$F$11,Data3[[#This Row],[Amount]]&lt;$F$12)</f>
        <v>0</v>
      </c>
      <c r="P133" t="b">
        <f>OR(Data3[[#This Row],[Units]]&gt;$G$11,Data3[[#This Row],[Units]]&lt;$G$12)</f>
        <v>0</v>
      </c>
    </row>
    <row r="134" spans="10:16" x14ac:dyDescent="0.25">
      <c r="J134" t="s">
        <v>10</v>
      </c>
      <c r="K134" t="s">
        <v>36</v>
      </c>
      <c r="L134" t="s">
        <v>32</v>
      </c>
      <c r="M134" s="4">
        <v>6657</v>
      </c>
      <c r="N134" s="5">
        <v>303</v>
      </c>
      <c r="O134" t="b">
        <f>OR(Data3[[#This Row],[Amount]]&gt;$F$11,Data3[[#This Row],[Amount]]&lt;$F$12)</f>
        <v>0</v>
      </c>
      <c r="P134" t="b">
        <f>OR(Data3[[#This Row],[Units]]&gt;$G$11,Data3[[#This Row],[Units]]&lt;$G$12)</f>
        <v>0</v>
      </c>
    </row>
    <row r="135" spans="10:16" x14ac:dyDescent="0.25">
      <c r="J135" t="s">
        <v>7</v>
      </c>
      <c r="K135" t="s">
        <v>39</v>
      </c>
      <c r="L135" t="s">
        <v>17</v>
      </c>
      <c r="M135" s="4">
        <v>4438</v>
      </c>
      <c r="N135" s="5">
        <v>246</v>
      </c>
      <c r="O135" t="b">
        <f>OR(Data3[[#This Row],[Amount]]&gt;$F$11,Data3[[#This Row],[Amount]]&lt;$F$12)</f>
        <v>0</v>
      </c>
      <c r="P135" t="b">
        <f>OR(Data3[[#This Row],[Units]]&gt;$G$11,Data3[[#This Row],[Units]]&lt;$G$12)</f>
        <v>0</v>
      </c>
    </row>
    <row r="136" spans="10:16" x14ac:dyDescent="0.25">
      <c r="J136" t="s">
        <v>8</v>
      </c>
      <c r="K136" t="s">
        <v>38</v>
      </c>
      <c r="L136" t="s">
        <v>22</v>
      </c>
      <c r="M136" s="4">
        <v>168</v>
      </c>
      <c r="N136" s="5">
        <v>84</v>
      </c>
      <c r="O136" t="b">
        <f>OR(Data3[[#This Row],[Amount]]&gt;$F$11,Data3[[#This Row],[Amount]]&lt;$F$12)</f>
        <v>0</v>
      </c>
      <c r="P136" t="b">
        <f>OR(Data3[[#This Row],[Units]]&gt;$G$11,Data3[[#This Row],[Units]]&lt;$G$12)</f>
        <v>0</v>
      </c>
    </row>
    <row r="137" spans="10:16" x14ac:dyDescent="0.25">
      <c r="J137" t="s">
        <v>7</v>
      </c>
      <c r="K137" t="s">
        <v>34</v>
      </c>
      <c r="L137" t="s">
        <v>17</v>
      </c>
      <c r="M137" s="4">
        <v>7777</v>
      </c>
      <c r="N137" s="5">
        <v>39</v>
      </c>
      <c r="O137" t="b">
        <f>OR(Data3[[#This Row],[Amount]]&gt;$F$11,Data3[[#This Row],[Amount]]&lt;$F$12)</f>
        <v>0</v>
      </c>
      <c r="P137" t="b">
        <f>OR(Data3[[#This Row],[Units]]&gt;$G$11,Data3[[#This Row],[Units]]&lt;$G$12)</f>
        <v>0</v>
      </c>
    </row>
    <row r="138" spans="10:16" x14ac:dyDescent="0.25">
      <c r="J138" t="s">
        <v>5</v>
      </c>
      <c r="K138" t="s">
        <v>36</v>
      </c>
      <c r="L138" t="s">
        <v>17</v>
      </c>
      <c r="M138" s="4">
        <v>3339</v>
      </c>
      <c r="N138" s="5">
        <v>348</v>
      </c>
      <c r="O138" t="b">
        <f>OR(Data3[[#This Row],[Amount]]&gt;$F$11,Data3[[#This Row],[Amount]]&lt;$F$12)</f>
        <v>0</v>
      </c>
      <c r="P138" t="b">
        <f>OR(Data3[[#This Row],[Units]]&gt;$G$11,Data3[[#This Row],[Units]]&lt;$G$12)</f>
        <v>0</v>
      </c>
    </row>
    <row r="139" spans="10:16" x14ac:dyDescent="0.25">
      <c r="J139" t="s">
        <v>7</v>
      </c>
      <c r="K139" t="s">
        <v>37</v>
      </c>
      <c r="L139" t="s">
        <v>33</v>
      </c>
      <c r="M139" s="4">
        <v>6391</v>
      </c>
      <c r="N139" s="5">
        <v>48</v>
      </c>
      <c r="O139" t="b">
        <f>OR(Data3[[#This Row],[Amount]]&gt;$F$11,Data3[[#This Row],[Amount]]&lt;$F$12)</f>
        <v>0</v>
      </c>
      <c r="P139" t="b">
        <f>OR(Data3[[#This Row],[Units]]&gt;$G$11,Data3[[#This Row],[Units]]&lt;$G$12)</f>
        <v>0</v>
      </c>
    </row>
    <row r="140" spans="10:16" x14ac:dyDescent="0.25">
      <c r="J140" t="s">
        <v>5</v>
      </c>
      <c r="K140" t="s">
        <v>37</v>
      </c>
      <c r="L140" t="s">
        <v>22</v>
      </c>
      <c r="M140" s="4">
        <v>518</v>
      </c>
      <c r="N140" s="5">
        <v>75</v>
      </c>
      <c r="O140" t="b">
        <f>OR(Data3[[#This Row],[Amount]]&gt;$F$11,Data3[[#This Row],[Amount]]&lt;$F$12)</f>
        <v>0</v>
      </c>
      <c r="P140" t="b">
        <f>OR(Data3[[#This Row],[Units]]&gt;$G$11,Data3[[#This Row],[Units]]&lt;$G$12)</f>
        <v>0</v>
      </c>
    </row>
    <row r="141" spans="10:16" x14ac:dyDescent="0.25">
      <c r="J141" t="s">
        <v>7</v>
      </c>
      <c r="K141" t="s">
        <v>38</v>
      </c>
      <c r="L141" t="s">
        <v>28</v>
      </c>
      <c r="M141" s="4">
        <v>5677</v>
      </c>
      <c r="N141" s="5">
        <v>258</v>
      </c>
      <c r="O141" t="b">
        <f>OR(Data3[[#This Row],[Amount]]&gt;$F$11,Data3[[#This Row],[Amount]]&lt;$F$12)</f>
        <v>0</v>
      </c>
      <c r="P141" t="b">
        <f>OR(Data3[[#This Row],[Units]]&gt;$G$11,Data3[[#This Row],[Units]]&lt;$G$12)</f>
        <v>0</v>
      </c>
    </row>
    <row r="142" spans="10:16" x14ac:dyDescent="0.25">
      <c r="J142" t="s">
        <v>6</v>
      </c>
      <c r="K142" t="s">
        <v>39</v>
      </c>
      <c r="L142" t="s">
        <v>17</v>
      </c>
      <c r="M142" s="4">
        <v>6048</v>
      </c>
      <c r="N142" s="5">
        <v>27</v>
      </c>
      <c r="O142" t="b">
        <f>OR(Data3[[#This Row],[Amount]]&gt;$F$11,Data3[[#This Row],[Amount]]&lt;$F$12)</f>
        <v>0</v>
      </c>
      <c r="P142" t="b">
        <f>OR(Data3[[#This Row],[Units]]&gt;$G$11,Data3[[#This Row],[Units]]&lt;$G$12)</f>
        <v>0</v>
      </c>
    </row>
    <row r="143" spans="10:16" x14ac:dyDescent="0.25">
      <c r="J143" t="s">
        <v>8</v>
      </c>
      <c r="K143" t="s">
        <v>38</v>
      </c>
      <c r="L143" t="s">
        <v>32</v>
      </c>
      <c r="M143" s="4">
        <v>3752</v>
      </c>
      <c r="N143" s="5">
        <v>213</v>
      </c>
      <c r="O143" t="b">
        <f>OR(Data3[[#This Row],[Amount]]&gt;$F$11,Data3[[#This Row],[Amount]]&lt;$F$12)</f>
        <v>0</v>
      </c>
      <c r="P143" t="b">
        <f>OR(Data3[[#This Row],[Units]]&gt;$G$11,Data3[[#This Row],[Units]]&lt;$G$12)</f>
        <v>0</v>
      </c>
    </row>
    <row r="144" spans="10:16" x14ac:dyDescent="0.25">
      <c r="J144" t="s">
        <v>5</v>
      </c>
      <c r="K144" t="s">
        <v>35</v>
      </c>
      <c r="L144" t="s">
        <v>29</v>
      </c>
      <c r="M144" s="4">
        <v>4480</v>
      </c>
      <c r="N144" s="5">
        <v>357</v>
      </c>
      <c r="O144" t="b">
        <f>OR(Data3[[#This Row],[Amount]]&gt;$F$11,Data3[[#This Row],[Amount]]&lt;$F$12)</f>
        <v>0</v>
      </c>
      <c r="P144" t="b">
        <f>OR(Data3[[#This Row],[Units]]&gt;$G$11,Data3[[#This Row],[Units]]&lt;$G$12)</f>
        <v>0</v>
      </c>
    </row>
    <row r="145" spans="10:16" x14ac:dyDescent="0.25">
      <c r="J145" t="s">
        <v>9</v>
      </c>
      <c r="K145" t="s">
        <v>37</v>
      </c>
      <c r="L145" t="s">
        <v>4</v>
      </c>
      <c r="M145" s="4">
        <v>259</v>
      </c>
      <c r="N145" s="5">
        <v>207</v>
      </c>
      <c r="O145" t="b">
        <f>OR(Data3[[#This Row],[Amount]]&gt;$F$11,Data3[[#This Row],[Amount]]&lt;$F$12)</f>
        <v>0</v>
      </c>
      <c r="P145" t="b">
        <f>OR(Data3[[#This Row],[Units]]&gt;$G$11,Data3[[#This Row],[Units]]&lt;$G$12)</f>
        <v>0</v>
      </c>
    </row>
    <row r="146" spans="10:16" x14ac:dyDescent="0.25">
      <c r="J146" t="s">
        <v>8</v>
      </c>
      <c r="K146" t="s">
        <v>37</v>
      </c>
      <c r="L146" t="s">
        <v>30</v>
      </c>
      <c r="M146" s="4">
        <v>42</v>
      </c>
      <c r="N146" s="5">
        <v>150</v>
      </c>
      <c r="O146" t="b">
        <f>OR(Data3[[#This Row],[Amount]]&gt;$F$11,Data3[[#This Row],[Amount]]&lt;$F$12)</f>
        <v>0</v>
      </c>
      <c r="P146" t="b">
        <f>OR(Data3[[#This Row],[Units]]&gt;$G$11,Data3[[#This Row],[Units]]&lt;$G$12)</f>
        <v>0</v>
      </c>
    </row>
    <row r="147" spans="10:16" x14ac:dyDescent="0.25">
      <c r="J147" t="s">
        <v>41</v>
      </c>
      <c r="K147" t="s">
        <v>36</v>
      </c>
      <c r="L147" t="s">
        <v>26</v>
      </c>
      <c r="M147" s="4">
        <v>98</v>
      </c>
      <c r="N147" s="5">
        <v>204</v>
      </c>
      <c r="O147" t="b">
        <f>OR(Data3[[#This Row],[Amount]]&gt;$F$11,Data3[[#This Row],[Amount]]&lt;$F$12)</f>
        <v>0</v>
      </c>
      <c r="P147" t="b">
        <f>OR(Data3[[#This Row],[Units]]&gt;$G$11,Data3[[#This Row],[Units]]&lt;$G$12)</f>
        <v>0</v>
      </c>
    </row>
    <row r="148" spans="10:16" x14ac:dyDescent="0.25">
      <c r="J148" t="s">
        <v>7</v>
      </c>
      <c r="K148" t="s">
        <v>35</v>
      </c>
      <c r="L148" t="s">
        <v>27</v>
      </c>
      <c r="M148" s="4">
        <v>2478</v>
      </c>
      <c r="N148" s="5">
        <v>21</v>
      </c>
      <c r="O148" t="b">
        <f>OR(Data3[[#This Row],[Amount]]&gt;$F$11,Data3[[#This Row],[Amount]]&lt;$F$12)</f>
        <v>0</v>
      </c>
      <c r="P148" t="b">
        <f>OR(Data3[[#This Row],[Units]]&gt;$G$11,Data3[[#This Row],[Units]]&lt;$G$12)</f>
        <v>0</v>
      </c>
    </row>
    <row r="149" spans="10:16" x14ac:dyDescent="0.25">
      <c r="J149" t="s">
        <v>41</v>
      </c>
      <c r="K149" t="s">
        <v>34</v>
      </c>
      <c r="L149" t="s">
        <v>33</v>
      </c>
      <c r="M149" s="4">
        <v>7847</v>
      </c>
      <c r="N149" s="5">
        <v>174</v>
      </c>
      <c r="O149" t="b">
        <f>OR(Data3[[#This Row],[Amount]]&gt;$F$11,Data3[[#This Row],[Amount]]&lt;$F$12)</f>
        <v>0</v>
      </c>
      <c r="P149" t="b">
        <f>OR(Data3[[#This Row],[Units]]&gt;$G$11,Data3[[#This Row],[Units]]&lt;$G$12)</f>
        <v>0</v>
      </c>
    </row>
    <row r="150" spans="10:16" x14ac:dyDescent="0.25">
      <c r="J150" t="s">
        <v>2</v>
      </c>
      <c r="K150" t="s">
        <v>37</v>
      </c>
      <c r="L150" t="s">
        <v>17</v>
      </c>
      <c r="M150" s="4">
        <v>9926</v>
      </c>
      <c r="N150" s="5">
        <v>201</v>
      </c>
      <c r="O150" t="b">
        <f>OR(Data3[[#This Row],[Amount]]&gt;$F$11,Data3[[#This Row],[Amount]]&lt;$F$12)</f>
        <v>0</v>
      </c>
      <c r="P150" t="b">
        <f>OR(Data3[[#This Row],[Units]]&gt;$G$11,Data3[[#This Row],[Units]]&lt;$G$12)</f>
        <v>0</v>
      </c>
    </row>
    <row r="151" spans="10:16" x14ac:dyDescent="0.25">
      <c r="J151" t="s">
        <v>8</v>
      </c>
      <c r="K151" t="s">
        <v>38</v>
      </c>
      <c r="L151" t="s">
        <v>13</v>
      </c>
      <c r="M151" s="4">
        <v>819</v>
      </c>
      <c r="N151" s="5">
        <v>510</v>
      </c>
      <c r="O151" t="b">
        <f>OR(Data3[[#This Row],[Amount]]&gt;$F$11,Data3[[#This Row],[Amount]]&lt;$F$12)</f>
        <v>0</v>
      </c>
      <c r="P151" t="b">
        <f>OR(Data3[[#This Row],[Units]]&gt;$G$11,Data3[[#This Row],[Units]]&lt;$G$12)</f>
        <v>1</v>
      </c>
    </row>
    <row r="152" spans="10:16" x14ac:dyDescent="0.25">
      <c r="J152" t="s">
        <v>6</v>
      </c>
      <c r="K152" t="s">
        <v>39</v>
      </c>
      <c r="L152" t="s">
        <v>29</v>
      </c>
      <c r="M152" s="4">
        <v>3052</v>
      </c>
      <c r="N152" s="5">
        <v>378</v>
      </c>
      <c r="O152" t="b">
        <f>OR(Data3[[#This Row],[Amount]]&gt;$F$11,Data3[[#This Row],[Amount]]&lt;$F$12)</f>
        <v>0</v>
      </c>
      <c r="P152" t="b">
        <f>OR(Data3[[#This Row],[Units]]&gt;$G$11,Data3[[#This Row],[Units]]&lt;$G$12)</f>
        <v>0</v>
      </c>
    </row>
    <row r="153" spans="10:16" x14ac:dyDescent="0.25">
      <c r="J153" t="s">
        <v>9</v>
      </c>
      <c r="K153" t="s">
        <v>34</v>
      </c>
      <c r="L153" t="s">
        <v>21</v>
      </c>
      <c r="M153" s="4">
        <v>6832</v>
      </c>
      <c r="N153" s="5">
        <v>27</v>
      </c>
      <c r="O153" t="b">
        <f>OR(Data3[[#This Row],[Amount]]&gt;$F$11,Data3[[#This Row],[Amount]]&lt;$F$12)</f>
        <v>0</v>
      </c>
      <c r="P153" t="b">
        <f>OR(Data3[[#This Row],[Units]]&gt;$G$11,Data3[[#This Row],[Units]]&lt;$G$12)</f>
        <v>0</v>
      </c>
    </row>
    <row r="154" spans="10:16" x14ac:dyDescent="0.25">
      <c r="J154" t="s">
        <v>2</v>
      </c>
      <c r="K154" t="s">
        <v>39</v>
      </c>
      <c r="L154" t="s">
        <v>16</v>
      </c>
      <c r="M154" s="4">
        <v>2016</v>
      </c>
      <c r="N154" s="5">
        <v>117</v>
      </c>
      <c r="O154" t="b">
        <f>OR(Data3[[#This Row],[Amount]]&gt;$F$11,Data3[[#This Row],[Amount]]&lt;$F$12)</f>
        <v>0</v>
      </c>
      <c r="P154" t="b">
        <f>OR(Data3[[#This Row],[Units]]&gt;$G$11,Data3[[#This Row],[Units]]&lt;$G$12)</f>
        <v>0</v>
      </c>
    </row>
    <row r="155" spans="10:16" x14ac:dyDescent="0.25">
      <c r="J155" t="s">
        <v>6</v>
      </c>
      <c r="K155" t="s">
        <v>38</v>
      </c>
      <c r="L155" t="s">
        <v>21</v>
      </c>
      <c r="M155" s="4">
        <v>7322</v>
      </c>
      <c r="N155" s="5">
        <v>36</v>
      </c>
      <c r="O155" t="b">
        <f>OR(Data3[[#This Row],[Amount]]&gt;$F$11,Data3[[#This Row],[Amount]]&lt;$F$12)</f>
        <v>0</v>
      </c>
      <c r="P155" t="b">
        <f>OR(Data3[[#This Row],[Units]]&gt;$G$11,Data3[[#This Row],[Units]]&lt;$G$12)</f>
        <v>0</v>
      </c>
    </row>
    <row r="156" spans="10:16" x14ac:dyDescent="0.25">
      <c r="J156" t="s">
        <v>8</v>
      </c>
      <c r="K156" t="s">
        <v>35</v>
      </c>
      <c r="L156" t="s">
        <v>33</v>
      </c>
      <c r="M156" s="4">
        <v>357</v>
      </c>
      <c r="N156" s="5">
        <v>126</v>
      </c>
      <c r="O156" t="b">
        <f>OR(Data3[[#This Row],[Amount]]&gt;$F$11,Data3[[#This Row],[Amount]]&lt;$F$12)</f>
        <v>0</v>
      </c>
      <c r="P156" t="b">
        <f>OR(Data3[[#This Row],[Units]]&gt;$G$11,Data3[[#This Row],[Units]]&lt;$G$12)</f>
        <v>0</v>
      </c>
    </row>
    <row r="157" spans="10:16" x14ac:dyDescent="0.25">
      <c r="J157" t="s">
        <v>9</v>
      </c>
      <c r="K157" t="s">
        <v>39</v>
      </c>
      <c r="L157" t="s">
        <v>25</v>
      </c>
      <c r="M157" s="4">
        <v>3192</v>
      </c>
      <c r="N157" s="5">
        <v>72</v>
      </c>
      <c r="O157" t="b">
        <f>OR(Data3[[#This Row],[Amount]]&gt;$F$11,Data3[[#This Row],[Amount]]&lt;$F$12)</f>
        <v>0</v>
      </c>
      <c r="P157" t="b">
        <f>OR(Data3[[#This Row],[Units]]&gt;$G$11,Data3[[#This Row],[Units]]&lt;$G$12)</f>
        <v>0</v>
      </c>
    </row>
    <row r="158" spans="10:16" x14ac:dyDescent="0.25">
      <c r="J158" t="s">
        <v>7</v>
      </c>
      <c r="K158" t="s">
        <v>36</v>
      </c>
      <c r="L158" t="s">
        <v>22</v>
      </c>
      <c r="M158" s="4">
        <v>8435</v>
      </c>
      <c r="N158" s="5">
        <v>42</v>
      </c>
      <c r="O158" t="b">
        <f>OR(Data3[[#This Row],[Amount]]&gt;$F$11,Data3[[#This Row],[Amount]]&lt;$F$12)</f>
        <v>0</v>
      </c>
      <c r="P158" t="b">
        <f>OR(Data3[[#This Row],[Units]]&gt;$G$11,Data3[[#This Row],[Units]]&lt;$G$12)</f>
        <v>0</v>
      </c>
    </row>
    <row r="159" spans="10:16" x14ac:dyDescent="0.25">
      <c r="J159" t="s">
        <v>40</v>
      </c>
      <c r="K159" t="s">
        <v>39</v>
      </c>
      <c r="L159" t="s">
        <v>29</v>
      </c>
      <c r="M159" s="4">
        <v>0</v>
      </c>
      <c r="N159" s="5">
        <v>135</v>
      </c>
      <c r="O159" t="b">
        <f>OR(Data3[[#This Row],[Amount]]&gt;$F$11,Data3[[#This Row],[Amount]]&lt;$F$12)</f>
        <v>0</v>
      </c>
      <c r="P159" t="b">
        <f>OR(Data3[[#This Row],[Units]]&gt;$G$11,Data3[[#This Row],[Units]]&lt;$G$12)</f>
        <v>0</v>
      </c>
    </row>
    <row r="160" spans="10:16" x14ac:dyDescent="0.25">
      <c r="J160" t="s">
        <v>7</v>
      </c>
      <c r="K160" t="s">
        <v>34</v>
      </c>
      <c r="L160" t="s">
        <v>24</v>
      </c>
      <c r="M160" s="4">
        <v>8862</v>
      </c>
      <c r="N160" s="5">
        <v>189</v>
      </c>
      <c r="O160" t="b">
        <f>OR(Data3[[#This Row],[Amount]]&gt;$F$11,Data3[[#This Row],[Amount]]&lt;$F$12)</f>
        <v>0</v>
      </c>
      <c r="P160" t="b">
        <f>OR(Data3[[#This Row],[Units]]&gt;$G$11,Data3[[#This Row],[Units]]&lt;$G$12)</f>
        <v>0</v>
      </c>
    </row>
    <row r="161" spans="10:16" x14ac:dyDescent="0.25">
      <c r="J161" t="s">
        <v>6</v>
      </c>
      <c r="K161" t="s">
        <v>37</v>
      </c>
      <c r="L161" t="s">
        <v>28</v>
      </c>
      <c r="M161" s="4">
        <v>3556</v>
      </c>
      <c r="N161" s="5">
        <v>459</v>
      </c>
      <c r="O161" t="b">
        <f>OR(Data3[[#This Row],[Amount]]&gt;$F$11,Data3[[#This Row],[Amount]]&lt;$F$12)</f>
        <v>0</v>
      </c>
      <c r="P161" t="b">
        <f>OR(Data3[[#This Row],[Units]]&gt;$G$11,Data3[[#This Row],[Units]]&lt;$G$12)</f>
        <v>0</v>
      </c>
    </row>
    <row r="162" spans="10:16" x14ac:dyDescent="0.25">
      <c r="J162" t="s">
        <v>5</v>
      </c>
      <c r="K162" t="s">
        <v>34</v>
      </c>
      <c r="L162" t="s">
        <v>15</v>
      </c>
      <c r="M162" s="4">
        <v>7280</v>
      </c>
      <c r="N162" s="5">
        <v>201</v>
      </c>
      <c r="O162" t="b">
        <f>OR(Data3[[#This Row],[Amount]]&gt;$F$11,Data3[[#This Row],[Amount]]&lt;$F$12)</f>
        <v>0</v>
      </c>
      <c r="P162" t="b">
        <f>OR(Data3[[#This Row],[Units]]&gt;$G$11,Data3[[#This Row],[Units]]&lt;$G$12)</f>
        <v>0</v>
      </c>
    </row>
    <row r="163" spans="10:16" x14ac:dyDescent="0.25">
      <c r="J163" t="s">
        <v>6</v>
      </c>
      <c r="K163" t="s">
        <v>34</v>
      </c>
      <c r="L163" t="s">
        <v>30</v>
      </c>
      <c r="M163" s="4">
        <v>3402</v>
      </c>
      <c r="N163" s="5">
        <v>366</v>
      </c>
      <c r="O163" t="b">
        <f>OR(Data3[[#This Row],[Amount]]&gt;$F$11,Data3[[#This Row],[Amount]]&lt;$F$12)</f>
        <v>0</v>
      </c>
      <c r="P163" t="b">
        <f>OR(Data3[[#This Row],[Units]]&gt;$G$11,Data3[[#This Row],[Units]]&lt;$G$12)</f>
        <v>0</v>
      </c>
    </row>
    <row r="164" spans="10:16" x14ac:dyDescent="0.25">
      <c r="J164" t="s">
        <v>3</v>
      </c>
      <c r="K164" t="s">
        <v>37</v>
      </c>
      <c r="L164" t="s">
        <v>29</v>
      </c>
      <c r="M164" s="4">
        <v>4592</v>
      </c>
      <c r="N164" s="5">
        <v>324</v>
      </c>
      <c r="O164" t="b">
        <f>OR(Data3[[#This Row],[Amount]]&gt;$F$11,Data3[[#This Row],[Amount]]&lt;$F$12)</f>
        <v>0</v>
      </c>
      <c r="P164" t="b">
        <f>OR(Data3[[#This Row],[Units]]&gt;$G$11,Data3[[#This Row],[Units]]&lt;$G$12)</f>
        <v>0</v>
      </c>
    </row>
    <row r="165" spans="10:16" x14ac:dyDescent="0.25">
      <c r="J165" t="s">
        <v>9</v>
      </c>
      <c r="K165" t="s">
        <v>35</v>
      </c>
      <c r="L165" t="s">
        <v>15</v>
      </c>
      <c r="M165" s="4">
        <v>7833</v>
      </c>
      <c r="N165" s="5">
        <v>243</v>
      </c>
      <c r="O165" t="b">
        <f>OR(Data3[[#This Row],[Amount]]&gt;$F$11,Data3[[#This Row],[Amount]]&lt;$F$12)</f>
        <v>0</v>
      </c>
      <c r="P165" t="b">
        <f>OR(Data3[[#This Row],[Units]]&gt;$G$11,Data3[[#This Row],[Units]]&lt;$G$12)</f>
        <v>0</v>
      </c>
    </row>
    <row r="166" spans="10:16" x14ac:dyDescent="0.25">
      <c r="J166" t="s">
        <v>2</v>
      </c>
      <c r="K166" t="s">
        <v>39</v>
      </c>
      <c r="L166" t="s">
        <v>21</v>
      </c>
      <c r="M166" s="4">
        <v>7651</v>
      </c>
      <c r="N166" s="5">
        <v>213</v>
      </c>
      <c r="O166" t="b">
        <f>OR(Data3[[#This Row],[Amount]]&gt;$F$11,Data3[[#This Row],[Amount]]&lt;$F$12)</f>
        <v>0</v>
      </c>
      <c r="P166" t="b">
        <f>OR(Data3[[#This Row],[Units]]&gt;$G$11,Data3[[#This Row],[Units]]&lt;$G$12)</f>
        <v>0</v>
      </c>
    </row>
    <row r="167" spans="10:16" x14ac:dyDescent="0.25">
      <c r="J167" t="s">
        <v>40</v>
      </c>
      <c r="K167" t="s">
        <v>35</v>
      </c>
      <c r="L167" t="s">
        <v>30</v>
      </c>
      <c r="M167" s="4">
        <v>2275</v>
      </c>
      <c r="N167" s="5">
        <v>447</v>
      </c>
      <c r="O167" t="b">
        <f>OR(Data3[[#This Row],[Amount]]&gt;$F$11,Data3[[#This Row],[Amount]]&lt;$F$12)</f>
        <v>0</v>
      </c>
      <c r="P167" t="b">
        <f>OR(Data3[[#This Row],[Units]]&gt;$G$11,Data3[[#This Row],[Units]]&lt;$G$12)</f>
        <v>0</v>
      </c>
    </row>
    <row r="168" spans="10:16" x14ac:dyDescent="0.25">
      <c r="J168" t="s">
        <v>40</v>
      </c>
      <c r="K168" t="s">
        <v>38</v>
      </c>
      <c r="L168" t="s">
        <v>13</v>
      </c>
      <c r="M168" s="4">
        <v>5670</v>
      </c>
      <c r="N168" s="5">
        <v>297</v>
      </c>
      <c r="O168" t="b">
        <f>OR(Data3[[#This Row],[Amount]]&gt;$F$11,Data3[[#This Row],[Amount]]&lt;$F$12)</f>
        <v>0</v>
      </c>
      <c r="P168" t="b">
        <f>OR(Data3[[#This Row],[Units]]&gt;$G$11,Data3[[#This Row],[Units]]&lt;$G$12)</f>
        <v>0</v>
      </c>
    </row>
    <row r="169" spans="10:16" x14ac:dyDescent="0.25">
      <c r="J169" t="s">
        <v>7</v>
      </c>
      <c r="K169" t="s">
        <v>35</v>
      </c>
      <c r="L169" t="s">
        <v>16</v>
      </c>
      <c r="M169" s="4">
        <v>2135</v>
      </c>
      <c r="N169" s="5">
        <v>27</v>
      </c>
      <c r="O169" t="b">
        <f>OR(Data3[[#This Row],[Amount]]&gt;$F$11,Data3[[#This Row],[Amount]]&lt;$F$12)</f>
        <v>0</v>
      </c>
      <c r="P169" t="b">
        <f>OR(Data3[[#This Row],[Units]]&gt;$G$11,Data3[[#This Row],[Units]]&lt;$G$12)</f>
        <v>0</v>
      </c>
    </row>
    <row r="170" spans="10:16" x14ac:dyDescent="0.25">
      <c r="J170" t="s">
        <v>40</v>
      </c>
      <c r="K170" t="s">
        <v>34</v>
      </c>
      <c r="L170" t="s">
        <v>23</v>
      </c>
      <c r="M170" s="4">
        <v>2779</v>
      </c>
      <c r="N170" s="5">
        <v>75</v>
      </c>
      <c r="O170" t="b">
        <f>OR(Data3[[#This Row],[Amount]]&gt;$F$11,Data3[[#This Row],[Amount]]&lt;$F$12)</f>
        <v>0</v>
      </c>
      <c r="P170" t="b">
        <f>OR(Data3[[#This Row],[Units]]&gt;$G$11,Data3[[#This Row],[Units]]&lt;$G$12)</f>
        <v>0</v>
      </c>
    </row>
    <row r="171" spans="10:16" x14ac:dyDescent="0.25">
      <c r="J171" t="s">
        <v>10</v>
      </c>
      <c r="K171" t="s">
        <v>39</v>
      </c>
      <c r="L171" t="s">
        <v>33</v>
      </c>
      <c r="M171" s="4">
        <v>12950</v>
      </c>
      <c r="N171" s="5">
        <v>30</v>
      </c>
      <c r="O171" t="b">
        <f>OR(Data3[[#This Row],[Amount]]&gt;$F$11,Data3[[#This Row],[Amount]]&lt;$F$12)</f>
        <v>0</v>
      </c>
      <c r="P171" t="b">
        <f>OR(Data3[[#This Row],[Units]]&gt;$G$11,Data3[[#This Row],[Units]]&lt;$G$12)</f>
        <v>0</v>
      </c>
    </row>
    <row r="172" spans="10:16" x14ac:dyDescent="0.25">
      <c r="J172" t="s">
        <v>7</v>
      </c>
      <c r="K172" t="s">
        <v>36</v>
      </c>
      <c r="L172" t="s">
        <v>18</v>
      </c>
      <c r="M172" s="4">
        <v>2646</v>
      </c>
      <c r="N172" s="5">
        <v>177</v>
      </c>
      <c r="O172" t="b">
        <f>OR(Data3[[#This Row],[Amount]]&gt;$F$11,Data3[[#This Row],[Amount]]&lt;$F$12)</f>
        <v>0</v>
      </c>
      <c r="P172" t="b">
        <f>OR(Data3[[#This Row],[Units]]&gt;$G$11,Data3[[#This Row],[Units]]&lt;$G$12)</f>
        <v>0</v>
      </c>
    </row>
    <row r="173" spans="10:16" x14ac:dyDescent="0.25">
      <c r="J173" t="s">
        <v>40</v>
      </c>
      <c r="K173" t="s">
        <v>34</v>
      </c>
      <c r="L173" t="s">
        <v>33</v>
      </c>
      <c r="M173" s="4">
        <v>3794</v>
      </c>
      <c r="N173" s="5">
        <v>159</v>
      </c>
      <c r="O173" t="b">
        <f>OR(Data3[[#This Row],[Amount]]&gt;$F$11,Data3[[#This Row],[Amount]]&lt;$F$12)</f>
        <v>0</v>
      </c>
      <c r="P173" t="b">
        <f>OR(Data3[[#This Row],[Units]]&gt;$G$11,Data3[[#This Row],[Units]]&lt;$G$12)</f>
        <v>0</v>
      </c>
    </row>
    <row r="174" spans="10:16" x14ac:dyDescent="0.25">
      <c r="J174" t="s">
        <v>3</v>
      </c>
      <c r="K174" t="s">
        <v>35</v>
      </c>
      <c r="L174" t="s">
        <v>33</v>
      </c>
      <c r="M174" s="4">
        <v>819</v>
      </c>
      <c r="N174" s="5">
        <v>306</v>
      </c>
      <c r="O174" t="b">
        <f>OR(Data3[[#This Row],[Amount]]&gt;$F$11,Data3[[#This Row],[Amount]]&lt;$F$12)</f>
        <v>0</v>
      </c>
      <c r="P174" t="b">
        <f>OR(Data3[[#This Row],[Units]]&gt;$G$11,Data3[[#This Row],[Units]]&lt;$G$12)</f>
        <v>0</v>
      </c>
    </row>
    <row r="175" spans="10:16" x14ac:dyDescent="0.25">
      <c r="J175" t="s">
        <v>3</v>
      </c>
      <c r="K175" t="s">
        <v>34</v>
      </c>
      <c r="L175" t="s">
        <v>20</v>
      </c>
      <c r="M175" s="4">
        <v>2583</v>
      </c>
      <c r="N175" s="5">
        <v>18</v>
      </c>
      <c r="O175" t="b">
        <f>OR(Data3[[#This Row],[Amount]]&gt;$F$11,Data3[[#This Row],[Amount]]&lt;$F$12)</f>
        <v>0</v>
      </c>
      <c r="P175" t="b">
        <f>OR(Data3[[#This Row],[Units]]&gt;$G$11,Data3[[#This Row],[Units]]&lt;$G$12)</f>
        <v>0</v>
      </c>
    </row>
    <row r="176" spans="10:16" x14ac:dyDescent="0.25">
      <c r="J176" t="s">
        <v>7</v>
      </c>
      <c r="K176" t="s">
        <v>35</v>
      </c>
      <c r="L176" t="s">
        <v>19</v>
      </c>
      <c r="M176" s="4">
        <v>4585</v>
      </c>
      <c r="N176" s="5">
        <v>240</v>
      </c>
      <c r="O176" t="b">
        <f>OR(Data3[[#This Row],[Amount]]&gt;$F$11,Data3[[#This Row],[Amount]]&lt;$F$12)</f>
        <v>0</v>
      </c>
      <c r="P176" t="b">
        <f>OR(Data3[[#This Row],[Units]]&gt;$G$11,Data3[[#This Row],[Units]]&lt;$G$12)</f>
        <v>0</v>
      </c>
    </row>
    <row r="177" spans="10:16" x14ac:dyDescent="0.25">
      <c r="J177" t="s">
        <v>5</v>
      </c>
      <c r="K177" t="s">
        <v>34</v>
      </c>
      <c r="L177" t="s">
        <v>33</v>
      </c>
      <c r="M177" s="4">
        <v>1652</v>
      </c>
      <c r="N177" s="5">
        <v>93</v>
      </c>
      <c r="O177" t="b">
        <f>OR(Data3[[#This Row],[Amount]]&gt;$F$11,Data3[[#This Row],[Amount]]&lt;$F$12)</f>
        <v>0</v>
      </c>
      <c r="P177" t="b">
        <f>OR(Data3[[#This Row],[Units]]&gt;$G$11,Data3[[#This Row],[Units]]&lt;$G$12)</f>
        <v>0</v>
      </c>
    </row>
    <row r="178" spans="10:16" x14ac:dyDescent="0.25">
      <c r="J178" t="s">
        <v>10</v>
      </c>
      <c r="K178" t="s">
        <v>34</v>
      </c>
      <c r="L178" t="s">
        <v>26</v>
      </c>
      <c r="M178" s="4">
        <v>4991</v>
      </c>
      <c r="N178" s="5">
        <v>9</v>
      </c>
      <c r="O178" t="b">
        <f>OR(Data3[[#This Row],[Amount]]&gt;$F$11,Data3[[#This Row],[Amount]]&lt;$F$12)</f>
        <v>0</v>
      </c>
      <c r="P178" t="b">
        <f>OR(Data3[[#This Row],[Units]]&gt;$G$11,Data3[[#This Row],[Units]]&lt;$G$12)</f>
        <v>0</v>
      </c>
    </row>
    <row r="179" spans="10:16" x14ac:dyDescent="0.25">
      <c r="J179" t="s">
        <v>8</v>
      </c>
      <c r="K179" t="s">
        <v>34</v>
      </c>
      <c r="L179" t="s">
        <v>16</v>
      </c>
      <c r="M179" s="4">
        <v>2009</v>
      </c>
      <c r="N179" s="5">
        <v>219</v>
      </c>
      <c r="O179" t="b">
        <f>OR(Data3[[#This Row],[Amount]]&gt;$F$11,Data3[[#This Row],[Amount]]&lt;$F$12)</f>
        <v>0</v>
      </c>
      <c r="P179" t="b">
        <f>OR(Data3[[#This Row],[Units]]&gt;$G$11,Data3[[#This Row],[Units]]&lt;$G$12)</f>
        <v>0</v>
      </c>
    </row>
    <row r="180" spans="10:16" x14ac:dyDescent="0.25">
      <c r="J180" t="s">
        <v>2</v>
      </c>
      <c r="K180" t="s">
        <v>39</v>
      </c>
      <c r="L180" t="s">
        <v>22</v>
      </c>
      <c r="M180" s="4">
        <v>1568</v>
      </c>
      <c r="N180" s="5">
        <v>141</v>
      </c>
      <c r="O180" t="b">
        <f>OR(Data3[[#This Row],[Amount]]&gt;$F$11,Data3[[#This Row],[Amount]]&lt;$F$12)</f>
        <v>0</v>
      </c>
      <c r="P180" t="b">
        <f>OR(Data3[[#This Row],[Units]]&gt;$G$11,Data3[[#This Row],[Units]]&lt;$G$12)</f>
        <v>0</v>
      </c>
    </row>
    <row r="181" spans="10:16" x14ac:dyDescent="0.25">
      <c r="J181" t="s">
        <v>41</v>
      </c>
      <c r="K181" t="s">
        <v>37</v>
      </c>
      <c r="L181" t="s">
        <v>20</v>
      </c>
      <c r="M181" s="4">
        <v>3388</v>
      </c>
      <c r="N181" s="5">
        <v>123</v>
      </c>
      <c r="O181" t="b">
        <f>OR(Data3[[#This Row],[Amount]]&gt;$F$11,Data3[[#This Row],[Amount]]&lt;$F$12)</f>
        <v>0</v>
      </c>
      <c r="P181" t="b">
        <f>OR(Data3[[#This Row],[Units]]&gt;$G$11,Data3[[#This Row],[Units]]&lt;$G$12)</f>
        <v>0</v>
      </c>
    </row>
    <row r="182" spans="10:16" x14ac:dyDescent="0.25">
      <c r="J182" t="s">
        <v>40</v>
      </c>
      <c r="K182" t="s">
        <v>38</v>
      </c>
      <c r="L182" t="s">
        <v>24</v>
      </c>
      <c r="M182" s="4">
        <v>623</v>
      </c>
      <c r="N182" s="5">
        <v>51</v>
      </c>
      <c r="O182" t="b">
        <f>OR(Data3[[#This Row],[Amount]]&gt;$F$11,Data3[[#This Row],[Amount]]&lt;$F$12)</f>
        <v>0</v>
      </c>
      <c r="P182" t="b">
        <f>OR(Data3[[#This Row],[Units]]&gt;$G$11,Data3[[#This Row],[Units]]&lt;$G$12)</f>
        <v>0</v>
      </c>
    </row>
    <row r="183" spans="10:16" x14ac:dyDescent="0.25">
      <c r="J183" t="s">
        <v>6</v>
      </c>
      <c r="K183" t="s">
        <v>36</v>
      </c>
      <c r="L183" t="s">
        <v>4</v>
      </c>
      <c r="M183" s="4">
        <v>10073</v>
      </c>
      <c r="N183" s="5">
        <v>120</v>
      </c>
      <c r="O183" t="b">
        <f>OR(Data3[[#This Row],[Amount]]&gt;$F$11,Data3[[#This Row],[Amount]]&lt;$F$12)</f>
        <v>0</v>
      </c>
      <c r="P183" t="b">
        <f>OR(Data3[[#This Row],[Units]]&gt;$G$11,Data3[[#This Row],[Units]]&lt;$G$12)</f>
        <v>0</v>
      </c>
    </row>
    <row r="184" spans="10:16" x14ac:dyDescent="0.25">
      <c r="J184" t="s">
        <v>8</v>
      </c>
      <c r="K184" t="s">
        <v>39</v>
      </c>
      <c r="L184" t="s">
        <v>26</v>
      </c>
      <c r="M184" s="4">
        <v>1561</v>
      </c>
      <c r="N184" s="5">
        <v>27</v>
      </c>
      <c r="O184" t="b">
        <f>OR(Data3[[#This Row],[Amount]]&gt;$F$11,Data3[[#This Row],[Amount]]&lt;$F$12)</f>
        <v>0</v>
      </c>
      <c r="P184" t="b">
        <f>OR(Data3[[#This Row],[Units]]&gt;$G$11,Data3[[#This Row],[Units]]&lt;$G$12)</f>
        <v>0</v>
      </c>
    </row>
    <row r="185" spans="10:16" x14ac:dyDescent="0.25">
      <c r="J185" t="s">
        <v>9</v>
      </c>
      <c r="K185" t="s">
        <v>36</v>
      </c>
      <c r="L185" t="s">
        <v>27</v>
      </c>
      <c r="M185" s="4">
        <v>11522</v>
      </c>
      <c r="N185" s="5">
        <v>204</v>
      </c>
      <c r="O185" t="b">
        <f>OR(Data3[[#This Row],[Amount]]&gt;$F$11,Data3[[#This Row],[Amount]]&lt;$F$12)</f>
        <v>0</v>
      </c>
      <c r="P185" t="b">
        <f>OR(Data3[[#This Row],[Units]]&gt;$G$11,Data3[[#This Row],[Units]]&lt;$G$12)</f>
        <v>0</v>
      </c>
    </row>
    <row r="186" spans="10:16" x14ac:dyDescent="0.25">
      <c r="J186" t="s">
        <v>6</v>
      </c>
      <c r="K186" t="s">
        <v>38</v>
      </c>
      <c r="L186" t="s">
        <v>13</v>
      </c>
      <c r="M186" s="4">
        <v>2317</v>
      </c>
      <c r="N186" s="5">
        <v>123</v>
      </c>
      <c r="O186" t="b">
        <f>OR(Data3[[#This Row],[Amount]]&gt;$F$11,Data3[[#This Row],[Amount]]&lt;$F$12)</f>
        <v>0</v>
      </c>
      <c r="P186" t="b">
        <f>OR(Data3[[#This Row],[Units]]&gt;$G$11,Data3[[#This Row],[Units]]&lt;$G$12)</f>
        <v>0</v>
      </c>
    </row>
    <row r="187" spans="10:16" x14ac:dyDescent="0.25">
      <c r="J187" t="s">
        <v>10</v>
      </c>
      <c r="K187" t="s">
        <v>37</v>
      </c>
      <c r="L187" t="s">
        <v>28</v>
      </c>
      <c r="M187" s="4">
        <v>3059</v>
      </c>
      <c r="N187" s="5">
        <v>27</v>
      </c>
      <c r="O187" t="b">
        <f>OR(Data3[[#This Row],[Amount]]&gt;$F$11,Data3[[#This Row],[Amount]]&lt;$F$12)</f>
        <v>0</v>
      </c>
      <c r="P187" t="b">
        <f>OR(Data3[[#This Row],[Units]]&gt;$G$11,Data3[[#This Row],[Units]]&lt;$G$12)</f>
        <v>0</v>
      </c>
    </row>
    <row r="188" spans="10:16" x14ac:dyDescent="0.25">
      <c r="J188" t="s">
        <v>41</v>
      </c>
      <c r="K188" t="s">
        <v>37</v>
      </c>
      <c r="L188" t="s">
        <v>26</v>
      </c>
      <c r="M188" s="4">
        <v>2324</v>
      </c>
      <c r="N188" s="5">
        <v>177</v>
      </c>
      <c r="O188" t="b">
        <f>OR(Data3[[#This Row],[Amount]]&gt;$F$11,Data3[[#This Row],[Amount]]&lt;$F$12)</f>
        <v>0</v>
      </c>
      <c r="P188" t="b">
        <f>OR(Data3[[#This Row],[Units]]&gt;$G$11,Data3[[#This Row],[Units]]&lt;$G$12)</f>
        <v>0</v>
      </c>
    </row>
    <row r="189" spans="10:16" x14ac:dyDescent="0.25">
      <c r="J189" t="s">
        <v>3</v>
      </c>
      <c r="K189" t="s">
        <v>39</v>
      </c>
      <c r="L189" t="s">
        <v>26</v>
      </c>
      <c r="M189" s="4">
        <v>4956</v>
      </c>
      <c r="N189" s="5">
        <v>171</v>
      </c>
      <c r="O189" t="b">
        <f>OR(Data3[[#This Row],[Amount]]&gt;$F$11,Data3[[#This Row],[Amount]]&lt;$F$12)</f>
        <v>0</v>
      </c>
      <c r="P189" t="b">
        <f>OR(Data3[[#This Row],[Units]]&gt;$G$11,Data3[[#This Row],[Units]]&lt;$G$12)</f>
        <v>0</v>
      </c>
    </row>
    <row r="190" spans="10:16" x14ac:dyDescent="0.25">
      <c r="J190" t="s">
        <v>10</v>
      </c>
      <c r="K190" t="s">
        <v>34</v>
      </c>
      <c r="L190" t="s">
        <v>19</v>
      </c>
      <c r="M190" s="4">
        <v>5355</v>
      </c>
      <c r="N190" s="5">
        <v>204</v>
      </c>
      <c r="O190" t="b">
        <f>OR(Data3[[#This Row],[Amount]]&gt;$F$11,Data3[[#This Row],[Amount]]&lt;$F$12)</f>
        <v>0</v>
      </c>
      <c r="P190" t="b">
        <f>OR(Data3[[#This Row],[Units]]&gt;$G$11,Data3[[#This Row],[Units]]&lt;$G$12)</f>
        <v>0</v>
      </c>
    </row>
    <row r="191" spans="10:16" x14ac:dyDescent="0.25">
      <c r="J191" t="s">
        <v>3</v>
      </c>
      <c r="K191" t="s">
        <v>34</v>
      </c>
      <c r="L191" t="s">
        <v>14</v>
      </c>
      <c r="M191" s="4">
        <v>7259</v>
      </c>
      <c r="N191" s="5">
        <v>276</v>
      </c>
      <c r="O191" t="b">
        <f>OR(Data3[[#This Row],[Amount]]&gt;$F$11,Data3[[#This Row],[Amount]]&lt;$F$12)</f>
        <v>0</v>
      </c>
      <c r="P191" t="b">
        <f>OR(Data3[[#This Row],[Units]]&gt;$G$11,Data3[[#This Row],[Units]]&lt;$G$12)</f>
        <v>0</v>
      </c>
    </row>
    <row r="192" spans="10:16" x14ac:dyDescent="0.25">
      <c r="J192" t="s">
        <v>8</v>
      </c>
      <c r="K192" t="s">
        <v>37</v>
      </c>
      <c r="L192" t="s">
        <v>26</v>
      </c>
      <c r="M192" s="4">
        <v>6279</v>
      </c>
      <c r="N192" s="5">
        <v>45</v>
      </c>
      <c r="O192" t="b">
        <f>OR(Data3[[#This Row],[Amount]]&gt;$F$11,Data3[[#This Row],[Amount]]&lt;$F$12)</f>
        <v>0</v>
      </c>
      <c r="P192" t="b">
        <f>OR(Data3[[#This Row],[Units]]&gt;$G$11,Data3[[#This Row],[Units]]&lt;$G$12)</f>
        <v>0</v>
      </c>
    </row>
    <row r="193" spans="10:16" x14ac:dyDescent="0.25">
      <c r="J193" t="s">
        <v>40</v>
      </c>
      <c r="K193" t="s">
        <v>38</v>
      </c>
      <c r="L193" t="s">
        <v>29</v>
      </c>
      <c r="M193" s="4">
        <v>2541</v>
      </c>
      <c r="N193" s="5">
        <v>45</v>
      </c>
      <c r="O193" t="b">
        <f>OR(Data3[[#This Row],[Amount]]&gt;$F$11,Data3[[#This Row],[Amount]]&lt;$F$12)</f>
        <v>0</v>
      </c>
      <c r="P193" t="b">
        <f>OR(Data3[[#This Row],[Units]]&gt;$G$11,Data3[[#This Row],[Units]]&lt;$G$12)</f>
        <v>0</v>
      </c>
    </row>
    <row r="194" spans="10:16" x14ac:dyDescent="0.25">
      <c r="J194" t="s">
        <v>6</v>
      </c>
      <c r="K194" t="s">
        <v>35</v>
      </c>
      <c r="L194" t="s">
        <v>27</v>
      </c>
      <c r="M194" s="4">
        <v>3864</v>
      </c>
      <c r="N194" s="5">
        <v>177</v>
      </c>
      <c r="O194" t="b">
        <f>OR(Data3[[#This Row],[Amount]]&gt;$F$11,Data3[[#This Row],[Amount]]&lt;$F$12)</f>
        <v>0</v>
      </c>
      <c r="P194" t="b">
        <f>OR(Data3[[#This Row],[Units]]&gt;$G$11,Data3[[#This Row],[Units]]&lt;$G$12)</f>
        <v>0</v>
      </c>
    </row>
    <row r="195" spans="10:16" x14ac:dyDescent="0.25">
      <c r="J195" t="s">
        <v>5</v>
      </c>
      <c r="K195" t="s">
        <v>36</v>
      </c>
      <c r="L195" t="s">
        <v>13</v>
      </c>
      <c r="M195" s="4">
        <v>6146</v>
      </c>
      <c r="N195" s="5">
        <v>63</v>
      </c>
      <c r="O195" t="b">
        <f>OR(Data3[[#This Row],[Amount]]&gt;$F$11,Data3[[#This Row],[Amount]]&lt;$F$12)</f>
        <v>0</v>
      </c>
      <c r="P195" t="b">
        <f>OR(Data3[[#This Row],[Units]]&gt;$G$11,Data3[[#This Row],[Units]]&lt;$G$12)</f>
        <v>0</v>
      </c>
    </row>
    <row r="196" spans="10:16" x14ac:dyDescent="0.25">
      <c r="J196" t="s">
        <v>9</v>
      </c>
      <c r="K196" t="s">
        <v>39</v>
      </c>
      <c r="L196" t="s">
        <v>18</v>
      </c>
      <c r="M196" s="4">
        <v>2639</v>
      </c>
      <c r="N196" s="5">
        <v>204</v>
      </c>
      <c r="O196" t="b">
        <f>OR(Data3[[#This Row],[Amount]]&gt;$F$11,Data3[[#This Row],[Amount]]&lt;$F$12)</f>
        <v>0</v>
      </c>
      <c r="P196" t="b">
        <f>OR(Data3[[#This Row],[Units]]&gt;$G$11,Data3[[#This Row],[Units]]&lt;$G$12)</f>
        <v>0</v>
      </c>
    </row>
    <row r="197" spans="10:16" x14ac:dyDescent="0.25">
      <c r="J197" t="s">
        <v>8</v>
      </c>
      <c r="K197" t="s">
        <v>37</v>
      </c>
      <c r="L197" t="s">
        <v>22</v>
      </c>
      <c r="M197" s="4">
        <v>1890</v>
      </c>
      <c r="N197" s="5">
        <v>195</v>
      </c>
      <c r="O197" t="b">
        <f>OR(Data3[[#This Row],[Amount]]&gt;$F$11,Data3[[#This Row],[Amount]]&lt;$F$12)</f>
        <v>0</v>
      </c>
      <c r="P197" t="b">
        <f>OR(Data3[[#This Row],[Units]]&gt;$G$11,Data3[[#This Row],[Units]]&lt;$G$12)</f>
        <v>0</v>
      </c>
    </row>
    <row r="198" spans="10:16" x14ac:dyDescent="0.25">
      <c r="J198" t="s">
        <v>7</v>
      </c>
      <c r="K198" t="s">
        <v>34</v>
      </c>
      <c r="L198" t="s">
        <v>14</v>
      </c>
      <c r="M198" s="4">
        <v>1932</v>
      </c>
      <c r="N198" s="5">
        <v>369</v>
      </c>
      <c r="O198" t="b">
        <f>OR(Data3[[#This Row],[Amount]]&gt;$F$11,Data3[[#This Row],[Amount]]&lt;$F$12)</f>
        <v>0</v>
      </c>
      <c r="P198" t="b">
        <f>OR(Data3[[#This Row],[Units]]&gt;$G$11,Data3[[#This Row],[Units]]&lt;$G$12)</f>
        <v>0</v>
      </c>
    </row>
    <row r="199" spans="10:16" x14ac:dyDescent="0.25">
      <c r="J199" t="s">
        <v>3</v>
      </c>
      <c r="K199" t="s">
        <v>34</v>
      </c>
      <c r="L199" t="s">
        <v>25</v>
      </c>
      <c r="M199" s="4">
        <v>6300</v>
      </c>
      <c r="N199" s="5">
        <v>42</v>
      </c>
      <c r="O199" t="b">
        <f>OR(Data3[[#This Row],[Amount]]&gt;$F$11,Data3[[#This Row],[Amount]]&lt;$F$12)</f>
        <v>0</v>
      </c>
      <c r="P199" t="b">
        <f>OR(Data3[[#This Row],[Units]]&gt;$G$11,Data3[[#This Row],[Units]]&lt;$G$12)</f>
        <v>0</v>
      </c>
    </row>
    <row r="200" spans="10:16" x14ac:dyDescent="0.25">
      <c r="J200" t="s">
        <v>6</v>
      </c>
      <c r="K200" t="s">
        <v>37</v>
      </c>
      <c r="L200" t="s">
        <v>30</v>
      </c>
      <c r="M200" s="4">
        <v>560</v>
      </c>
      <c r="N200" s="5">
        <v>81</v>
      </c>
      <c r="O200" t="b">
        <f>OR(Data3[[#This Row],[Amount]]&gt;$F$11,Data3[[#This Row],[Amount]]&lt;$F$12)</f>
        <v>0</v>
      </c>
      <c r="P200" t="b">
        <f>OR(Data3[[#This Row],[Units]]&gt;$G$11,Data3[[#This Row],[Units]]&lt;$G$12)</f>
        <v>0</v>
      </c>
    </row>
    <row r="201" spans="10:16" x14ac:dyDescent="0.25">
      <c r="J201" t="s">
        <v>9</v>
      </c>
      <c r="K201" t="s">
        <v>37</v>
      </c>
      <c r="L201" t="s">
        <v>26</v>
      </c>
      <c r="M201" s="4">
        <v>2856</v>
      </c>
      <c r="N201" s="5">
        <v>246</v>
      </c>
      <c r="O201" t="b">
        <f>OR(Data3[[#This Row],[Amount]]&gt;$F$11,Data3[[#This Row],[Amount]]&lt;$F$12)</f>
        <v>0</v>
      </c>
      <c r="P201" t="b">
        <f>OR(Data3[[#This Row],[Units]]&gt;$G$11,Data3[[#This Row],[Units]]&lt;$G$12)</f>
        <v>0</v>
      </c>
    </row>
    <row r="202" spans="10:16" x14ac:dyDescent="0.25">
      <c r="J202" t="s">
        <v>9</v>
      </c>
      <c r="K202" t="s">
        <v>34</v>
      </c>
      <c r="L202" t="s">
        <v>17</v>
      </c>
      <c r="M202" s="4">
        <v>707</v>
      </c>
      <c r="N202" s="5">
        <v>174</v>
      </c>
      <c r="O202" t="b">
        <f>OR(Data3[[#This Row],[Amount]]&gt;$F$11,Data3[[#This Row],[Amount]]&lt;$F$12)</f>
        <v>0</v>
      </c>
      <c r="P202" t="b">
        <f>OR(Data3[[#This Row],[Units]]&gt;$G$11,Data3[[#This Row],[Units]]&lt;$G$12)</f>
        <v>0</v>
      </c>
    </row>
    <row r="203" spans="10:16" x14ac:dyDescent="0.25">
      <c r="J203" t="s">
        <v>8</v>
      </c>
      <c r="K203" t="s">
        <v>35</v>
      </c>
      <c r="L203" t="s">
        <v>30</v>
      </c>
      <c r="M203" s="4">
        <v>3598</v>
      </c>
      <c r="N203" s="5">
        <v>81</v>
      </c>
      <c r="O203" t="b">
        <f>OR(Data3[[#This Row],[Amount]]&gt;$F$11,Data3[[#This Row],[Amount]]&lt;$F$12)</f>
        <v>0</v>
      </c>
      <c r="P203" t="b">
        <f>OR(Data3[[#This Row],[Units]]&gt;$G$11,Data3[[#This Row],[Units]]&lt;$G$12)</f>
        <v>0</v>
      </c>
    </row>
    <row r="204" spans="10:16" x14ac:dyDescent="0.25">
      <c r="J204" t="s">
        <v>40</v>
      </c>
      <c r="K204" t="s">
        <v>35</v>
      </c>
      <c r="L204" t="s">
        <v>22</v>
      </c>
      <c r="M204" s="4">
        <v>6853</v>
      </c>
      <c r="N204" s="5">
        <v>372</v>
      </c>
      <c r="O204" t="b">
        <f>OR(Data3[[#This Row],[Amount]]&gt;$F$11,Data3[[#This Row],[Amount]]&lt;$F$12)</f>
        <v>0</v>
      </c>
      <c r="P204" t="b">
        <f>OR(Data3[[#This Row],[Units]]&gt;$G$11,Data3[[#This Row],[Units]]&lt;$G$12)</f>
        <v>0</v>
      </c>
    </row>
    <row r="205" spans="10:16" x14ac:dyDescent="0.25">
      <c r="J205" t="s">
        <v>40</v>
      </c>
      <c r="K205" t="s">
        <v>35</v>
      </c>
      <c r="L205" t="s">
        <v>16</v>
      </c>
      <c r="M205" s="4">
        <v>4725</v>
      </c>
      <c r="N205" s="5">
        <v>174</v>
      </c>
      <c r="O205" t="b">
        <f>OR(Data3[[#This Row],[Amount]]&gt;$F$11,Data3[[#This Row],[Amount]]&lt;$F$12)</f>
        <v>0</v>
      </c>
      <c r="P205" t="b">
        <f>OR(Data3[[#This Row],[Units]]&gt;$G$11,Data3[[#This Row],[Units]]&lt;$G$12)</f>
        <v>0</v>
      </c>
    </row>
    <row r="206" spans="10:16" x14ac:dyDescent="0.25">
      <c r="J206" t="s">
        <v>41</v>
      </c>
      <c r="K206" t="s">
        <v>36</v>
      </c>
      <c r="L206" t="s">
        <v>32</v>
      </c>
      <c r="M206" s="4">
        <v>10304</v>
      </c>
      <c r="N206" s="5">
        <v>84</v>
      </c>
      <c r="O206" t="b">
        <f>OR(Data3[[#This Row],[Amount]]&gt;$F$11,Data3[[#This Row],[Amount]]&lt;$F$12)</f>
        <v>0</v>
      </c>
      <c r="P206" t="b">
        <f>OR(Data3[[#This Row],[Units]]&gt;$G$11,Data3[[#This Row],[Units]]&lt;$G$12)</f>
        <v>0</v>
      </c>
    </row>
    <row r="207" spans="10:16" x14ac:dyDescent="0.25">
      <c r="J207" t="s">
        <v>41</v>
      </c>
      <c r="K207" t="s">
        <v>34</v>
      </c>
      <c r="L207" t="s">
        <v>16</v>
      </c>
      <c r="M207" s="4">
        <v>1274</v>
      </c>
      <c r="N207" s="5">
        <v>225</v>
      </c>
      <c r="O207" t="b">
        <f>OR(Data3[[#This Row],[Amount]]&gt;$F$11,Data3[[#This Row],[Amount]]&lt;$F$12)</f>
        <v>0</v>
      </c>
      <c r="P207" t="b">
        <f>OR(Data3[[#This Row],[Units]]&gt;$G$11,Data3[[#This Row],[Units]]&lt;$G$12)</f>
        <v>0</v>
      </c>
    </row>
    <row r="208" spans="10:16" x14ac:dyDescent="0.25">
      <c r="J208" t="s">
        <v>5</v>
      </c>
      <c r="K208" t="s">
        <v>36</v>
      </c>
      <c r="L208" t="s">
        <v>30</v>
      </c>
      <c r="M208" s="4">
        <v>1526</v>
      </c>
      <c r="N208" s="5">
        <v>105</v>
      </c>
      <c r="O208" t="b">
        <f>OR(Data3[[#This Row],[Amount]]&gt;$F$11,Data3[[#This Row],[Amount]]&lt;$F$12)</f>
        <v>0</v>
      </c>
      <c r="P208" t="b">
        <f>OR(Data3[[#This Row],[Units]]&gt;$G$11,Data3[[#This Row],[Units]]&lt;$G$12)</f>
        <v>0</v>
      </c>
    </row>
    <row r="209" spans="10:16" x14ac:dyDescent="0.25">
      <c r="J209" t="s">
        <v>40</v>
      </c>
      <c r="K209" t="s">
        <v>39</v>
      </c>
      <c r="L209" t="s">
        <v>28</v>
      </c>
      <c r="M209" s="4">
        <v>3101</v>
      </c>
      <c r="N209" s="5">
        <v>225</v>
      </c>
      <c r="O209" t="b">
        <f>OR(Data3[[#This Row],[Amount]]&gt;$F$11,Data3[[#This Row],[Amount]]&lt;$F$12)</f>
        <v>0</v>
      </c>
      <c r="P209" t="b">
        <f>OR(Data3[[#This Row],[Units]]&gt;$G$11,Data3[[#This Row],[Units]]&lt;$G$12)</f>
        <v>0</v>
      </c>
    </row>
    <row r="210" spans="10:16" x14ac:dyDescent="0.25">
      <c r="J210" t="s">
        <v>2</v>
      </c>
      <c r="K210" t="s">
        <v>37</v>
      </c>
      <c r="L210" t="s">
        <v>14</v>
      </c>
      <c r="M210" s="4">
        <v>1057</v>
      </c>
      <c r="N210" s="5">
        <v>54</v>
      </c>
      <c r="O210" t="b">
        <f>OR(Data3[[#This Row],[Amount]]&gt;$F$11,Data3[[#This Row],[Amount]]&lt;$F$12)</f>
        <v>0</v>
      </c>
      <c r="P210" t="b">
        <f>OR(Data3[[#This Row],[Units]]&gt;$G$11,Data3[[#This Row],[Units]]&lt;$G$12)</f>
        <v>0</v>
      </c>
    </row>
    <row r="211" spans="10:16" x14ac:dyDescent="0.25">
      <c r="J211" t="s">
        <v>7</v>
      </c>
      <c r="K211" t="s">
        <v>37</v>
      </c>
      <c r="L211" t="s">
        <v>26</v>
      </c>
      <c r="M211" s="4">
        <v>5306</v>
      </c>
      <c r="N211" s="5">
        <v>0</v>
      </c>
      <c r="O211" t="b">
        <f>OR(Data3[[#This Row],[Amount]]&gt;$F$11,Data3[[#This Row],[Amount]]&lt;$F$12)</f>
        <v>0</v>
      </c>
      <c r="P211" t="b">
        <f>OR(Data3[[#This Row],[Units]]&gt;$G$11,Data3[[#This Row],[Units]]&lt;$G$12)</f>
        <v>0</v>
      </c>
    </row>
    <row r="212" spans="10:16" x14ac:dyDescent="0.25">
      <c r="J212" t="s">
        <v>5</v>
      </c>
      <c r="K212" t="s">
        <v>39</v>
      </c>
      <c r="L212" t="s">
        <v>24</v>
      </c>
      <c r="M212" s="4">
        <v>4018</v>
      </c>
      <c r="N212" s="5">
        <v>171</v>
      </c>
      <c r="O212" t="b">
        <f>OR(Data3[[#This Row],[Amount]]&gt;$F$11,Data3[[#This Row],[Amount]]&lt;$F$12)</f>
        <v>0</v>
      </c>
      <c r="P212" t="b">
        <f>OR(Data3[[#This Row],[Units]]&gt;$G$11,Data3[[#This Row],[Units]]&lt;$G$12)</f>
        <v>0</v>
      </c>
    </row>
    <row r="213" spans="10:16" x14ac:dyDescent="0.25">
      <c r="J213" t="s">
        <v>9</v>
      </c>
      <c r="K213" t="s">
        <v>34</v>
      </c>
      <c r="L213" t="s">
        <v>16</v>
      </c>
      <c r="M213" s="4">
        <v>938</v>
      </c>
      <c r="N213" s="5">
        <v>189</v>
      </c>
      <c r="O213" t="b">
        <f>OR(Data3[[#This Row],[Amount]]&gt;$F$11,Data3[[#This Row],[Amount]]&lt;$F$12)</f>
        <v>0</v>
      </c>
      <c r="P213" t="b">
        <f>OR(Data3[[#This Row],[Units]]&gt;$G$11,Data3[[#This Row],[Units]]&lt;$G$12)</f>
        <v>0</v>
      </c>
    </row>
    <row r="214" spans="10:16" x14ac:dyDescent="0.25">
      <c r="J214" t="s">
        <v>7</v>
      </c>
      <c r="K214" t="s">
        <v>38</v>
      </c>
      <c r="L214" t="s">
        <v>18</v>
      </c>
      <c r="M214" s="4">
        <v>1778</v>
      </c>
      <c r="N214" s="5">
        <v>270</v>
      </c>
      <c r="O214" t="b">
        <f>OR(Data3[[#This Row],[Amount]]&gt;$F$11,Data3[[#This Row],[Amount]]&lt;$F$12)</f>
        <v>0</v>
      </c>
      <c r="P214" t="b">
        <f>OR(Data3[[#This Row],[Units]]&gt;$G$11,Data3[[#This Row],[Units]]&lt;$G$12)</f>
        <v>0</v>
      </c>
    </row>
    <row r="215" spans="10:16" x14ac:dyDescent="0.25">
      <c r="J215" t="s">
        <v>6</v>
      </c>
      <c r="K215" t="s">
        <v>39</v>
      </c>
      <c r="L215" t="s">
        <v>30</v>
      </c>
      <c r="M215" s="4">
        <v>1638</v>
      </c>
      <c r="N215" s="5">
        <v>63</v>
      </c>
      <c r="O215" t="b">
        <f>OR(Data3[[#This Row],[Amount]]&gt;$F$11,Data3[[#This Row],[Amount]]&lt;$F$12)</f>
        <v>0</v>
      </c>
      <c r="P215" t="b">
        <f>OR(Data3[[#This Row],[Units]]&gt;$G$11,Data3[[#This Row],[Units]]&lt;$G$12)</f>
        <v>0</v>
      </c>
    </row>
    <row r="216" spans="10:16" x14ac:dyDescent="0.25">
      <c r="J216" t="s">
        <v>41</v>
      </c>
      <c r="K216" t="s">
        <v>38</v>
      </c>
      <c r="L216" t="s">
        <v>25</v>
      </c>
      <c r="M216" s="4">
        <v>154</v>
      </c>
      <c r="N216" s="5">
        <v>21</v>
      </c>
      <c r="O216" t="b">
        <f>OR(Data3[[#This Row],[Amount]]&gt;$F$11,Data3[[#This Row],[Amount]]&lt;$F$12)</f>
        <v>0</v>
      </c>
      <c r="P216" t="b">
        <f>OR(Data3[[#This Row],[Units]]&gt;$G$11,Data3[[#This Row],[Units]]&lt;$G$12)</f>
        <v>0</v>
      </c>
    </row>
    <row r="217" spans="10:16" x14ac:dyDescent="0.25">
      <c r="J217" t="s">
        <v>7</v>
      </c>
      <c r="K217" t="s">
        <v>37</v>
      </c>
      <c r="L217" t="s">
        <v>22</v>
      </c>
      <c r="M217" s="4">
        <v>9835</v>
      </c>
      <c r="N217" s="5">
        <v>207</v>
      </c>
      <c r="O217" t="b">
        <f>OR(Data3[[#This Row],[Amount]]&gt;$F$11,Data3[[#This Row],[Amount]]&lt;$F$12)</f>
        <v>0</v>
      </c>
      <c r="P217" t="b">
        <f>OR(Data3[[#This Row],[Units]]&gt;$G$11,Data3[[#This Row],[Units]]&lt;$G$12)</f>
        <v>0</v>
      </c>
    </row>
    <row r="218" spans="10:16" x14ac:dyDescent="0.25">
      <c r="J218" t="s">
        <v>9</v>
      </c>
      <c r="K218" t="s">
        <v>37</v>
      </c>
      <c r="L218" t="s">
        <v>20</v>
      </c>
      <c r="M218" s="4">
        <v>7273</v>
      </c>
      <c r="N218" s="5">
        <v>96</v>
      </c>
      <c r="O218" t="b">
        <f>OR(Data3[[#This Row],[Amount]]&gt;$F$11,Data3[[#This Row],[Amount]]&lt;$F$12)</f>
        <v>0</v>
      </c>
      <c r="P218" t="b">
        <f>OR(Data3[[#This Row],[Units]]&gt;$G$11,Data3[[#This Row],[Units]]&lt;$G$12)</f>
        <v>0</v>
      </c>
    </row>
    <row r="219" spans="10:16" x14ac:dyDescent="0.25">
      <c r="J219" t="s">
        <v>5</v>
      </c>
      <c r="K219" t="s">
        <v>39</v>
      </c>
      <c r="L219" t="s">
        <v>22</v>
      </c>
      <c r="M219" s="4">
        <v>6909</v>
      </c>
      <c r="N219" s="5">
        <v>81</v>
      </c>
      <c r="O219" t="b">
        <f>OR(Data3[[#This Row],[Amount]]&gt;$F$11,Data3[[#This Row],[Amount]]&lt;$F$12)</f>
        <v>0</v>
      </c>
      <c r="P219" t="b">
        <f>OR(Data3[[#This Row],[Units]]&gt;$G$11,Data3[[#This Row],[Units]]&lt;$G$12)</f>
        <v>0</v>
      </c>
    </row>
    <row r="220" spans="10:16" x14ac:dyDescent="0.25">
      <c r="J220" t="s">
        <v>9</v>
      </c>
      <c r="K220" t="s">
        <v>39</v>
      </c>
      <c r="L220" t="s">
        <v>24</v>
      </c>
      <c r="M220" s="4">
        <v>3920</v>
      </c>
      <c r="N220" s="5">
        <v>306</v>
      </c>
      <c r="O220" t="b">
        <f>OR(Data3[[#This Row],[Amount]]&gt;$F$11,Data3[[#This Row],[Amount]]&lt;$F$12)</f>
        <v>0</v>
      </c>
      <c r="P220" t="b">
        <f>OR(Data3[[#This Row],[Units]]&gt;$G$11,Data3[[#This Row],[Units]]&lt;$G$12)</f>
        <v>0</v>
      </c>
    </row>
    <row r="221" spans="10:16" x14ac:dyDescent="0.25">
      <c r="J221" t="s">
        <v>10</v>
      </c>
      <c r="K221" t="s">
        <v>39</v>
      </c>
      <c r="L221" t="s">
        <v>21</v>
      </c>
      <c r="M221" s="4">
        <v>4858</v>
      </c>
      <c r="N221" s="5">
        <v>279</v>
      </c>
      <c r="O221" t="b">
        <f>OR(Data3[[#This Row],[Amount]]&gt;$F$11,Data3[[#This Row],[Amount]]&lt;$F$12)</f>
        <v>0</v>
      </c>
      <c r="P221" t="b">
        <f>OR(Data3[[#This Row],[Units]]&gt;$G$11,Data3[[#This Row],[Units]]&lt;$G$12)</f>
        <v>0</v>
      </c>
    </row>
    <row r="222" spans="10:16" x14ac:dyDescent="0.25">
      <c r="J222" t="s">
        <v>2</v>
      </c>
      <c r="K222" t="s">
        <v>38</v>
      </c>
      <c r="L222" t="s">
        <v>4</v>
      </c>
      <c r="M222" s="4">
        <v>3549</v>
      </c>
      <c r="N222" s="5">
        <v>3</v>
      </c>
      <c r="O222" t="b">
        <f>OR(Data3[[#This Row],[Amount]]&gt;$F$11,Data3[[#This Row],[Amount]]&lt;$F$12)</f>
        <v>0</v>
      </c>
      <c r="P222" t="b">
        <f>OR(Data3[[#This Row],[Units]]&gt;$G$11,Data3[[#This Row],[Units]]&lt;$G$12)</f>
        <v>0</v>
      </c>
    </row>
    <row r="223" spans="10:16" x14ac:dyDescent="0.25">
      <c r="J223" t="s">
        <v>7</v>
      </c>
      <c r="K223" t="s">
        <v>39</v>
      </c>
      <c r="L223" t="s">
        <v>27</v>
      </c>
      <c r="M223" s="4">
        <v>966</v>
      </c>
      <c r="N223" s="5">
        <v>198</v>
      </c>
      <c r="O223" t="b">
        <f>OR(Data3[[#This Row],[Amount]]&gt;$F$11,Data3[[#This Row],[Amount]]&lt;$F$12)</f>
        <v>0</v>
      </c>
      <c r="P223" t="b">
        <f>OR(Data3[[#This Row],[Units]]&gt;$G$11,Data3[[#This Row],[Units]]&lt;$G$12)</f>
        <v>0</v>
      </c>
    </row>
    <row r="224" spans="10:16" x14ac:dyDescent="0.25">
      <c r="J224" t="s">
        <v>5</v>
      </c>
      <c r="K224" t="s">
        <v>39</v>
      </c>
      <c r="L224" t="s">
        <v>18</v>
      </c>
      <c r="M224" s="4">
        <v>385</v>
      </c>
      <c r="N224" s="5">
        <v>249</v>
      </c>
      <c r="O224" t="b">
        <f>OR(Data3[[#This Row],[Amount]]&gt;$F$11,Data3[[#This Row],[Amount]]&lt;$F$12)</f>
        <v>0</v>
      </c>
      <c r="P224" t="b">
        <f>OR(Data3[[#This Row],[Units]]&gt;$G$11,Data3[[#This Row],[Units]]&lt;$G$12)</f>
        <v>0</v>
      </c>
    </row>
    <row r="225" spans="10:16" x14ac:dyDescent="0.25">
      <c r="J225" t="s">
        <v>6</v>
      </c>
      <c r="K225" t="s">
        <v>34</v>
      </c>
      <c r="L225" t="s">
        <v>16</v>
      </c>
      <c r="M225" s="4">
        <v>2219</v>
      </c>
      <c r="N225" s="5">
        <v>75</v>
      </c>
      <c r="O225" t="b">
        <f>OR(Data3[[#This Row],[Amount]]&gt;$F$11,Data3[[#This Row],[Amount]]&lt;$F$12)</f>
        <v>0</v>
      </c>
      <c r="P225" t="b">
        <f>OR(Data3[[#This Row],[Units]]&gt;$G$11,Data3[[#This Row],[Units]]&lt;$G$12)</f>
        <v>0</v>
      </c>
    </row>
    <row r="226" spans="10:16" x14ac:dyDescent="0.25">
      <c r="J226" t="s">
        <v>9</v>
      </c>
      <c r="K226" t="s">
        <v>36</v>
      </c>
      <c r="L226" t="s">
        <v>32</v>
      </c>
      <c r="M226" s="4">
        <v>2954</v>
      </c>
      <c r="N226" s="5">
        <v>189</v>
      </c>
      <c r="O226" t="b">
        <f>OR(Data3[[#This Row],[Amount]]&gt;$F$11,Data3[[#This Row],[Amount]]&lt;$F$12)</f>
        <v>0</v>
      </c>
      <c r="P226" t="b">
        <f>OR(Data3[[#This Row],[Units]]&gt;$G$11,Data3[[#This Row],[Units]]&lt;$G$12)</f>
        <v>0</v>
      </c>
    </row>
    <row r="227" spans="10:16" x14ac:dyDescent="0.25">
      <c r="J227" t="s">
        <v>7</v>
      </c>
      <c r="K227" t="s">
        <v>36</v>
      </c>
      <c r="L227" t="s">
        <v>32</v>
      </c>
      <c r="M227" s="4">
        <v>280</v>
      </c>
      <c r="N227" s="5">
        <v>87</v>
      </c>
      <c r="O227" t="b">
        <f>OR(Data3[[#This Row],[Amount]]&gt;$F$11,Data3[[#This Row],[Amount]]&lt;$F$12)</f>
        <v>0</v>
      </c>
      <c r="P227" t="b">
        <f>OR(Data3[[#This Row],[Units]]&gt;$G$11,Data3[[#This Row],[Units]]&lt;$G$12)</f>
        <v>0</v>
      </c>
    </row>
    <row r="228" spans="10:16" x14ac:dyDescent="0.25">
      <c r="J228" t="s">
        <v>41</v>
      </c>
      <c r="K228" t="s">
        <v>36</v>
      </c>
      <c r="L228" t="s">
        <v>30</v>
      </c>
      <c r="M228" s="4">
        <v>6118</v>
      </c>
      <c r="N228" s="5">
        <v>174</v>
      </c>
      <c r="O228" t="b">
        <f>OR(Data3[[#This Row],[Amount]]&gt;$F$11,Data3[[#This Row],[Amount]]&lt;$F$12)</f>
        <v>0</v>
      </c>
      <c r="P228" t="b">
        <f>OR(Data3[[#This Row],[Units]]&gt;$G$11,Data3[[#This Row],[Units]]&lt;$G$12)</f>
        <v>0</v>
      </c>
    </row>
    <row r="229" spans="10:16" x14ac:dyDescent="0.25">
      <c r="J229" t="s">
        <v>2</v>
      </c>
      <c r="K229" t="s">
        <v>39</v>
      </c>
      <c r="L229" t="s">
        <v>15</v>
      </c>
      <c r="M229" s="4">
        <v>4802</v>
      </c>
      <c r="N229" s="5">
        <v>36</v>
      </c>
      <c r="O229" t="b">
        <f>OR(Data3[[#This Row],[Amount]]&gt;$F$11,Data3[[#This Row],[Amount]]&lt;$F$12)</f>
        <v>0</v>
      </c>
      <c r="P229" t="b">
        <f>OR(Data3[[#This Row],[Units]]&gt;$G$11,Data3[[#This Row],[Units]]&lt;$G$12)</f>
        <v>0</v>
      </c>
    </row>
    <row r="230" spans="10:16" x14ac:dyDescent="0.25">
      <c r="J230" t="s">
        <v>9</v>
      </c>
      <c r="K230" t="s">
        <v>38</v>
      </c>
      <c r="L230" t="s">
        <v>24</v>
      </c>
      <c r="M230" s="4">
        <v>4137</v>
      </c>
      <c r="N230" s="5">
        <v>60</v>
      </c>
      <c r="O230" t="b">
        <f>OR(Data3[[#This Row],[Amount]]&gt;$F$11,Data3[[#This Row],[Amount]]&lt;$F$12)</f>
        <v>0</v>
      </c>
      <c r="P230" t="b">
        <f>OR(Data3[[#This Row],[Units]]&gt;$G$11,Data3[[#This Row],[Units]]&lt;$G$12)</f>
        <v>0</v>
      </c>
    </row>
    <row r="231" spans="10:16" x14ac:dyDescent="0.25">
      <c r="J231" t="s">
        <v>3</v>
      </c>
      <c r="K231" t="s">
        <v>35</v>
      </c>
      <c r="L231" t="s">
        <v>23</v>
      </c>
      <c r="M231" s="4">
        <v>2023</v>
      </c>
      <c r="N231" s="5">
        <v>78</v>
      </c>
      <c r="O231" t="b">
        <f>OR(Data3[[#This Row],[Amount]]&gt;$F$11,Data3[[#This Row],[Amount]]&lt;$F$12)</f>
        <v>0</v>
      </c>
      <c r="P231" t="b">
        <f>OR(Data3[[#This Row],[Units]]&gt;$G$11,Data3[[#This Row],[Units]]&lt;$G$12)</f>
        <v>0</v>
      </c>
    </row>
    <row r="232" spans="10:16" x14ac:dyDescent="0.25">
      <c r="J232" t="s">
        <v>9</v>
      </c>
      <c r="K232" t="s">
        <v>36</v>
      </c>
      <c r="L232" t="s">
        <v>30</v>
      </c>
      <c r="M232" s="4">
        <v>9051</v>
      </c>
      <c r="N232" s="5">
        <v>57</v>
      </c>
      <c r="O232" t="b">
        <f>OR(Data3[[#This Row],[Amount]]&gt;$F$11,Data3[[#This Row],[Amount]]&lt;$F$12)</f>
        <v>0</v>
      </c>
      <c r="P232" t="b">
        <f>OR(Data3[[#This Row],[Units]]&gt;$G$11,Data3[[#This Row],[Units]]&lt;$G$12)</f>
        <v>0</v>
      </c>
    </row>
    <row r="233" spans="10:16" x14ac:dyDescent="0.25">
      <c r="J233" t="s">
        <v>9</v>
      </c>
      <c r="K233" t="s">
        <v>37</v>
      </c>
      <c r="L233" t="s">
        <v>28</v>
      </c>
      <c r="M233" s="4">
        <v>2919</v>
      </c>
      <c r="N233" s="5">
        <v>45</v>
      </c>
      <c r="O233" t="b">
        <f>OR(Data3[[#This Row],[Amount]]&gt;$F$11,Data3[[#This Row],[Amount]]&lt;$F$12)</f>
        <v>0</v>
      </c>
      <c r="P233" t="b">
        <f>OR(Data3[[#This Row],[Units]]&gt;$G$11,Data3[[#This Row],[Units]]&lt;$G$12)</f>
        <v>0</v>
      </c>
    </row>
    <row r="234" spans="10:16" x14ac:dyDescent="0.25">
      <c r="J234" t="s">
        <v>41</v>
      </c>
      <c r="K234" t="s">
        <v>38</v>
      </c>
      <c r="L234" t="s">
        <v>22</v>
      </c>
      <c r="M234" s="4">
        <v>5915</v>
      </c>
      <c r="N234" s="5">
        <v>3</v>
      </c>
      <c r="O234" t="b">
        <f>OR(Data3[[#This Row],[Amount]]&gt;$F$11,Data3[[#This Row],[Amount]]&lt;$F$12)</f>
        <v>0</v>
      </c>
      <c r="P234" t="b">
        <f>OR(Data3[[#This Row],[Units]]&gt;$G$11,Data3[[#This Row],[Units]]&lt;$G$12)</f>
        <v>0</v>
      </c>
    </row>
    <row r="235" spans="10:16" x14ac:dyDescent="0.25">
      <c r="J235" t="s">
        <v>10</v>
      </c>
      <c r="K235" t="s">
        <v>35</v>
      </c>
      <c r="L235" t="s">
        <v>15</v>
      </c>
      <c r="M235" s="4">
        <v>2562</v>
      </c>
      <c r="N235" s="5">
        <v>6</v>
      </c>
      <c r="O235" t="b">
        <f>OR(Data3[[#This Row],[Amount]]&gt;$F$11,Data3[[#This Row],[Amount]]&lt;$F$12)</f>
        <v>0</v>
      </c>
      <c r="P235" t="b">
        <f>OR(Data3[[#This Row],[Units]]&gt;$G$11,Data3[[#This Row],[Units]]&lt;$G$12)</f>
        <v>0</v>
      </c>
    </row>
    <row r="236" spans="10:16" x14ac:dyDescent="0.25">
      <c r="J236" t="s">
        <v>5</v>
      </c>
      <c r="K236" t="s">
        <v>37</v>
      </c>
      <c r="L236" t="s">
        <v>25</v>
      </c>
      <c r="M236" s="4">
        <v>8813</v>
      </c>
      <c r="N236" s="5">
        <v>21</v>
      </c>
      <c r="O236" t="b">
        <f>OR(Data3[[#This Row],[Amount]]&gt;$F$11,Data3[[#This Row],[Amount]]&lt;$F$12)</f>
        <v>0</v>
      </c>
      <c r="P236" t="b">
        <f>OR(Data3[[#This Row],[Units]]&gt;$G$11,Data3[[#This Row],[Units]]&lt;$G$12)</f>
        <v>0</v>
      </c>
    </row>
    <row r="237" spans="10:16" x14ac:dyDescent="0.25">
      <c r="J237" t="s">
        <v>5</v>
      </c>
      <c r="K237" t="s">
        <v>36</v>
      </c>
      <c r="L237" t="s">
        <v>18</v>
      </c>
      <c r="M237" s="4">
        <v>6111</v>
      </c>
      <c r="N237" s="5">
        <v>3</v>
      </c>
      <c r="O237" t="b">
        <f>OR(Data3[[#This Row],[Amount]]&gt;$F$11,Data3[[#This Row],[Amount]]&lt;$F$12)</f>
        <v>0</v>
      </c>
      <c r="P237" t="b">
        <f>OR(Data3[[#This Row],[Units]]&gt;$G$11,Data3[[#This Row],[Units]]&lt;$G$12)</f>
        <v>0</v>
      </c>
    </row>
    <row r="238" spans="10:16" x14ac:dyDescent="0.25">
      <c r="J238" t="s">
        <v>8</v>
      </c>
      <c r="K238" t="s">
        <v>34</v>
      </c>
      <c r="L238" t="s">
        <v>31</v>
      </c>
      <c r="M238" s="4">
        <v>3507</v>
      </c>
      <c r="N238" s="5">
        <v>288</v>
      </c>
      <c r="O238" t="b">
        <f>OR(Data3[[#This Row],[Amount]]&gt;$F$11,Data3[[#This Row],[Amount]]&lt;$F$12)</f>
        <v>0</v>
      </c>
      <c r="P238" t="b">
        <f>OR(Data3[[#This Row],[Units]]&gt;$G$11,Data3[[#This Row],[Units]]&lt;$G$12)</f>
        <v>0</v>
      </c>
    </row>
    <row r="239" spans="10:16" x14ac:dyDescent="0.25">
      <c r="J239" t="s">
        <v>6</v>
      </c>
      <c r="K239" t="s">
        <v>36</v>
      </c>
      <c r="L239" t="s">
        <v>13</v>
      </c>
      <c r="M239" s="4">
        <v>4319</v>
      </c>
      <c r="N239" s="5">
        <v>30</v>
      </c>
      <c r="O239" t="b">
        <f>OR(Data3[[#This Row],[Amount]]&gt;$F$11,Data3[[#This Row],[Amount]]&lt;$F$12)</f>
        <v>0</v>
      </c>
      <c r="P239" t="b">
        <f>OR(Data3[[#This Row],[Units]]&gt;$G$11,Data3[[#This Row],[Units]]&lt;$G$12)</f>
        <v>0</v>
      </c>
    </row>
    <row r="240" spans="10:16" x14ac:dyDescent="0.25">
      <c r="J240" t="s">
        <v>40</v>
      </c>
      <c r="K240" t="s">
        <v>38</v>
      </c>
      <c r="L240" t="s">
        <v>26</v>
      </c>
      <c r="M240" s="4">
        <v>609</v>
      </c>
      <c r="N240" s="5">
        <v>87</v>
      </c>
      <c r="O240" t="b">
        <f>OR(Data3[[#This Row],[Amount]]&gt;$F$11,Data3[[#This Row],[Amount]]&lt;$F$12)</f>
        <v>0</v>
      </c>
      <c r="P240" t="b">
        <f>OR(Data3[[#This Row],[Units]]&gt;$G$11,Data3[[#This Row],[Units]]&lt;$G$12)</f>
        <v>0</v>
      </c>
    </row>
    <row r="241" spans="10:16" x14ac:dyDescent="0.25">
      <c r="J241" t="s">
        <v>40</v>
      </c>
      <c r="K241" t="s">
        <v>39</v>
      </c>
      <c r="L241" t="s">
        <v>27</v>
      </c>
      <c r="M241" s="4">
        <v>6370</v>
      </c>
      <c r="N241" s="5">
        <v>30</v>
      </c>
      <c r="O241" t="b">
        <f>OR(Data3[[#This Row],[Amount]]&gt;$F$11,Data3[[#This Row],[Amount]]&lt;$F$12)</f>
        <v>0</v>
      </c>
      <c r="P241" t="b">
        <f>OR(Data3[[#This Row],[Units]]&gt;$G$11,Data3[[#This Row],[Units]]&lt;$G$12)</f>
        <v>0</v>
      </c>
    </row>
    <row r="242" spans="10:16" x14ac:dyDescent="0.25">
      <c r="J242" t="s">
        <v>5</v>
      </c>
      <c r="K242" t="s">
        <v>38</v>
      </c>
      <c r="L242" t="s">
        <v>19</v>
      </c>
      <c r="M242" s="4">
        <v>5474</v>
      </c>
      <c r="N242" s="5">
        <v>168</v>
      </c>
      <c r="O242" t="b">
        <f>OR(Data3[[#This Row],[Amount]]&gt;$F$11,Data3[[#This Row],[Amount]]&lt;$F$12)</f>
        <v>0</v>
      </c>
      <c r="P242" t="b">
        <f>OR(Data3[[#This Row],[Units]]&gt;$G$11,Data3[[#This Row],[Units]]&lt;$G$12)</f>
        <v>0</v>
      </c>
    </row>
    <row r="243" spans="10:16" x14ac:dyDescent="0.25">
      <c r="J243" t="s">
        <v>40</v>
      </c>
      <c r="K243" t="s">
        <v>36</v>
      </c>
      <c r="L243" t="s">
        <v>27</v>
      </c>
      <c r="M243" s="4">
        <v>3164</v>
      </c>
      <c r="N243" s="5">
        <v>306</v>
      </c>
      <c r="O243" t="b">
        <f>OR(Data3[[#This Row],[Amount]]&gt;$F$11,Data3[[#This Row],[Amount]]&lt;$F$12)</f>
        <v>0</v>
      </c>
      <c r="P243" t="b">
        <f>OR(Data3[[#This Row],[Units]]&gt;$G$11,Data3[[#This Row],[Units]]&lt;$G$12)</f>
        <v>0</v>
      </c>
    </row>
    <row r="244" spans="10:16" x14ac:dyDescent="0.25">
      <c r="J244" t="s">
        <v>6</v>
      </c>
      <c r="K244" t="s">
        <v>35</v>
      </c>
      <c r="L244" t="s">
        <v>4</v>
      </c>
      <c r="M244" s="4">
        <v>1302</v>
      </c>
      <c r="N244" s="5">
        <v>402</v>
      </c>
      <c r="O244" t="b">
        <f>OR(Data3[[#This Row],[Amount]]&gt;$F$11,Data3[[#This Row],[Amount]]&lt;$F$12)</f>
        <v>0</v>
      </c>
      <c r="P244" t="b">
        <f>OR(Data3[[#This Row],[Units]]&gt;$G$11,Data3[[#This Row],[Units]]&lt;$G$12)</f>
        <v>0</v>
      </c>
    </row>
    <row r="245" spans="10:16" x14ac:dyDescent="0.25">
      <c r="J245" t="s">
        <v>3</v>
      </c>
      <c r="K245" t="s">
        <v>37</v>
      </c>
      <c r="L245" t="s">
        <v>28</v>
      </c>
      <c r="M245" s="4">
        <v>7308</v>
      </c>
      <c r="N245" s="5">
        <v>327</v>
      </c>
      <c r="O245" t="b">
        <f>OR(Data3[[#This Row],[Amount]]&gt;$F$11,Data3[[#This Row],[Amount]]&lt;$F$12)</f>
        <v>0</v>
      </c>
      <c r="P245" t="b">
        <f>OR(Data3[[#This Row],[Units]]&gt;$G$11,Data3[[#This Row],[Units]]&lt;$G$12)</f>
        <v>0</v>
      </c>
    </row>
    <row r="246" spans="10:16" x14ac:dyDescent="0.25">
      <c r="J246" t="s">
        <v>40</v>
      </c>
      <c r="K246" t="s">
        <v>37</v>
      </c>
      <c r="L246" t="s">
        <v>27</v>
      </c>
      <c r="M246" s="4">
        <v>6132</v>
      </c>
      <c r="N246" s="5">
        <v>93</v>
      </c>
      <c r="O246" t="b">
        <f>OR(Data3[[#This Row],[Amount]]&gt;$F$11,Data3[[#This Row],[Amount]]&lt;$F$12)</f>
        <v>0</v>
      </c>
      <c r="P246" t="b">
        <f>OR(Data3[[#This Row],[Units]]&gt;$G$11,Data3[[#This Row],[Units]]&lt;$G$12)</f>
        <v>0</v>
      </c>
    </row>
    <row r="247" spans="10:16" x14ac:dyDescent="0.25">
      <c r="J247" t="s">
        <v>10</v>
      </c>
      <c r="K247" t="s">
        <v>35</v>
      </c>
      <c r="L247" t="s">
        <v>14</v>
      </c>
      <c r="M247" s="4">
        <v>3472</v>
      </c>
      <c r="N247" s="5">
        <v>96</v>
      </c>
      <c r="O247" t="b">
        <f>OR(Data3[[#This Row],[Amount]]&gt;$F$11,Data3[[#This Row],[Amount]]&lt;$F$12)</f>
        <v>0</v>
      </c>
      <c r="P247" t="b">
        <f>OR(Data3[[#This Row],[Units]]&gt;$G$11,Data3[[#This Row],[Units]]&lt;$G$12)</f>
        <v>0</v>
      </c>
    </row>
    <row r="248" spans="10:16" x14ac:dyDescent="0.25">
      <c r="J248" t="s">
        <v>8</v>
      </c>
      <c r="K248" t="s">
        <v>39</v>
      </c>
      <c r="L248" t="s">
        <v>18</v>
      </c>
      <c r="M248" s="4">
        <v>9660</v>
      </c>
      <c r="N248" s="5">
        <v>27</v>
      </c>
      <c r="O248" t="b">
        <f>OR(Data3[[#This Row],[Amount]]&gt;$F$11,Data3[[#This Row],[Amount]]&lt;$F$12)</f>
        <v>0</v>
      </c>
      <c r="P248" t="b">
        <f>OR(Data3[[#This Row],[Units]]&gt;$G$11,Data3[[#This Row],[Units]]&lt;$G$12)</f>
        <v>0</v>
      </c>
    </row>
    <row r="249" spans="10:16" x14ac:dyDescent="0.25">
      <c r="J249" t="s">
        <v>9</v>
      </c>
      <c r="K249" t="s">
        <v>38</v>
      </c>
      <c r="L249" t="s">
        <v>26</v>
      </c>
      <c r="M249" s="4">
        <v>2436</v>
      </c>
      <c r="N249" s="5">
        <v>99</v>
      </c>
      <c r="O249" t="b">
        <f>OR(Data3[[#This Row],[Amount]]&gt;$F$11,Data3[[#This Row],[Amount]]&lt;$F$12)</f>
        <v>0</v>
      </c>
      <c r="P249" t="b">
        <f>OR(Data3[[#This Row],[Units]]&gt;$G$11,Data3[[#This Row],[Units]]&lt;$G$12)</f>
        <v>0</v>
      </c>
    </row>
    <row r="250" spans="10:16" x14ac:dyDescent="0.25">
      <c r="J250" t="s">
        <v>9</v>
      </c>
      <c r="K250" t="s">
        <v>38</v>
      </c>
      <c r="L250" t="s">
        <v>33</v>
      </c>
      <c r="M250" s="4">
        <v>9506</v>
      </c>
      <c r="N250" s="5">
        <v>87</v>
      </c>
      <c r="O250" t="b">
        <f>OR(Data3[[#This Row],[Amount]]&gt;$F$11,Data3[[#This Row],[Amount]]&lt;$F$12)</f>
        <v>0</v>
      </c>
      <c r="P250" t="b">
        <f>OR(Data3[[#This Row],[Units]]&gt;$G$11,Data3[[#This Row],[Units]]&lt;$G$12)</f>
        <v>0</v>
      </c>
    </row>
    <row r="251" spans="10:16" x14ac:dyDescent="0.25">
      <c r="J251" t="s">
        <v>10</v>
      </c>
      <c r="K251" t="s">
        <v>37</v>
      </c>
      <c r="L251" t="s">
        <v>21</v>
      </c>
      <c r="M251" s="4">
        <v>245</v>
      </c>
      <c r="N251" s="5">
        <v>288</v>
      </c>
      <c r="O251" t="b">
        <f>OR(Data3[[#This Row],[Amount]]&gt;$F$11,Data3[[#This Row],[Amount]]&lt;$F$12)</f>
        <v>0</v>
      </c>
      <c r="P251" t="b">
        <f>OR(Data3[[#This Row],[Units]]&gt;$G$11,Data3[[#This Row],[Units]]&lt;$G$12)</f>
        <v>0</v>
      </c>
    </row>
    <row r="252" spans="10:16" x14ac:dyDescent="0.25">
      <c r="J252" t="s">
        <v>8</v>
      </c>
      <c r="K252" t="s">
        <v>35</v>
      </c>
      <c r="L252" t="s">
        <v>20</v>
      </c>
      <c r="M252" s="4">
        <v>2702</v>
      </c>
      <c r="N252" s="5">
        <v>363</v>
      </c>
      <c r="O252" t="b">
        <f>OR(Data3[[#This Row],[Amount]]&gt;$F$11,Data3[[#This Row],[Amount]]&lt;$F$12)</f>
        <v>0</v>
      </c>
      <c r="P252" t="b">
        <f>OR(Data3[[#This Row],[Units]]&gt;$G$11,Data3[[#This Row],[Units]]&lt;$G$12)</f>
        <v>0</v>
      </c>
    </row>
    <row r="253" spans="10:16" x14ac:dyDescent="0.25">
      <c r="J253" t="s">
        <v>10</v>
      </c>
      <c r="K253" t="s">
        <v>34</v>
      </c>
      <c r="L253" t="s">
        <v>17</v>
      </c>
      <c r="M253" s="4">
        <v>700</v>
      </c>
      <c r="N253" s="5">
        <v>87</v>
      </c>
      <c r="O253" t="b">
        <f>OR(Data3[[#This Row],[Amount]]&gt;$F$11,Data3[[#This Row],[Amount]]&lt;$F$12)</f>
        <v>0</v>
      </c>
      <c r="P253" t="b">
        <f>OR(Data3[[#This Row],[Units]]&gt;$G$11,Data3[[#This Row],[Units]]&lt;$G$12)</f>
        <v>0</v>
      </c>
    </row>
    <row r="254" spans="10:16" x14ac:dyDescent="0.25">
      <c r="J254" t="s">
        <v>6</v>
      </c>
      <c r="K254" t="s">
        <v>34</v>
      </c>
      <c r="L254" t="s">
        <v>17</v>
      </c>
      <c r="M254" s="4">
        <v>3759</v>
      </c>
      <c r="N254" s="5">
        <v>150</v>
      </c>
      <c r="O254" t="b">
        <f>OR(Data3[[#This Row],[Amount]]&gt;$F$11,Data3[[#This Row],[Amount]]&lt;$F$12)</f>
        <v>0</v>
      </c>
      <c r="P254" t="b">
        <f>OR(Data3[[#This Row],[Units]]&gt;$G$11,Data3[[#This Row],[Units]]&lt;$G$12)</f>
        <v>0</v>
      </c>
    </row>
    <row r="255" spans="10:16" x14ac:dyDescent="0.25">
      <c r="J255" t="s">
        <v>2</v>
      </c>
      <c r="K255" t="s">
        <v>35</v>
      </c>
      <c r="L255" t="s">
        <v>17</v>
      </c>
      <c r="M255" s="4">
        <v>1589</v>
      </c>
      <c r="N255" s="5">
        <v>303</v>
      </c>
      <c r="O255" t="b">
        <f>OR(Data3[[#This Row],[Amount]]&gt;$F$11,Data3[[#This Row],[Amount]]&lt;$F$12)</f>
        <v>0</v>
      </c>
      <c r="P255" t="b">
        <f>OR(Data3[[#This Row],[Units]]&gt;$G$11,Data3[[#This Row],[Units]]&lt;$G$12)</f>
        <v>0</v>
      </c>
    </row>
    <row r="256" spans="10:16" x14ac:dyDescent="0.25">
      <c r="J256" t="s">
        <v>7</v>
      </c>
      <c r="K256" t="s">
        <v>35</v>
      </c>
      <c r="L256" t="s">
        <v>28</v>
      </c>
      <c r="M256" s="4">
        <v>5194</v>
      </c>
      <c r="N256" s="5">
        <v>288</v>
      </c>
      <c r="O256" t="b">
        <f>OR(Data3[[#This Row],[Amount]]&gt;$F$11,Data3[[#This Row],[Amount]]&lt;$F$12)</f>
        <v>0</v>
      </c>
      <c r="P256" t="b">
        <f>OR(Data3[[#This Row],[Units]]&gt;$G$11,Data3[[#This Row],[Units]]&lt;$G$12)</f>
        <v>0</v>
      </c>
    </row>
    <row r="257" spans="10:16" x14ac:dyDescent="0.25">
      <c r="J257" t="s">
        <v>10</v>
      </c>
      <c r="K257" t="s">
        <v>36</v>
      </c>
      <c r="L257" t="s">
        <v>13</v>
      </c>
      <c r="M257" s="4">
        <v>945</v>
      </c>
      <c r="N257" s="5">
        <v>75</v>
      </c>
      <c r="O257" t="b">
        <f>OR(Data3[[#This Row],[Amount]]&gt;$F$11,Data3[[#This Row],[Amount]]&lt;$F$12)</f>
        <v>0</v>
      </c>
      <c r="P257" t="b">
        <f>OR(Data3[[#This Row],[Units]]&gt;$G$11,Data3[[#This Row],[Units]]&lt;$G$12)</f>
        <v>0</v>
      </c>
    </row>
    <row r="258" spans="10:16" x14ac:dyDescent="0.25">
      <c r="J258" t="s">
        <v>40</v>
      </c>
      <c r="K258" t="s">
        <v>38</v>
      </c>
      <c r="L258" t="s">
        <v>31</v>
      </c>
      <c r="M258" s="4">
        <v>1988</v>
      </c>
      <c r="N258" s="5">
        <v>39</v>
      </c>
      <c r="O258" t="b">
        <f>OR(Data3[[#This Row],[Amount]]&gt;$F$11,Data3[[#This Row],[Amount]]&lt;$F$12)</f>
        <v>0</v>
      </c>
      <c r="P258" t="b">
        <f>OR(Data3[[#This Row],[Units]]&gt;$G$11,Data3[[#This Row],[Units]]&lt;$G$12)</f>
        <v>0</v>
      </c>
    </row>
    <row r="259" spans="10:16" x14ac:dyDescent="0.25">
      <c r="J259" t="s">
        <v>6</v>
      </c>
      <c r="K259" t="s">
        <v>34</v>
      </c>
      <c r="L259" t="s">
        <v>32</v>
      </c>
      <c r="M259" s="4">
        <v>6734</v>
      </c>
      <c r="N259" s="5">
        <v>123</v>
      </c>
      <c r="O259" t="b">
        <f>OR(Data3[[#This Row],[Amount]]&gt;$F$11,Data3[[#This Row],[Amount]]&lt;$F$12)</f>
        <v>0</v>
      </c>
      <c r="P259" t="b">
        <f>OR(Data3[[#This Row],[Units]]&gt;$G$11,Data3[[#This Row],[Units]]&lt;$G$12)</f>
        <v>0</v>
      </c>
    </row>
    <row r="260" spans="10:16" x14ac:dyDescent="0.25">
      <c r="J260" t="s">
        <v>40</v>
      </c>
      <c r="K260" t="s">
        <v>36</v>
      </c>
      <c r="L260" t="s">
        <v>4</v>
      </c>
      <c r="M260" s="4">
        <v>217</v>
      </c>
      <c r="N260" s="5">
        <v>36</v>
      </c>
      <c r="O260" t="b">
        <f>OR(Data3[[#This Row],[Amount]]&gt;$F$11,Data3[[#This Row],[Amount]]&lt;$F$12)</f>
        <v>0</v>
      </c>
      <c r="P260" t="b">
        <f>OR(Data3[[#This Row],[Units]]&gt;$G$11,Data3[[#This Row],[Units]]&lt;$G$12)</f>
        <v>0</v>
      </c>
    </row>
    <row r="261" spans="10:16" x14ac:dyDescent="0.25">
      <c r="J261" t="s">
        <v>5</v>
      </c>
      <c r="K261" t="s">
        <v>34</v>
      </c>
      <c r="L261" t="s">
        <v>22</v>
      </c>
      <c r="M261" s="4">
        <v>6279</v>
      </c>
      <c r="N261" s="5">
        <v>237</v>
      </c>
      <c r="O261" t="b">
        <f>OR(Data3[[#This Row],[Amount]]&gt;$F$11,Data3[[#This Row],[Amount]]&lt;$F$12)</f>
        <v>0</v>
      </c>
      <c r="P261" t="b">
        <f>OR(Data3[[#This Row],[Units]]&gt;$G$11,Data3[[#This Row],[Units]]&lt;$G$12)</f>
        <v>0</v>
      </c>
    </row>
    <row r="262" spans="10:16" x14ac:dyDescent="0.25">
      <c r="J262" t="s">
        <v>40</v>
      </c>
      <c r="K262" t="s">
        <v>36</v>
      </c>
      <c r="L262" t="s">
        <v>13</v>
      </c>
      <c r="M262" s="4">
        <v>4424</v>
      </c>
      <c r="N262" s="5">
        <v>201</v>
      </c>
      <c r="O262" t="b">
        <f>OR(Data3[[#This Row],[Amount]]&gt;$F$11,Data3[[#This Row],[Amount]]&lt;$F$12)</f>
        <v>0</v>
      </c>
      <c r="P262" t="b">
        <f>OR(Data3[[#This Row],[Units]]&gt;$G$11,Data3[[#This Row],[Units]]&lt;$G$12)</f>
        <v>0</v>
      </c>
    </row>
    <row r="263" spans="10:16" x14ac:dyDescent="0.25">
      <c r="J263" t="s">
        <v>2</v>
      </c>
      <c r="K263" t="s">
        <v>36</v>
      </c>
      <c r="L263" t="s">
        <v>17</v>
      </c>
      <c r="M263" s="4">
        <v>189</v>
      </c>
      <c r="N263" s="5">
        <v>48</v>
      </c>
      <c r="O263" t="b">
        <f>OR(Data3[[#This Row],[Amount]]&gt;$F$11,Data3[[#This Row],[Amount]]&lt;$F$12)</f>
        <v>0</v>
      </c>
      <c r="P263" t="b">
        <f>OR(Data3[[#This Row],[Units]]&gt;$G$11,Data3[[#This Row],[Units]]&lt;$G$12)</f>
        <v>0</v>
      </c>
    </row>
    <row r="264" spans="10:16" x14ac:dyDescent="0.25">
      <c r="J264" t="s">
        <v>5</v>
      </c>
      <c r="K264" t="s">
        <v>35</v>
      </c>
      <c r="L264" t="s">
        <v>22</v>
      </c>
      <c r="M264" s="4">
        <v>490</v>
      </c>
      <c r="N264" s="5">
        <v>84</v>
      </c>
      <c r="O264" t="b">
        <f>OR(Data3[[#This Row],[Amount]]&gt;$F$11,Data3[[#This Row],[Amount]]&lt;$F$12)</f>
        <v>0</v>
      </c>
      <c r="P264" t="b">
        <f>OR(Data3[[#This Row],[Units]]&gt;$G$11,Data3[[#This Row],[Units]]&lt;$G$12)</f>
        <v>0</v>
      </c>
    </row>
    <row r="265" spans="10:16" x14ac:dyDescent="0.25">
      <c r="J265" t="s">
        <v>8</v>
      </c>
      <c r="K265" t="s">
        <v>37</v>
      </c>
      <c r="L265" t="s">
        <v>21</v>
      </c>
      <c r="M265" s="4">
        <v>434</v>
      </c>
      <c r="N265" s="5">
        <v>87</v>
      </c>
      <c r="O265" t="b">
        <f>OR(Data3[[#This Row],[Amount]]&gt;$F$11,Data3[[#This Row],[Amount]]&lt;$F$12)</f>
        <v>0</v>
      </c>
      <c r="P265" t="b">
        <f>OR(Data3[[#This Row],[Units]]&gt;$G$11,Data3[[#This Row],[Units]]&lt;$G$12)</f>
        <v>0</v>
      </c>
    </row>
    <row r="266" spans="10:16" x14ac:dyDescent="0.25">
      <c r="J266" t="s">
        <v>7</v>
      </c>
      <c r="K266" t="s">
        <v>38</v>
      </c>
      <c r="L266" t="s">
        <v>30</v>
      </c>
      <c r="M266" s="4">
        <v>10129</v>
      </c>
      <c r="N266" s="5">
        <v>312</v>
      </c>
      <c r="O266" t="b">
        <f>OR(Data3[[#This Row],[Amount]]&gt;$F$11,Data3[[#This Row],[Amount]]&lt;$F$12)</f>
        <v>0</v>
      </c>
      <c r="P266" t="b">
        <f>OR(Data3[[#This Row],[Units]]&gt;$G$11,Data3[[#This Row],[Units]]&lt;$G$12)</f>
        <v>0</v>
      </c>
    </row>
    <row r="267" spans="10:16" x14ac:dyDescent="0.25">
      <c r="J267" t="s">
        <v>3</v>
      </c>
      <c r="K267" t="s">
        <v>39</v>
      </c>
      <c r="L267" t="s">
        <v>28</v>
      </c>
      <c r="M267" s="4">
        <v>1652</v>
      </c>
      <c r="N267" s="5">
        <v>102</v>
      </c>
      <c r="O267" t="b">
        <f>OR(Data3[[#This Row],[Amount]]&gt;$F$11,Data3[[#This Row],[Amount]]&lt;$F$12)</f>
        <v>0</v>
      </c>
      <c r="P267" t="b">
        <f>OR(Data3[[#This Row],[Units]]&gt;$G$11,Data3[[#This Row],[Units]]&lt;$G$12)</f>
        <v>0</v>
      </c>
    </row>
    <row r="268" spans="10:16" x14ac:dyDescent="0.25">
      <c r="J268" t="s">
        <v>8</v>
      </c>
      <c r="K268" t="s">
        <v>38</v>
      </c>
      <c r="L268" t="s">
        <v>21</v>
      </c>
      <c r="M268" s="4">
        <v>6433</v>
      </c>
      <c r="N268" s="5">
        <v>78</v>
      </c>
      <c r="O268" t="b">
        <f>OR(Data3[[#This Row],[Amount]]&gt;$F$11,Data3[[#This Row],[Amount]]&lt;$F$12)</f>
        <v>0</v>
      </c>
      <c r="P268" t="b">
        <f>OR(Data3[[#This Row],[Units]]&gt;$G$11,Data3[[#This Row],[Units]]&lt;$G$12)</f>
        <v>0</v>
      </c>
    </row>
    <row r="269" spans="10:16" x14ac:dyDescent="0.25">
      <c r="J269" t="s">
        <v>3</v>
      </c>
      <c r="K269" t="s">
        <v>34</v>
      </c>
      <c r="L269" t="s">
        <v>23</v>
      </c>
      <c r="M269" s="4">
        <v>2212</v>
      </c>
      <c r="N269" s="5">
        <v>117</v>
      </c>
      <c r="O269" t="b">
        <f>OR(Data3[[#This Row],[Amount]]&gt;$F$11,Data3[[#This Row],[Amount]]&lt;$F$12)</f>
        <v>0</v>
      </c>
      <c r="P269" t="b">
        <f>OR(Data3[[#This Row],[Units]]&gt;$G$11,Data3[[#This Row],[Units]]&lt;$G$12)</f>
        <v>0</v>
      </c>
    </row>
    <row r="270" spans="10:16" x14ac:dyDescent="0.25">
      <c r="J270" t="s">
        <v>41</v>
      </c>
      <c r="K270" t="s">
        <v>35</v>
      </c>
      <c r="L270" t="s">
        <v>19</v>
      </c>
      <c r="M270" s="4">
        <v>609</v>
      </c>
      <c r="N270" s="5">
        <v>99</v>
      </c>
      <c r="O270" t="b">
        <f>OR(Data3[[#This Row],[Amount]]&gt;$F$11,Data3[[#This Row],[Amount]]&lt;$F$12)</f>
        <v>0</v>
      </c>
      <c r="P270" t="b">
        <f>OR(Data3[[#This Row],[Units]]&gt;$G$11,Data3[[#This Row],[Units]]&lt;$G$12)</f>
        <v>0</v>
      </c>
    </row>
    <row r="271" spans="10:16" x14ac:dyDescent="0.25">
      <c r="J271" t="s">
        <v>40</v>
      </c>
      <c r="K271" t="s">
        <v>35</v>
      </c>
      <c r="L271" t="s">
        <v>24</v>
      </c>
      <c r="M271" s="4">
        <v>1638</v>
      </c>
      <c r="N271" s="5">
        <v>48</v>
      </c>
      <c r="O271" t="b">
        <f>OR(Data3[[#This Row],[Amount]]&gt;$F$11,Data3[[#This Row],[Amount]]&lt;$F$12)</f>
        <v>0</v>
      </c>
      <c r="P271" t="b">
        <f>OR(Data3[[#This Row],[Units]]&gt;$G$11,Data3[[#This Row],[Units]]&lt;$G$12)</f>
        <v>0</v>
      </c>
    </row>
    <row r="272" spans="10:16" x14ac:dyDescent="0.25">
      <c r="J272" t="s">
        <v>7</v>
      </c>
      <c r="K272" t="s">
        <v>34</v>
      </c>
      <c r="L272" t="s">
        <v>15</v>
      </c>
      <c r="M272" s="4">
        <v>3829</v>
      </c>
      <c r="N272" s="5">
        <v>24</v>
      </c>
      <c r="O272" t="b">
        <f>OR(Data3[[#This Row],[Amount]]&gt;$F$11,Data3[[#This Row],[Amount]]&lt;$F$12)</f>
        <v>0</v>
      </c>
      <c r="P272" t="b">
        <f>OR(Data3[[#This Row],[Units]]&gt;$G$11,Data3[[#This Row],[Units]]&lt;$G$12)</f>
        <v>0</v>
      </c>
    </row>
    <row r="273" spans="10:16" x14ac:dyDescent="0.25">
      <c r="J273" t="s">
        <v>40</v>
      </c>
      <c r="K273" t="s">
        <v>39</v>
      </c>
      <c r="L273" t="s">
        <v>15</v>
      </c>
      <c r="M273" s="4">
        <v>5775</v>
      </c>
      <c r="N273" s="5">
        <v>42</v>
      </c>
      <c r="O273" t="b">
        <f>OR(Data3[[#This Row],[Amount]]&gt;$F$11,Data3[[#This Row],[Amount]]&lt;$F$12)</f>
        <v>0</v>
      </c>
      <c r="P273" t="b">
        <f>OR(Data3[[#This Row],[Units]]&gt;$G$11,Data3[[#This Row],[Units]]&lt;$G$12)</f>
        <v>0</v>
      </c>
    </row>
    <row r="274" spans="10:16" x14ac:dyDescent="0.25">
      <c r="J274" t="s">
        <v>6</v>
      </c>
      <c r="K274" t="s">
        <v>35</v>
      </c>
      <c r="L274" t="s">
        <v>20</v>
      </c>
      <c r="M274" s="4">
        <v>1071</v>
      </c>
      <c r="N274" s="5">
        <v>270</v>
      </c>
      <c r="O274" t="b">
        <f>OR(Data3[[#This Row],[Amount]]&gt;$F$11,Data3[[#This Row],[Amount]]&lt;$F$12)</f>
        <v>0</v>
      </c>
      <c r="P274" t="b">
        <f>OR(Data3[[#This Row],[Units]]&gt;$G$11,Data3[[#This Row],[Units]]&lt;$G$12)</f>
        <v>0</v>
      </c>
    </row>
    <row r="275" spans="10:16" x14ac:dyDescent="0.25">
      <c r="J275" t="s">
        <v>8</v>
      </c>
      <c r="K275" t="s">
        <v>36</v>
      </c>
      <c r="L275" t="s">
        <v>23</v>
      </c>
      <c r="M275" s="4">
        <v>5019</v>
      </c>
      <c r="N275" s="5">
        <v>150</v>
      </c>
      <c r="O275" t="b">
        <f>OR(Data3[[#This Row],[Amount]]&gt;$F$11,Data3[[#This Row],[Amount]]&lt;$F$12)</f>
        <v>0</v>
      </c>
      <c r="P275" t="b">
        <f>OR(Data3[[#This Row],[Units]]&gt;$G$11,Data3[[#This Row],[Units]]&lt;$G$12)</f>
        <v>0</v>
      </c>
    </row>
    <row r="276" spans="10:16" x14ac:dyDescent="0.25">
      <c r="J276" t="s">
        <v>2</v>
      </c>
      <c r="K276" t="s">
        <v>37</v>
      </c>
      <c r="L276" t="s">
        <v>15</v>
      </c>
      <c r="M276" s="4">
        <v>2863</v>
      </c>
      <c r="N276" s="5">
        <v>42</v>
      </c>
      <c r="O276" t="b">
        <f>OR(Data3[[#This Row],[Amount]]&gt;$F$11,Data3[[#This Row],[Amount]]&lt;$F$12)</f>
        <v>0</v>
      </c>
      <c r="P276" t="b">
        <f>OR(Data3[[#This Row],[Units]]&gt;$G$11,Data3[[#This Row],[Units]]&lt;$G$12)</f>
        <v>0</v>
      </c>
    </row>
    <row r="277" spans="10:16" x14ac:dyDescent="0.25">
      <c r="J277" t="s">
        <v>40</v>
      </c>
      <c r="K277" t="s">
        <v>35</v>
      </c>
      <c r="L277" t="s">
        <v>29</v>
      </c>
      <c r="M277" s="4">
        <v>1617</v>
      </c>
      <c r="N277" s="5">
        <v>126</v>
      </c>
      <c r="O277" t="b">
        <f>OR(Data3[[#This Row],[Amount]]&gt;$F$11,Data3[[#This Row],[Amount]]&lt;$F$12)</f>
        <v>0</v>
      </c>
      <c r="P277" t="b">
        <f>OR(Data3[[#This Row],[Units]]&gt;$G$11,Data3[[#This Row],[Units]]&lt;$G$12)</f>
        <v>0</v>
      </c>
    </row>
    <row r="278" spans="10:16" x14ac:dyDescent="0.25">
      <c r="J278" t="s">
        <v>6</v>
      </c>
      <c r="K278" t="s">
        <v>37</v>
      </c>
      <c r="L278" t="s">
        <v>26</v>
      </c>
      <c r="M278" s="4">
        <v>6818</v>
      </c>
      <c r="N278" s="5">
        <v>6</v>
      </c>
      <c r="O278" t="b">
        <f>OR(Data3[[#This Row],[Amount]]&gt;$F$11,Data3[[#This Row],[Amount]]&lt;$F$12)</f>
        <v>0</v>
      </c>
      <c r="P278" t="b">
        <f>OR(Data3[[#This Row],[Units]]&gt;$G$11,Data3[[#This Row],[Units]]&lt;$G$12)</f>
        <v>0</v>
      </c>
    </row>
    <row r="279" spans="10:16" x14ac:dyDescent="0.25">
      <c r="J279" t="s">
        <v>3</v>
      </c>
      <c r="K279" t="s">
        <v>35</v>
      </c>
      <c r="L279" t="s">
        <v>15</v>
      </c>
      <c r="M279" s="4">
        <v>6657</v>
      </c>
      <c r="N279" s="5">
        <v>276</v>
      </c>
      <c r="O279" t="b">
        <f>OR(Data3[[#This Row],[Amount]]&gt;$F$11,Data3[[#This Row],[Amount]]&lt;$F$12)</f>
        <v>0</v>
      </c>
      <c r="P279" t="b">
        <f>OR(Data3[[#This Row],[Units]]&gt;$G$11,Data3[[#This Row],[Units]]&lt;$G$12)</f>
        <v>0</v>
      </c>
    </row>
    <row r="280" spans="10:16" x14ac:dyDescent="0.25">
      <c r="J280" t="s">
        <v>3</v>
      </c>
      <c r="K280" t="s">
        <v>34</v>
      </c>
      <c r="L280" t="s">
        <v>17</v>
      </c>
      <c r="M280" s="4">
        <v>2919</v>
      </c>
      <c r="N280" s="5">
        <v>93</v>
      </c>
      <c r="O280" t="b">
        <f>OR(Data3[[#This Row],[Amount]]&gt;$F$11,Data3[[#This Row],[Amount]]&lt;$F$12)</f>
        <v>0</v>
      </c>
      <c r="P280" t="b">
        <f>OR(Data3[[#This Row],[Units]]&gt;$G$11,Data3[[#This Row],[Units]]&lt;$G$12)</f>
        <v>0</v>
      </c>
    </row>
    <row r="281" spans="10:16" x14ac:dyDescent="0.25">
      <c r="J281" t="s">
        <v>2</v>
      </c>
      <c r="K281" t="s">
        <v>36</v>
      </c>
      <c r="L281" t="s">
        <v>31</v>
      </c>
      <c r="M281" s="4">
        <v>3094</v>
      </c>
      <c r="N281" s="5">
        <v>246</v>
      </c>
      <c r="O281" t="b">
        <f>OR(Data3[[#This Row],[Amount]]&gt;$F$11,Data3[[#This Row],[Amount]]&lt;$F$12)</f>
        <v>0</v>
      </c>
      <c r="P281" t="b">
        <f>OR(Data3[[#This Row],[Units]]&gt;$G$11,Data3[[#This Row],[Units]]&lt;$G$12)</f>
        <v>0</v>
      </c>
    </row>
    <row r="282" spans="10:16" x14ac:dyDescent="0.25">
      <c r="J282" t="s">
        <v>6</v>
      </c>
      <c r="K282" t="s">
        <v>39</v>
      </c>
      <c r="L282" t="s">
        <v>24</v>
      </c>
      <c r="M282" s="4">
        <v>2989</v>
      </c>
      <c r="N282" s="5">
        <v>3</v>
      </c>
      <c r="O282" t="b">
        <f>OR(Data3[[#This Row],[Amount]]&gt;$F$11,Data3[[#This Row],[Amount]]&lt;$F$12)</f>
        <v>0</v>
      </c>
      <c r="P282" t="b">
        <f>OR(Data3[[#This Row],[Units]]&gt;$G$11,Data3[[#This Row],[Units]]&lt;$G$12)</f>
        <v>0</v>
      </c>
    </row>
    <row r="283" spans="10:16" x14ac:dyDescent="0.25">
      <c r="J283" t="s">
        <v>8</v>
      </c>
      <c r="K283" t="s">
        <v>38</v>
      </c>
      <c r="L283" t="s">
        <v>27</v>
      </c>
      <c r="M283" s="4">
        <v>2268</v>
      </c>
      <c r="N283" s="5">
        <v>63</v>
      </c>
      <c r="O283" t="b">
        <f>OR(Data3[[#This Row],[Amount]]&gt;$F$11,Data3[[#This Row],[Amount]]&lt;$F$12)</f>
        <v>0</v>
      </c>
      <c r="P283" t="b">
        <f>OR(Data3[[#This Row],[Units]]&gt;$G$11,Data3[[#This Row],[Units]]&lt;$G$12)</f>
        <v>0</v>
      </c>
    </row>
    <row r="284" spans="10:16" x14ac:dyDescent="0.25">
      <c r="J284" t="s">
        <v>5</v>
      </c>
      <c r="K284" t="s">
        <v>35</v>
      </c>
      <c r="L284" t="s">
        <v>31</v>
      </c>
      <c r="M284" s="4">
        <v>4753</v>
      </c>
      <c r="N284" s="5">
        <v>246</v>
      </c>
      <c r="O284" t="b">
        <f>OR(Data3[[#This Row],[Amount]]&gt;$F$11,Data3[[#This Row],[Amount]]&lt;$F$12)</f>
        <v>0</v>
      </c>
      <c r="P284" t="b">
        <f>OR(Data3[[#This Row],[Units]]&gt;$G$11,Data3[[#This Row],[Units]]&lt;$G$12)</f>
        <v>0</v>
      </c>
    </row>
    <row r="285" spans="10:16" x14ac:dyDescent="0.25">
      <c r="J285" t="s">
        <v>2</v>
      </c>
      <c r="K285" t="s">
        <v>34</v>
      </c>
      <c r="L285" t="s">
        <v>19</v>
      </c>
      <c r="M285" s="4">
        <v>7511</v>
      </c>
      <c r="N285" s="5">
        <v>120</v>
      </c>
      <c r="O285" t="b">
        <f>OR(Data3[[#This Row],[Amount]]&gt;$F$11,Data3[[#This Row],[Amount]]&lt;$F$12)</f>
        <v>0</v>
      </c>
      <c r="P285" t="b">
        <f>OR(Data3[[#This Row],[Units]]&gt;$G$11,Data3[[#This Row],[Units]]&lt;$G$12)</f>
        <v>0</v>
      </c>
    </row>
    <row r="286" spans="10:16" x14ac:dyDescent="0.25">
      <c r="J286" t="s">
        <v>2</v>
      </c>
      <c r="K286" t="s">
        <v>38</v>
      </c>
      <c r="L286" t="s">
        <v>31</v>
      </c>
      <c r="M286" s="4">
        <v>4326</v>
      </c>
      <c r="N286" s="5">
        <v>348</v>
      </c>
      <c r="O286" t="b">
        <f>OR(Data3[[#This Row],[Amount]]&gt;$F$11,Data3[[#This Row],[Amount]]&lt;$F$12)</f>
        <v>0</v>
      </c>
      <c r="P286" t="b">
        <f>OR(Data3[[#This Row],[Units]]&gt;$G$11,Data3[[#This Row],[Units]]&lt;$G$12)</f>
        <v>0</v>
      </c>
    </row>
    <row r="287" spans="10:16" x14ac:dyDescent="0.25">
      <c r="J287" t="s">
        <v>41</v>
      </c>
      <c r="K287" t="s">
        <v>34</v>
      </c>
      <c r="L287" t="s">
        <v>23</v>
      </c>
      <c r="M287" s="4">
        <v>4935</v>
      </c>
      <c r="N287" s="5">
        <v>126</v>
      </c>
      <c r="O287" t="b">
        <f>OR(Data3[[#This Row],[Amount]]&gt;$F$11,Data3[[#This Row],[Amount]]&lt;$F$12)</f>
        <v>0</v>
      </c>
      <c r="P287" t="b">
        <f>OR(Data3[[#This Row],[Units]]&gt;$G$11,Data3[[#This Row],[Units]]&lt;$G$12)</f>
        <v>0</v>
      </c>
    </row>
    <row r="288" spans="10:16" x14ac:dyDescent="0.25">
      <c r="J288" t="s">
        <v>6</v>
      </c>
      <c r="K288" t="s">
        <v>35</v>
      </c>
      <c r="L288" t="s">
        <v>30</v>
      </c>
      <c r="M288" s="4">
        <v>4781</v>
      </c>
      <c r="N288" s="5">
        <v>123</v>
      </c>
      <c r="O288" t="b">
        <f>OR(Data3[[#This Row],[Amount]]&gt;$F$11,Data3[[#This Row],[Amount]]&lt;$F$12)</f>
        <v>0</v>
      </c>
      <c r="P288" t="b">
        <f>OR(Data3[[#This Row],[Units]]&gt;$G$11,Data3[[#This Row],[Units]]&lt;$G$12)</f>
        <v>0</v>
      </c>
    </row>
    <row r="289" spans="10:16" x14ac:dyDescent="0.25">
      <c r="J289" t="s">
        <v>5</v>
      </c>
      <c r="K289" t="s">
        <v>38</v>
      </c>
      <c r="L289" t="s">
        <v>25</v>
      </c>
      <c r="M289" s="4">
        <v>7483</v>
      </c>
      <c r="N289" s="5">
        <v>45</v>
      </c>
      <c r="O289" t="b">
        <f>OR(Data3[[#This Row],[Amount]]&gt;$F$11,Data3[[#This Row],[Amount]]&lt;$F$12)</f>
        <v>0</v>
      </c>
      <c r="P289" t="b">
        <f>OR(Data3[[#This Row],[Units]]&gt;$G$11,Data3[[#This Row],[Units]]&lt;$G$12)</f>
        <v>0</v>
      </c>
    </row>
    <row r="290" spans="10:16" x14ac:dyDescent="0.25">
      <c r="J290" t="s">
        <v>10</v>
      </c>
      <c r="K290" t="s">
        <v>38</v>
      </c>
      <c r="L290" t="s">
        <v>4</v>
      </c>
      <c r="M290" s="4">
        <v>6860</v>
      </c>
      <c r="N290" s="5">
        <v>126</v>
      </c>
      <c r="O290" t="b">
        <f>OR(Data3[[#This Row],[Amount]]&gt;$F$11,Data3[[#This Row],[Amount]]&lt;$F$12)</f>
        <v>0</v>
      </c>
      <c r="P290" t="b">
        <f>OR(Data3[[#This Row],[Units]]&gt;$G$11,Data3[[#This Row],[Units]]&lt;$G$12)</f>
        <v>0</v>
      </c>
    </row>
    <row r="291" spans="10:16" x14ac:dyDescent="0.25">
      <c r="J291" t="s">
        <v>40</v>
      </c>
      <c r="K291" t="s">
        <v>37</v>
      </c>
      <c r="L291" t="s">
        <v>29</v>
      </c>
      <c r="M291" s="4">
        <v>9002</v>
      </c>
      <c r="N291" s="5">
        <v>72</v>
      </c>
      <c r="O291" t="b">
        <f>OR(Data3[[#This Row],[Amount]]&gt;$F$11,Data3[[#This Row],[Amount]]&lt;$F$12)</f>
        <v>0</v>
      </c>
      <c r="P291" t="b">
        <f>OR(Data3[[#This Row],[Units]]&gt;$G$11,Data3[[#This Row],[Units]]&lt;$G$12)</f>
        <v>0</v>
      </c>
    </row>
    <row r="292" spans="10:16" x14ac:dyDescent="0.25">
      <c r="J292" t="s">
        <v>6</v>
      </c>
      <c r="K292" t="s">
        <v>36</v>
      </c>
      <c r="L292" t="s">
        <v>29</v>
      </c>
      <c r="M292" s="4">
        <v>1400</v>
      </c>
      <c r="N292" s="5">
        <v>135</v>
      </c>
      <c r="O292" t="b">
        <f>OR(Data3[[#This Row],[Amount]]&gt;$F$11,Data3[[#This Row],[Amount]]&lt;$F$12)</f>
        <v>0</v>
      </c>
      <c r="P292" t="b">
        <f>OR(Data3[[#This Row],[Units]]&gt;$G$11,Data3[[#This Row],[Units]]&lt;$G$12)</f>
        <v>0</v>
      </c>
    </row>
    <row r="293" spans="10:16" x14ac:dyDescent="0.25">
      <c r="J293" t="s">
        <v>10</v>
      </c>
      <c r="K293" t="s">
        <v>34</v>
      </c>
      <c r="L293" t="s">
        <v>22</v>
      </c>
      <c r="M293" s="4">
        <v>4053</v>
      </c>
      <c r="N293" s="5">
        <v>24</v>
      </c>
      <c r="O293" t="b">
        <f>OR(Data3[[#This Row],[Amount]]&gt;$F$11,Data3[[#This Row],[Amount]]&lt;$F$12)</f>
        <v>0</v>
      </c>
      <c r="P293" t="b">
        <f>OR(Data3[[#This Row],[Units]]&gt;$G$11,Data3[[#This Row],[Units]]&lt;$G$12)</f>
        <v>0</v>
      </c>
    </row>
    <row r="294" spans="10:16" x14ac:dyDescent="0.25">
      <c r="J294" t="s">
        <v>7</v>
      </c>
      <c r="K294" t="s">
        <v>36</v>
      </c>
      <c r="L294" t="s">
        <v>31</v>
      </c>
      <c r="M294" s="4">
        <v>2149</v>
      </c>
      <c r="N294" s="5">
        <v>117</v>
      </c>
      <c r="O294" t="b">
        <f>OR(Data3[[#This Row],[Amount]]&gt;$F$11,Data3[[#This Row],[Amount]]&lt;$F$12)</f>
        <v>0</v>
      </c>
      <c r="P294" t="b">
        <f>OR(Data3[[#This Row],[Units]]&gt;$G$11,Data3[[#This Row],[Units]]&lt;$G$12)</f>
        <v>0</v>
      </c>
    </row>
    <row r="295" spans="10:16" x14ac:dyDescent="0.25">
      <c r="J295" t="s">
        <v>3</v>
      </c>
      <c r="K295" t="s">
        <v>39</v>
      </c>
      <c r="L295" t="s">
        <v>29</v>
      </c>
      <c r="M295" s="4">
        <v>3640</v>
      </c>
      <c r="N295" s="5">
        <v>51</v>
      </c>
      <c r="O295" t="b">
        <f>OR(Data3[[#This Row],[Amount]]&gt;$F$11,Data3[[#This Row],[Amount]]&lt;$F$12)</f>
        <v>0</v>
      </c>
      <c r="P295" t="b">
        <f>OR(Data3[[#This Row],[Units]]&gt;$G$11,Data3[[#This Row],[Units]]&lt;$G$12)</f>
        <v>0</v>
      </c>
    </row>
    <row r="296" spans="10:16" x14ac:dyDescent="0.25">
      <c r="J296" t="s">
        <v>2</v>
      </c>
      <c r="K296" t="s">
        <v>39</v>
      </c>
      <c r="L296" t="s">
        <v>23</v>
      </c>
      <c r="M296" s="4">
        <v>630</v>
      </c>
      <c r="N296" s="5">
        <v>36</v>
      </c>
      <c r="O296" t="b">
        <f>OR(Data3[[#This Row],[Amount]]&gt;$F$11,Data3[[#This Row],[Amount]]&lt;$F$12)</f>
        <v>0</v>
      </c>
      <c r="P296" t="b">
        <f>OR(Data3[[#This Row],[Units]]&gt;$G$11,Data3[[#This Row],[Units]]&lt;$G$12)</f>
        <v>0</v>
      </c>
    </row>
    <row r="297" spans="10:16" x14ac:dyDescent="0.25">
      <c r="J297" t="s">
        <v>9</v>
      </c>
      <c r="K297" t="s">
        <v>35</v>
      </c>
      <c r="L297" t="s">
        <v>27</v>
      </c>
      <c r="M297" s="4">
        <v>2429</v>
      </c>
      <c r="N297" s="5">
        <v>144</v>
      </c>
      <c r="O297" t="b">
        <f>OR(Data3[[#This Row],[Amount]]&gt;$F$11,Data3[[#This Row],[Amount]]&lt;$F$12)</f>
        <v>0</v>
      </c>
      <c r="P297" t="b">
        <f>OR(Data3[[#This Row],[Units]]&gt;$G$11,Data3[[#This Row],[Units]]&lt;$G$12)</f>
        <v>0</v>
      </c>
    </row>
    <row r="298" spans="10:16" x14ac:dyDescent="0.25">
      <c r="J298" t="s">
        <v>9</v>
      </c>
      <c r="K298" t="s">
        <v>36</v>
      </c>
      <c r="L298" t="s">
        <v>25</v>
      </c>
      <c r="M298" s="4">
        <v>2142</v>
      </c>
      <c r="N298" s="5">
        <v>114</v>
      </c>
      <c r="O298" t="b">
        <f>OR(Data3[[#This Row],[Amount]]&gt;$F$11,Data3[[#This Row],[Amount]]&lt;$F$12)</f>
        <v>0</v>
      </c>
      <c r="P298" t="b">
        <f>OR(Data3[[#This Row],[Units]]&gt;$G$11,Data3[[#This Row],[Units]]&lt;$G$12)</f>
        <v>0</v>
      </c>
    </row>
    <row r="299" spans="10:16" x14ac:dyDescent="0.25">
      <c r="J299" t="s">
        <v>7</v>
      </c>
      <c r="K299" t="s">
        <v>37</v>
      </c>
      <c r="L299" t="s">
        <v>30</v>
      </c>
      <c r="M299" s="4">
        <v>6454</v>
      </c>
      <c r="N299" s="5">
        <v>54</v>
      </c>
      <c r="O299" t="b">
        <f>OR(Data3[[#This Row],[Amount]]&gt;$F$11,Data3[[#This Row],[Amount]]&lt;$F$12)</f>
        <v>0</v>
      </c>
      <c r="P299" t="b">
        <f>OR(Data3[[#This Row],[Units]]&gt;$G$11,Data3[[#This Row],[Units]]&lt;$G$12)</f>
        <v>0</v>
      </c>
    </row>
    <row r="300" spans="10:16" x14ac:dyDescent="0.25">
      <c r="J300" t="s">
        <v>7</v>
      </c>
      <c r="K300" t="s">
        <v>37</v>
      </c>
      <c r="L300" t="s">
        <v>16</v>
      </c>
      <c r="M300" s="4">
        <v>4487</v>
      </c>
      <c r="N300" s="5">
        <v>333</v>
      </c>
      <c r="O300" t="b">
        <f>OR(Data3[[#This Row],[Amount]]&gt;$F$11,Data3[[#This Row],[Amount]]&lt;$F$12)</f>
        <v>0</v>
      </c>
      <c r="P300" t="b">
        <f>OR(Data3[[#This Row],[Units]]&gt;$G$11,Data3[[#This Row],[Units]]&lt;$G$12)</f>
        <v>0</v>
      </c>
    </row>
    <row r="301" spans="10:16" x14ac:dyDescent="0.25">
      <c r="J301" t="s">
        <v>3</v>
      </c>
      <c r="K301" t="s">
        <v>37</v>
      </c>
      <c r="L301" t="s">
        <v>4</v>
      </c>
      <c r="M301" s="4">
        <v>938</v>
      </c>
      <c r="N301" s="5">
        <v>366</v>
      </c>
      <c r="O301" t="b">
        <f>OR(Data3[[#This Row],[Amount]]&gt;$F$11,Data3[[#This Row],[Amount]]&lt;$F$12)</f>
        <v>0</v>
      </c>
      <c r="P301" t="b">
        <f>OR(Data3[[#This Row],[Units]]&gt;$G$11,Data3[[#This Row],[Units]]&lt;$G$12)</f>
        <v>0</v>
      </c>
    </row>
    <row r="302" spans="10:16" x14ac:dyDescent="0.25">
      <c r="J302" t="s">
        <v>3</v>
      </c>
      <c r="K302" t="s">
        <v>38</v>
      </c>
      <c r="L302" t="s">
        <v>26</v>
      </c>
      <c r="M302" s="4">
        <v>8841</v>
      </c>
      <c r="N302" s="5">
        <v>303</v>
      </c>
      <c r="O302" t="b">
        <f>OR(Data3[[#This Row],[Amount]]&gt;$F$11,Data3[[#This Row],[Amount]]&lt;$F$12)</f>
        <v>0</v>
      </c>
      <c r="P302" t="b">
        <f>OR(Data3[[#This Row],[Units]]&gt;$G$11,Data3[[#This Row],[Units]]&lt;$G$12)</f>
        <v>0</v>
      </c>
    </row>
    <row r="303" spans="10:16" x14ac:dyDescent="0.25">
      <c r="J303" t="s">
        <v>2</v>
      </c>
      <c r="K303" t="s">
        <v>39</v>
      </c>
      <c r="L303" t="s">
        <v>33</v>
      </c>
      <c r="M303" s="4">
        <v>4018</v>
      </c>
      <c r="N303" s="5">
        <v>126</v>
      </c>
      <c r="O303" t="b">
        <f>OR(Data3[[#This Row],[Amount]]&gt;$F$11,Data3[[#This Row],[Amount]]&lt;$F$12)</f>
        <v>0</v>
      </c>
      <c r="P303" t="b">
        <f>OR(Data3[[#This Row],[Units]]&gt;$G$11,Data3[[#This Row],[Units]]&lt;$G$12)</f>
        <v>0</v>
      </c>
    </row>
    <row r="304" spans="10:16" x14ac:dyDescent="0.25">
      <c r="J304" t="s">
        <v>41</v>
      </c>
      <c r="K304" t="s">
        <v>37</v>
      </c>
      <c r="L304" t="s">
        <v>15</v>
      </c>
      <c r="M304" s="4">
        <v>714</v>
      </c>
      <c r="N304" s="5">
        <v>231</v>
      </c>
      <c r="O304" t="b">
        <f>OR(Data3[[#This Row],[Amount]]&gt;$F$11,Data3[[#This Row],[Amount]]&lt;$F$12)</f>
        <v>0</v>
      </c>
      <c r="P304" t="b">
        <f>OR(Data3[[#This Row],[Units]]&gt;$G$11,Data3[[#This Row],[Units]]&lt;$G$12)</f>
        <v>0</v>
      </c>
    </row>
    <row r="305" spans="10:16" x14ac:dyDescent="0.25">
      <c r="J305" t="s">
        <v>9</v>
      </c>
      <c r="K305" t="s">
        <v>38</v>
      </c>
      <c r="L305" t="s">
        <v>25</v>
      </c>
      <c r="M305" s="4">
        <v>3850</v>
      </c>
      <c r="N305" s="5">
        <v>102</v>
      </c>
      <c r="O305" t="b">
        <f>OR(Data3[[#This Row],[Amount]]&gt;$F$11,Data3[[#This Row],[Amount]]&lt;$F$12)</f>
        <v>0</v>
      </c>
      <c r="P305" t="b">
        <f>OR(Data3[[#This Row],[Units]]&gt;$G$11,Data3[[#This Row],[Units]]&lt;$G$12)</f>
        <v>0</v>
      </c>
    </row>
  </sheetData>
  <autoFilter ref="O5:P305" xr:uid="{00000000-0009-0000-0000-000006000000}"/>
  <mergeCells count="3">
    <mergeCell ref="E1:I2"/>
    <mergeCell ref="B14:E14"/>
    <mergeCell ref="B29:E29"/>
  </mergeCells>
  <conditionalFormatting sqref="O6:O305">
    <cfRule type="cellIs" priority="1" operator="greaterThan">
      <formula>"""TRUE"""</formula>
    </cfRule>
  </conditionalFormatting>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F17"/>
  <sheetViews>
    <sheetView workbookViewId="0">
      <selection activeCell="J13" sqref="J13"/>
    </sheetView>
  </sheetViews>
  <sheetFormatPr defaultRowHeight="15" x14ac:dyDescent="0.25"/>
  <cols>
    <col min="2" max="2" width="16.42578125" customWidth="1"/>
    <col min="3" max="3" width="14.85546875" bestFit="1" customWidth="1"/>
    <col min="4" max="4" width="12.28515625" bestFit="1" customWidth="1"/>
    <col min="5" max="5" width="16.28515625" customWidth="1"/>
    <col min="6" max="6" width="14.85546875" customWidth="1"/>
  </cols>
  <sheetData>
    <row r="1" spans="2:6" x14ac:dyDescent="0.25">
      <c r="B1" s="47" t="s">
        <v>86</v>
      </c>
      <c r="C1" s="47"/>
      <c r="D1" s="26"/>
      <c r="E1" s="47" t="s">
        <v>87</v>
      </c>
      <c r="F1" s="47"/>
    </row>
    <row r="2" spans="2:6" x14ac:dyDescent="0.25">
      <c r="B2" s="47"/>
      <c r="C2" s="47"/>
      <c r="D2" s="26"/>
      <c r="E2" s="47"/>
      <c r="F2" s="47"/>
    </row>
    <row r="4" spans="2:6" x14ac:dyDescent="0.25">
      <c r="B4" s="18" t="s">
        <v>72</v>
      </c>
      <c r="C4" t="s">
        <v>74</v>
      </c>
      <c r="E4" s="18" t="s">
        <v>72</v>
      </c>
      <c r="F4" t="s">
        <v>74</v>
      </c>
    </row>
    <row r="5" spans="2:6" x14ac:dyDescent="0.25">
      <c r="B5" s="19" t="s">
        <v>38</v>
      </c>
      <c r="C5" s="21">
        <v>25221</v>
      </c>
      <c r="E5" s="19" t="s">
        <v>38</v>
      </c>
      <c r="F5" s="21">
        <v>6069</v>
      </c>
    </row>
    <row r="6" spans="2:6" x14ac:dyDescent="0.25">
      <c r="B6" s="25" t="s">
        <v>5</v>
      </c>
      <c r="C6" s="21">
        <v>25221</v>
      </c>
      <c r="E6" s="25" t="s">
        <v>41</v>
      </c>
      <c r="F6" s="21">
        <v>6069</v>
      </c>
    </row>
    <row r="7" spans="2:6" x14ac:dyDescent="0.25">
      <c r="B7" s="19" t="s">
        <v>36</v>
      </c>
      <c r="C7" s="21">
        <v>39620</v>
      </c>
      <c r="E7" s="19" t="s">
        <v>36</v>
      </c>
      <c r="F7" s="21">
        <v>5019</v>
      </c>
    </row>
    <row r="8" spans="2:6" x14ac:dyDescent="0.25">
      <c r="B8" s="25" t="s">
        <v>5</v>
      </c>
      <c r="C8" s="21">
        <v>39620</v>
      </c>
      <c r="E8" s="25" t="s">
        <v>8</v>
      </c>
      <c r="F8" s="21">
        <v>5019</v>
      </c>
    </row>
    <row r="9" spans="2:6" x14ac:dyDescent="0.25">
      <c r="B9" s="19" t="s">
        <v>34</v>
      </c>
      <c r="C9" s="21">
        <v>41559</v>
      </c>
      <c r="E9" s="19" t="s">
        <v>34</v>
      </c>
      <c r="F9" s="21">
        <v>5516</v>
      </c>
    </row>
    <row r="10" spans="2:6" x14ac:dyDescent="0.25">
      <c r="B10" s="25" t="s">
        <v>5</v>
      </c>
      <c r="C10" s="21">
        <v>41559</v>
      </c>
      <c r="E10" s="25" t="s">
        <v>8</v>
      </c>
      <c r="F10" s="21">
        <v>5516</v>
      </c>
    </row>
    <row r="11" spans="2:6" x14ac:dyDescent="0.25">
      <c r="B11" s="19" t="s">
        <v>37</v>
      </c>
      <c r="C11" s="21">
        <v>43568</v>
      </c>
      <c r="E11" s="19" t="s">
        <v>37</v>
      </c>
      <c r="F11" s="21">
        <v>7987</v>
      </c>
    </row>
    <row r="12" spans="2:6" x14ac:dyDescent="0.25">
      <c r="B12" s="25" t="s">
        <v>7</v>
      </c>
      <c r="C12" s="21">
        <v>43568</v>
      </c>
      <c r="E12" s="25" t="s">
        <v>10</v>
      </c>
      <c r="F12" s="21">
        <v>7987</v>
      </c>
    </row>
    <row r="13" spans="2:6" x14ac:dyDescent="0.25">
      <c r="B13" s="19" t="s">
        <v>39</v>
      </c>
      <c r="C13" s="21">
        <v>45752</v>
      </c>
      <c r="E13" s="19" t="s">
        <v>39</v>
      </c>
      <c r="F13" s="21">
        <v>3976</v>
      </c>
    </row>
    <row r="14" spans="2:6" x14ac:dyDescent="0.25">
      <c r="B14" s="25" t="s">
        <v>2</v>
      </c>
      <c r="C14" s="21">
        <v>45752</v>
      </c>
      <c r="E14" s="25" t="s">
        <v>41</v>
      </c>
      <c r="F14" s="21">
        <v>3976</v>
      </c>
    </row>
    <row r="15" spans="2:6" x14ac:dyDescent="0.25">
      <c r="B15" s="19" t="s">
        <v>35</v>
      </c>
      <c r="C15" s="21">
        <v>38325</v>
      </c>
      <c r="E15" s="19" t="s">
        <v>35</v>
      </c>
      <c r="F15" s="21">
        <v>2142</v>
      </c>
    </row>
    <row r="16" spans="2:6" x14ac:dyDescent="0.25">
      <c r="B16" s="25" t="s">
        <v>40</v>
      </c>
      <c r="C16" s="21">
        <v>38325</v>
      </c>
      <c r="E16" s="25" t="s">
        <v>2</v>
      </c>
      <c r="F16" s="21">
        <v>2142</v>
      </c>
    </row>
    <row r="17" spans="2:6" x14ac:dyDescent="0.25">
      <c r="B17" s="19" t="s">
        <v>73</v>
      </c>
      <c r="C17" s="21">
        <v>234045</v>
      </c>
      <c r="E17" s="19" t="s">
        <v>73</v>
      </c>
      <c r="F17" s="21">
        <v>30709</v>
      </c>
    </row>
  </sheetData>
  <mergeCells count="2">
    <mergeCell ref="B1:C2"/>
    <mergeCell ref="E1:F2"/>
  </mergeCell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E22"/>
  <sheetViews>
    <sheetView workbookViewId="0">
      <selection activeCell="I7" sqref="I7"/>
    </sheetView>
  </sheetViews>
  <sheetFormatPr defaultRowHeight="15" x14ac:dyDescent="0.25"/>
  <cols>
    <col min="2" max="2" width="21.85546875" bestFit="1" customWidth="1"/>
    <col min="3" max="3" width="12.5703125" bestFit="1" customWidth="1"/>
  </cols>
  <sheetData>
    <row r="1" spans="2:5" x14ac:dyDescent="0.25">
      <c r="B1" s="47" t="s">
        <v>88</v>
      </c>
      <c r="C1" s="47"/>
      <c r="D1" s="47"/>
      <c r="E1" s="47"/>
    </row>
    <row r="2" spans="2:5" x14ac:dyDescent="0.25">
      <c r="B2" s="47"/>
      <c r="C2" s="47"/>
      <c r="D2" s="47"/>
      <c r="E2" s="47"/>
    </row>
    <row r="3" spans="2:5" x14ac:dyDescent="0.25">
      <c r="B3" s="18" t="s">
        <v>72</v>
      </c>
      <c r="C3" t="s">
        <v>91</v>
      </c>
    </row>
    <row r="4" spans="2:5" x14ac:dyDescent="0.25">
      <c r="B4" s="19" t="s">
        <v>16</v>
      </c>
      <c r="C4" s="4">
        <v>35955.160000000003</v>
      </c>
    </row>
    <row r="5" spans="2:5" x14ac:dyDescent="0.25">
      <c r="B5" s="19" t="s">
        <v>13</v>
      </c>
      <c r="C5" s="4">
        <v>20547</v>
      </c>
    </row>
    <row r="6" spans="2:5" x14ac:dyDescent="0.25">
      <c r="B6" s="19" t="s">
        <v>32</v>
      </c>
      <c r="C6" s="4">
        <v>20500.199999999997</v>
      </c>
    </row>
    <row r="7" spans="2:5" x14ac:dyDescent="0.25">
      <c r="B7" s="19" t="s">
        <v>18</v>
      </c>
      <c r="C7" s="4">
        <v>15361.04</v>
      </c>
    </row>
    <row r="8" spans="2:5" x14ac:dyDescent="0.25">
      <c r="B8" s="19" t="s">
        <v>23</v>
      </c>
      <c r="C8" s="4">
        <v>13587.41</v>
      </c>
    </row>
    <row r="9" spans="2:5" x14ac:dyDescent="0.25">
      <c r="B9" s="19" t="s">
        <v>29</v>
      </c>
      <c r="C9" s="4">
        <v>11876.36</v>
      </c>
    </row>
    <row r="10" spans="2:5" x14ac:dyDescent="0.25">
      <c r="B10" s="19" t="s">
        <v>30</v>
      </c>
      <c r="C10" s="4">
        <v>11826.36</v>
      </c>
    </row>
    <row r="11" spans="2:5" x14ac:dyDescent="0.25">
      <c r="B11" s="19" t="s">
        <v>33</v>
      </c>
      <c r="C11" s="4">
        <v>8658.7000000000007</v>
      </c>
    </row>
    <row r="12" spans="2:5" x14ac:dyDescent="0.25">
      <c r="B12" s="19" t="s">
        <v>25</v>
      </c>
      <c r="C12" s="4">
        <v>8513.5499999999993</v>
      </c>
    </row>
    <row r="13" spans="2:5" x14ac:dyDescent="0.25">
      <c r="B13" s="19" t="s">
        <v>4</v>
      </c>
      <c r="C13" s="4">
        <v>8436.7199999999993</v>
      </c>
    </row>
    <row r="14" spans="2:5" x14ac:dyDescent="0.25">
      <c r="B14" s="19" t="s">
        <v>22</v>
      </c>
      <c r="C14" s="4">
        <v>8024.66</v>
      </c>
    </row>
    <row r="15" spans="2:5" x14ac:dyDescent="0.25">
      <c r="B15" s="19" t="s">
        <v>17</v>
      </c>
      <c r="C15" s="4">
        <v>6781.2800000000007</v>
      </c>
    </row>
    <row r="16" spans="2:5" x14ac:dyDescent="0.25">
      <c r="B16" s="19" t="s">
        <v>31</v>
      </c>
      <c r="C16" s="4">
        <v>3141.23</v>
      </c>
    </row>
    <row r="17" spans="2:3" x14ac:dyDescent="0.25">
      <c r="B17" s="19" t="s">
        <v>19</v>
      </c>
      <c r="C17" s="4">
        <v>2179.6</v>
      </c>
    </row>
    <row r="18" spans="2:3" x14ac:dyDescent="0.25">
      <c r="B18" s="19" t="s">
        <v>21</v>
      </c>
      <c r="C18" s="4">
        <v>-70</v>
      </c>
    </row>
    <row r="19" spans="2:3" x14ac:dyDescent="0.25">
      <c r="B19" s="19" t="s">
        <v>26</v>
      </c>
      <c r="C19" s="4">
        <v>-1044.3999999999999</v>
      </c>
    </row>
    <row r="20" spans="2:3" x14ac:dyDescent="0.25">
      <c r="B20" s="19" t="s">
        <v>27</v>
      </c>
      <c r="C20" s="4">
        <v>-1528.7299999999996</v>
      </c>
    </row>
    <row r="21" spans="2:3" x14ac:dyDescent="0.25">
      <c r="B21" s="19" t="s">
        <v>28</v>
      </c>
      <c r="C21" s="4">
        <v>-3061.9800000000005</v>
      </c>
    </row>
    <row r="22" spans="2:3" x14ac:dyDescent="0.25">
      <c r="B22" s="19" t="s">
        <v>73</v>
      </c>
      <c r="C22" s="4">
        <v>169684.16</v>
      </c>
    </row>
  </sheetData>
  <mergeCells count="1">
    <mergeCell ref="B1:E2"/>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Quick Statistics</vt:lpstr>
      <vt:lpstr>EDA</vt:lpstr>
      <vt:lpstr>Sales by Country</vt:lpstr>
      <vt:lpstr>Sales by Country(with pivot)</vt:lpstr>
      <vt:lpstr>Top 5 Product</vt:lpstr>
      <vt:lpstr>Outliers in Data</vt:lpstr>
      <vt:lpstr>Best Sales by Country</vt:lpstr>
      <vt:lpstr>Profits by Product</vt:lpstr>
      <vt:lpstr>Dinamic Country</vt:lpstr>
      <vt:lpstr>Discontinue 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Sinta Azizah</cp:lastModifiedBy>
  <dcterms:created xsi:type="dcterms:W3CDTF">2021-03-14T20:21:32Z</dcterms:created>
  <dcterms:modified xsi:type="dcterms:W3CDTF">2023-09-29T02:06:47Z</dcterms:modified>
</cp:coreProperties>
</file>