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wmf" ContentType="image/x-wmf"/>
  <Override PartName="/xl/media/image2.wmf" ContentType="image/x-wmf"/>
  <Override PartName="/xl/media/image3.wmf" ContentType="image/x-wmf"/>
  <Override PartName="/xl/media/image4.wmf" ContentType="image/x-wmf"/>
  <Override PartName="/xl/comments2.xml" ContentType="application/vnd.openxmlformats-officedocument.spreadsheetml.comment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ver" sheetId="1" state="visible" r:id="rId2"/>
    <sheet name="Timesheet" sheetId="2" state="visible" r:id="rId3"/>
    <sheet name="BT Request" sheetId="3" state="hidden" r:id="rId4"/>
    <sheet name="Project Info" sheetId="4" state="visible" r:id="rId5"/>
    <sheet name="Customer" sheetId="5" state="hidden" r:id="rId6"/>
    <sheet name="Employee Data" sheetId="6" state="hidden" r:id="rId7"/>
    <sheet name="Activities" sheetId="7" state="hidden" r:id="rId8"/>
    <sheet name="Configuration" sheetId="8" state="hidden" r:id="rId9"/>
    <sheet name="Parameter" sheetId="9" state="hidden" r:id="rId10"/>
    <sheet name="Calendar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T5" authorId="0">
      <text>
        <r>
          <rPr>
            <sz val="11"/>
            <color rgb="FF000000"/>
            <rFont val="Calibri"/>
            <family val="0"/>
            <charset val="134"/>
          </rPr>
          <t xml:space="preserve">Riza Syah:
</t>
        </r>
        <r>
          <rPr>
            <sz val="9"/>
            <rFont val="Tahoma"/>
            <family val="0"/>
            <charset val="134"/>
          </rPr>
          <t xml:space="preserve">=IFERROR(VLOOKUP(N1,'[CELERATES - MTG - MASTER RATE CARDS 20181001.xlsx]Rates Cards'!$B$5:$AH$72,11,FALSE)/173,0)</t>
        </r>
      </text>
    </comment>
  </commentList>
</comments>
</file>

<file path=xl/sharedStrings.xml><?xml version="1.0" encoding="utf-8"?>
<sst xmlns="http://schemas.openxmlformats.org/spreadsheetml/2006/main" count="1292" uniqueCount="616">
  <si>
    <t xml:space="preserve">Form Name</t>
  </si>
  <si>
    <t xml:space="preserve">Timesheet </t>
  </si>
  <si>
    <t xml:space="preserve">Instruction</t>
  </si>
  <si>
    <t xml:space="preserve">--&gt;</t>
  </si>
  <si>
    <t xml:space="preserve">select from list</t>
  </si>
  <si>
    <t xml:space="preserve">Form Code</t>
  </si>
  <si>
    <t xml:space="preserve">MTG02 - TMS</t>
  </si>
  <si>
    <t xml:space="preserve">manual input</t>
  </si>
  <si>
    <t xml:space="preserve">Copyright</t>
  </si>
  <si>
    <t xml:space="preserve">© CELERATE MTG - 2018</t>
  </si>
  <si>
    <t xml:space="preserve">Purpose</t>
  </si>
  <si>
    <t xml:space="preserve">Timesheet record</t>
  </si>
  <si>
    <t xml:space="preserve">Version</t>
  </si>
  <si>
    <t xml:space="preserve">Created/Update Date</t>
  </si>
  <si>
    <t xml:space="preserve">Created/Update By</t>
  </si>
  <si>
    <t xml:space="preserve">Historical Update</t>
  </si>
  <si>
    <t xml:space="preserve">Ver 1.7</t>
  </si>
  <si>
    <t xml:space="preserve">Riza</t>
  </si>
  <si>
    <t xml:space="preserve">Update : Add New Project-ID, New Employee</t>
  </si>
  <si>
    <t xml:space="preserve">Ver 1.6</t>
  </si>
  <si>
    <t xml:space="preserve">Update : Add New Batch Employee</t>
  </si>
  <si>
    <t xml:space="preserve">Ver 1.4</t>
  </si>
  <si>
    <t xml:space="preserve">Update : Add BTN Project</t>
  </si>
  <si>
    <t xml:space="preserve">Update : Add Employee Abi Saad</t>
  </si>
  <si>
    <t xml:space="preserve">Update : Add Business Travel Form</t>
  </si>
  <si>
    <t xml:space="preserve">Ver 1.2</t>
  </si>
  <si>
    <t xml:space="preserve">Update : Add Working Time Calculation</t>
  </si>
  <si>
    <t xml:space="preserve">Ver 1.0</t>
  </si>
  <si>
    <t xml:space="preserve">Initial : Basic Calculation</t>
  </si>
  <si>
    <t xml:space="preserve">SELECT  NAME :</t>
  </si>
  <si>
    <t xml:space="preserve">EMPLOYEE ACTIVITY REPORT &amp; TIMESHEET</t>
  </si>
  <si>
    <t xml:space="preserve">TALENT ID. :</t>
  </si>
  <si>
    <t xml:space="preserve">SUPERVISOR/REP-MGR :</t>
  </si>
  <si>
    <t xml:space="preserve">OVERTIME CHARGES TO INTERNAL </t>
  </si>
  <si>
    <t xml:space="preserve">OVERTIME CHARGE TO CUSTOMER</t>
  </si>
  <si>
    <t xml:space="preserve">REPORTING PERIOD :</t>
  </si>
  <si>
    <t xml:space="preserve">Working Days Overtime Charge</t>
  </si>
  <si>
    <t xml:space="preserve">Week End</t>
  </si>
  <si>
    <t xml:space="preserve">Holidays Charge</t>
  </si>
  <si>
    <t xml:space="preserve">Start Date</t>
  </si>
  <si>
    <t xml:space="preserve">Hour 1-2</t>
  </si>
  <si>
    <t xml:space="preserve">Hour 3-4</t>
  </si>
  <si>
    <t xml:space="preserve">Hour &gt;4</t>
  </si>
  <si>
    <t xml:space="preserve">`</t>
  </si>
  <si>
    <t xml:space="preserve">End Date</t>
  </si>
  <si>
    <t xml:space="preserve">Total :</t>
  </si>
  <si>
    <t xml:space="preserve">Internal</t>
  </si>
  <si>
    <t xml:space="preserve">OT Spending Hours</t>
  </si>
  <si>
    <t xml:space="preserve">All Hours</t>
  </si>
  <si>
    <t xml:space="preserve">Internal </t>
  </si>
  <si>
    <t xml:space="preserve">External Project</t>
  </si>
  <si>
    <t xml:space="preserve">Overtime</t>
  </si>
  <si>
    <t xml:space="preserve">No</t>
  </si>
  <si>
    <t xml:space="preserve">Date
MM/DD/YYYY</t>
  </si>
  <si>
    <t xml:space="preserve">Activity</t>
  </si>
  <si>
    <t xml:space="preserve">Project Name</t>
  </si>
  <si>
    <t xml:space="preserve">Internal Project ID</t>
  </si>
  <si>
    <t xml:space="preserve">Customer Name/ID</t>
  </si>
  <si>
    <t xml:space="preserve">PO/Contract No</t>
  </si>
  <si>
    <t xml:space="preserve">Work Description</t>
  </si>
  <si>
    <t xml:space="preserve">Start Time (HH:MM)</t>
  </si>
  <si>
    <t xml:space="preserve">End Time (HH:MM)</t>
  </si>
  <si>
    <t xml:space="preserve">Break Hours</t>
  </si>
  <si>
    <t xml:space="preserve">Total Hours</t>
  </si>
  <si>
    <t xml:space="preserve">Over Time 
Hours</t>
  </si>
  <si>
    <t xml:space="preserve">Regular Hours</t>
  </si>
  <si>
    <t xml:space="preserve">Is 
Holiday?</t>
  </si>
  <si>
    <t xml:space="preserve">Remarks</t>
  </si>
  <si>
    <t xml:space="preserve">Charge to Customer Flag</t>
  </si>
  <si>
    <t xml:space="preserve">Charges</t>
  </si>
  <si>
    <t xml:space="preserve">ACTIVITY REPORT SUMMARY</t>
  </si>
  <si>
    <t xml:space="preserve">Overtime Hours Details</t>
  </si>
  <si>
    <t xml:space="preserve">Date</t>
  </si>
  <si>
    <t xml:space="preserve">Client Approval</t>
  </si>
  <si>
    <t xml:space="preserve">OT in Working days:</t>
  </si>
  <si>
    <t xml:space="preserve">OT in Weekend (Sat, Sun):</t>
  </si>
  <si>
    <t xml:space="preserve">OT in National Holidays:</t>
  </si>
  <si>
    <t xml:space="preserve">(  _____________________  )</t>
  </si>
  <si>
    <t xml:space="preserve">Charge to MTG</t>
  </si>
  <si>
    <t xml:space="preserve">Charge to Customer</t>
  </si>
  <si>
    <t xml:space="preserve">(+/-)</t>
  </si>
  <si>
    <t xml:space="preserve">CELERATES BUSINESS TRAVEL FORM REQUEST AND APPROVAL</t>
  </si>
  <si>
    <t xml:space="preserve">CUSTOMER COPY</t>
  </si>
  <si>
    <t xml:space="preserve">INTERNAL COPY</t>
  </si>
  <si>
    <t xml:space="preserve">:</t>
  </si>
  <si>
    <t xml:space="preserve">MTG05 - BTR</t>
  </si>
  <si>
    <t xml:space="preserve">BUSINESS TRAVEL CHARGE CALCULATION</t>
  </si>
  <si>
    <t xml:space="preserve">Approval Signature</t>
  </si>
  <si>
    <t xml:space="preserve">INTERNAL BUSINESS TRAVEL COST CALCULATION</t>
  </si>
  <si>
    <t xml:space="preserve">Celerates</t>
  </si>
  <si>
    <t xml:space="preserve">Customer</t>
  </si>
  <si>
    <t xml:space="preserve">Designation to</t>
  </si>
  <si>
    <t xml:space="preserve">Indra Fallah</t>
  </si>
  <si>
    <t xml:space="preserve">Employee-ID</t>
  </si>
  <si>
    <t xml:space="preserve">MTG-1805-00005</t>
  </si>
  <si>
    <t xml:space="preserve">Destination</t>
  </si>
  <si>
    <t xml:space="preserve">Role</t>
  </si>
  <si>
    <t xml:space="preserve">Developer</t>
  </si>
  <si>
    <t xml:space="preserve">PO/Contract Date</t>
  </si>
  <si>
    <t xml:space="preserve">Destination Area</t>
  </si>
  <si>
    <t xml:space="preserve">Supervisor/Rep. Mgr</t>
  </si>
  <si>
    <t xml:space="preserve">Riza Wahyu Syah R</t>
  </si>
  <si>
    <t xml:space="preserve">Destination City</t>
  </si>
  <si>
    <t xml:space="preserve">Venue/Place/Site</t>
  </si>
  <si>
    <t xml:space="preserve">PROJECT INFO</t>
  </si>
  <si>
    <t xml:space="preserve">Venue/Place/Site Address</t>
  </si>
  <si>
    <t xml:space="preserve">Search Project Info ---&gt;</t>
  </si>
  <si>
    <t xml:space="preserve">MTG/PR/201806/000100-CBI-Talent Force Jun-Dec 2018-for Unilever</t>
  </si>
  <si>
    <t xml:space="preserve">Cybertrend Intrabuana</t>
  </si>
  <si>
    <t xml:space="preserve">Days of Travel</t>
  </si>
  <si>
    <t xml:space="preserve">CBI-Talent Force Jun-Dec 2018-for Unilever</t>
  </si>
  <si>
    <t xml:space="preserve">No. Of Traveling Person</t>
  </si>
  <si>
    <t xml:space="preserve">Project ID</t>
  </si>
  <si>
    <t xml:space="preserve">MTG/PR/201806/000100</t>
  </si>
  <si>
    <t xml:space="preserve">Project Sub-ID</t>
  </si>
  <si>
    <t xml:space="preserve">MTG-PR-201806-0001003</t>
  </si>
  <si>
    <t xml:space="preserve">No. Of Traveling Mate</t>
  </si>
  <si>
    <t xml:space="preserve">Draft - MTG-CBI/2018-VI/00001</t>
  </si>
  <si>
    <t xml:space="preserve">Assignment Start Date</t>
  </si>
  <si>
    <t xml:space="preserve">Assignment End Date</t>
  </si>
  <si>
    <t xml:space="preserve">Transportation Cost</t>
  </si>
  <si>
    <t xml:space="preserve">Project Type</t>
  </si>
  <si>
    <t xml:space="preserve">Man Month Based</t>
  </si>
  <si>
    <t xml:space="preserve">Duration</t>
  </si>
  <si>
    <t xml:space="preserve">Month(s)</t>
  </si>
  <si>
    <t xml:space="preserve">Provided by Client</t>
  </si>
  <si>
    <t xml:space="preserve">Yes</t>
  </si>
  <si>
    <t xml:space="preserve">----&gt;</t>
  </si>
  <si>
    <t xml:space="preserve">Role In Project</t>
  </si>
  <si>
    <t xml:space="preserve">Data Scientist</t>
  </si>
  <si>
    <t xml:space="preserve">Day(s)</t>
  </si>
  <si>
    <t xml:space="preserve">Tranportation Line/Moda</t>
  </si>
  <si>
    <t xml:space="preserve">Client Reportee</t>
  </si>
  <si>
    <t xml:space="preserve">Bondan/Noverino</t>
  </si>
  <si>
    <t xml:space="preserve">Fare</t>
  </si>
  <si>
    <t xml:space="preserve">Qty</t>
  </si>
  <si>
    <t xml:space="preserve">Person</t>
  </si>
  <si>
    <t xml:space="preserve">Total</t>
  </si>
  <si>
    <t xml:space="preserve">Description</t>
  </si>
  <si>
    <t xml:space="preserve">Return Tickets Fare</t>
  </si>
  <si>
    <t xml:space="preserve">IDR</t>
  </si>
  <si>
    <t xml:space="preserve">Cybertrend Employee's Car</t>
  </si>
  <si>
    <t xml:space="preserve">BUSINESS TRAVEL DESCRIPTION:</t>
  </si>
  <si>
    <t xml:space="preserve">Transport  from &amp; to Port/Terminal</t>
  </si>
  <si>
    <t xml:space="preserve">Purpose of travel</t>
  </si>
  <si>
    <t xml:space="preserve">Data Modeling Discussion with Expert</t>
  </si>
  <si>
    <t xml:space="preserve">Contact Person Name</t>
  </si>
  <si>
    <t xml:space="preserve">Local Transport</t>
  </si>
  <si>
    <t xml:space="preserve">Days of Travel (nights)</t>
  </si>
  <si>
    <t xml:space="preserve">Contact Person Phone</t>
  </si>
  <si>
    <t xml:space="preserve">Total Transport Cost</t>
  </si>
  <si>
    <t xml:space="preserve">Departure Date (dd/mmm/yyyy)</t>
  </si>
  <si>
    <t xml:space="preserve">Accomodation</t>
  </si>
  <si>
    <t xml:space="preserve">Return Date (dd/mmm/yyyy)</t>
  </si>
  <si>
    <t xml:space="preserve">Provided by Client?</t>
  </si>
  <si>
    <t xml:space="preserve">Accomodation Cost</t>
  </si>
  <si>
    <t xml:space="preserve">Hotel Name</t>
  </si>
  <si>
    <t xml:space="preserve">TBD</t>
  </si>
  <si>
    <t xml:space="preserve">Outside JKT Area - West Java Area</t>
  </si>
  <si>
    <t xml:space="preserve">Hotel Address</t>
  </si>
  <si>
    <t xml:space="preserve">tbd</t>
  </si>
  <si>
    <t xml:space="preserve">Bandung, Jawa Barat</t>
  </si>
  <si>
    <t xml:space="preserve">Length of stay (night)</t>
  </si>
  <si>
    <t xml:space="preserve">Telkom University</t>
  </si>
  <si>
    <t xml:space="preserve">Check-in Date</t>
  </si>
  <si>
    <t xml:space="preserve">Jl Buahbatu, Bandung</t>
  </si>
  <si>
    <t xml:space="preserve">Check-out Date</t>
  </si>
  <si>
    <t xml:space="preserve">Jawa Barat</t>
  </si>
  <si>
    <t xml:space="preserve">Travel with team?</t>
  </si>
  <si>
    <t xml:space="preserve">Room Mate Name &amp; Org.</t>
  </si>
  <si>
    <t xml:space="preserve">N/A</t>
  </si>
  <si>
    <t xml:space="preserve">Transportation</t>
  </si>
  <si>
    <t xml:space="preserve">DEPART</t>
  </si>
  <si>
    <t xml:space="preserve">RETURN</t>
  </si>
  <si>
    <t xml:space="preserve">Room Rate</t>
  </si>
  <si>
    <t xml:space="preserve">Nights</t>
  </si>
  <si>
    <t xml:space="preserve">Room</t>
  </si>
  <si>
    <t xml:space="preserve">Standard Room Cost</t>
  </si>
  <si>
    <t xml:space="preserve">Provided by Cybertrend</t>
  </si>
  <si>
    <t xml:space="preserve">Others (Owned Car)</t>
  </si>
  <si>
    <t xml:space="preserve">Extrabed Cost</t>
  </si>
  <si>
    <t xml:space="preserve">Est. Traveling Time (hours)</t>
  </si>
  <si>
    <t xml:space="preserve">Total Accomodation Cost</t>
  </si>
  <si>
    <t xml:space="preserve">Departure Time</t>
  </si>
  <si>
    <t xml:space="preserve">From</t>
  </si>
  <si>
    <t xml:space="preserve">Cybertrend Office</t>
  </si>
  <si>
    <t xml:space="preserve">Bandung</t>
  </si>
  <si>
    <t xml:space="preserve">Perdiem Calculation</t>
  </si>
  <si>
    <t xml:space="preserve">Perdiem Rate</t>
  </si>
  <si>
    <t xml:space="preserve">Est. Arriving Time</t>
  </si>
  <si>
    <t xml:space="preserve">Traveling Person</t>
  </si>
  <si>
    <t xml:space="preserve">At</t>
  </si>
  <si>
    <t xml:space="preserve">Cybretrend Office</t>
  </si>
  <si>
    <t xml:space="preserve">Traveling Mate/Company</t>
  </si>
  <si>
    <t xml:space="preserve">Local Transporation (if required)</t>
  </si>
  <si>
    <t xml:space="preserve">Total Perdiem Cost</t>
  </si>
  <si>
    <t xml:space="preserve">Distance Hotel from Venue (Km)</t>
  </si>
  <si>
    <t xml:space="preserve">Other Cost</t>
  </si>
  <si>
    <t xml:space="preserve">Amount</t>
  </si>
  <si>
    <t xml:space="preserve">Work Description during Business Travel</t>
  </si>
  <si>
    <t xml:space="preserve">Total Other Cost</t>
  </si>
  <si>
    <t xml:space="preserve">Tools/Equipment</t>
  </si>
  <si>
    <t xml:space="preserve">TOTAL BUSINESS TRAVEL COST</t>
  </si>
  <si>
    <t xml:space="preserve">TOTAL BUSINESS TRAVEL CHARGES**</t>
  </si>
  <si>
    <t xml:space="preserve">Request/Prepared BY</t>
  </si>
  <si>
    <t xml:space="preserve">Approve By</t>
  </si>
  <si>
    <t xml:space="preserve">Acknowledge By</t>
  </si>
  <si>
    <t xml:space="preserve">Special Instruction</t>
  </si>
  <si>
    <t xml:space="preserve">CELERATE OPS</t>
  </si>
  <si>
    <t xml:space="preserve">CELERATE FINANCE</t>
  </si>
  <si>
    <t xml:space="preserve">Prepared BY</t>
  </si>
  <si>
    <t xml:space="preserve">Client Approval :</t>
  </si>
  <si>
    <t xml:space="preserve">CELERATES</t>
  </si>
  <si>
    <t xml:space="preserve">Other Information</t>
  </si>
  <si>
    <t xml:space="preserve">Date:</t>
  </si>
  <si>
    <t xml:space="preserve">Fund transfer to</t>
  </si>
  <si>
    <t xml:space="preserve">BCA Manhattan Square No. Rek. -</t>
  </si>
  <si>
    <t xml:space="preserve">Transfer Date</t>
  </si>
  <si>
    <t xml:space="preserve">**) Charge to Client</t>
  </si>
  <si>
    <t xml:space="preserve">List of Value</t>
  </si>
  <si>
    <t xml:space="preserve">Charging To Customer
1=Yes, 0=No</t>
  </si>
  <si>
    <t xml:space="preserve">Customer ID</t>
  </si>
  <si>
    <t xml:space="preserve">Customer Name</t>
  </si>
  <si>
    <t xml:space="preserve">Customer PO/Contract No.</t>
  </si>
  <si>
    <t xml:space="preserve">Service Type</t>
  </si>
  <si>
    <t xml:space="preserve">Months</t>
  </si>
  <si>
    <t xml:space="preserve">Days</t>
  </si>
  <si>
    <t xml:space="preserve">Talent Qty</t>
  </si>
  <si>
    <t xml:space="preserve">Budget Effort</t>
  </si>
  <si>
    <t xml:space="preserve">Status</t>
  </si>
  <si>
    <t xml:space="preserve">Project Site</t>
  </si>
  <si>
    <t xml:space="preserve">Internal Project Sub-ID</t>
  </si>
  <si>
    <t xml:space="preserve">Created Date</t>
  </si>
  <si>
    <t xml:space="preserve">Created By</t>
  </si>
  <si>
    <t xml:space="preserve">Update Date</t>
  </si>
  <si>
    <t xml:space="preserve">Update By</t>
  </si>
  <si>
    <t xml:space="preserve">MTG/PR/201805/000000</t>
  </si>
  <si>
    <t xml:space="preserve">CELERATE MTG-Internal Boot Camp -1</t>
  </si>
  <si>
    <t xml:space="preserve">CMTG-20180601.0000</t>
  </si>
  <si>
    <t xml:space="preserve">CELERATE - MTG</t>
  </si>
  <si>
    <t xml:space="preserve">BOOT CAMP -1</t>
  </si>
  <si>
    <t xml:space="preserve">Man Days Based</t>
  </si>
  <si>
    <t xml:space="preserve">Close</t>
  </si>
  <si>
    <t xml:space="preserve">MTG-IN-201806-0000001</t>
  </si>
  <si>
    <t xml:space="preserve">riza</t>
  </si>
  <si>
    <t xml:space="preserve">CBI-Talent Force Jun-Dec 2018-for Indosat1</t>
  </si>
  <si>
    <t xml:space="preserve">CYBI-20180601.0001</t>
  </si>
  <si>
    <t xml:space="preserve">050/CBI-MTG/PKS-DOC/VIII/2018</t>
  </si>
  <si>
    <t xml:space="preserve">Active</t>
  </si>
  <si>
    <t xml:space="preserve">Indosat</t>
  </si>
  <si>
    <t xml:space="preserve">MTG-PR-201806-0001001</t>
  </si>
  <si>
    <t xml:space="preserve">CBI-Talent Force Jun-Dec 2018-for Telkomsel</t>
  </si>
  <si>
    <t xml:space="preserve">Telkomsel</t>
  </si>
  <si>
    <t xml:space="preserve">MTG-PR-201806-0001002</t>
  </si>
  <si>
    <t xml:space="preserve">Unilever</t>
  </si>
  <si>
    <t xml:space="preserve">CBI-Talent Force Jun-Dec 2018-for Indosat2</t>
  </si>
  <si>
    <t xml:space="preserve">MTG-PR-201806-0001004</t>
  </si>
  <si>
    <t xml:space="preserve">CBI-Talent Force Jun-Dec 2018-for Pama</t>
  </si>
  <si>
    <t xml:space="preserve">Pama</t>
  </si>
  <si>
    <t xml:space="preserve">MTG-PR-201806-0001005</t>
  </si>
  <si>
    <t xml:space="preserve">CBI-Talent Force Jun-Dec 2018-for Korlantas</t>
  </si>
  <si>
    <t xml:space="preserve">Korlantas</t>
  </si>
  <si>
    <t xml:space="preserve">MTG-PR-201806-0001006</t>
  </si>
  <si>
    <t xml:space="preserve">CBI-Talent Force Jun-Dec 2018-for ISS</t>
  </si>
  <si>
    <t xml:space="preserve">ISS</t>
  </si>
  <si>
    <t xml:space="preserve">MTG-PR-201806-0001007</t>
  </si>
  <si>
    <t xml:space="preserve">MTG/PR/201907/000100</t>
  </si>
  <si>
    <t xml:space="preserve">Puninar-Talent Force Jul-Dec 2019-for Puninar Logistic</t>
  </si>
  <si>
    <t xml:space="preserve">BTN</t>
  </si>
  <si>
    <t xml:space="preserve">MTG-PR-201806-0001008</t>
  </si>
  <si>
    <t xml:space="preserve">CELERATE MTG-Internal Boot Camp -2</t>
  </si>
  <si>
    <t xml:space="preserve">BOOT CAMP -2</t>
  </si>
  <si>
    <t xml:space="preserve">Kenanga 32</t>
  </si>
  <si>
    <t xml:space="preserve">MTG-IN-201806-0000002</t>
  </si>
  <si>
    <t xml:space="preserve">MTG/PR/201912/000100</t>
  </si>
  <si>
    <t xml:space="preserve">LinkAja-Talent Force Dec-May 2020-for LinkAja</t>
  </si>
  <si>
    <t xml:space="preserve">Danamon</t>
  </si>
  <si>
    <t xml:space="preserve">MTG-PR-201806-0001009</t>
  </si>
  <si>
    <t xml:space="preserve">MTG/PR/201912/000101</t>
  </si>
  <si>
    <t xml:space="preserve">CBI-Talent Force Dec-Feb 2020-for PELINDO</t>
  </si>
  <si>
    <t xml:space="preserve">MTG-PR-201806-0001010</t>
  </si>
  <si>
    <t xml:space="preserve">MTG/PR/201806/000101</t>
  </si>
  <si>
    <t xml:space="preserve">CBI-Talent Force Des-Mar 2019-Support &amp; Installation</t>
  </si>
  <si>
    <t xml:space="preserve">CBI</t>
  </si>
  <si>
    <t xml:space="preserve">MTG-PR-201806-0001011</t>
  </si>
  <si>
    <t xml:space="preserve">Yoga</t>
  </si>
  <si>
    <t xml:space="preserve">MTG/PR/201910/000101</t>
  </si>
  <si>
    <t xml:space="preserve">Crowde -Talent Force Nov-Jan 2020-Crowde HQ</t>
  </si>
  <si>
    <t xml:space="preserve">MTG/PR/201906/000101</t>
  </si>
  <si>
    <t xml:space="preserve">CBI-Talent Force Oct-Des 2019-APII</t>
  </si>
  <si>
    <t xml:space="preserve">MTG/PR/201909/000101</t>
  </si>
  <si>
    <t xml:space="preserve">PAMA-Talent Force Sep-Des 2019-PAMAPERSADA</t>
  </si>
  <si>
    <t xml:space="preserve">PUPR-Project Oct-Des 2019-PUPR</t>
  </si>
  <si>
    <t xml:space="preserve">CBI-Talent Force Oct-Des 2019-TUGU</t>
  </si>
  <si>
    <t xml:space="preserve">Date Register</t>
  </si>
  <si>
    <t xml:space="preserve">Initial</t>
  </si>
  <si>
    <t xml:space="preserve">Office Address1</t>
  </si>
  <si>
    <t xml:space="preserve">Office Address2</t>
  </si>
  <si>
    <t xml:space="preserve">ZIP Code</t>
  </si>
  <si>
    <t xml:space="preserve">Office PhonePhone</t>
  </si>
  <si>
    <t xml:space="preserve">Web Site</t>
  </si>
  <si>
    <t xml:space="preserve">Contact Person Role</t>
  </si>
  <si>
    <t xml:space="preserve">CP Email</t>
  </si>
  <si>
    <t xml:space="preserve">CP Mobile Phone</t>
  </si>
  <si>
    <t xml:space="preserve">CMTG</t>
  </si>
  <si>
    <t xml:space="preserve">Manhattan Square Lt.12</t>
  </si>
  <si>
    <t xml:space="preserve">JL TB Simatupang</t>
  </si>
  <si>
    <t xml:space="preserve">12550</t>
  </si>
  <si>
    <t xml:space="preserve">www.celerates.com</t>
  </si>
  <si>
    <t xml:space="preserve">CYBI</t>
  </si>
  <si>
    <t xml:space="preserve">Jl. Ampera Raya no 50A</t>
  </si>
  <si>
    <t xml:space="preserve">Pasar Minggu, Jakarta Selatan</t>
  </si>
  <si>
    <t xml:space="preserve">021-7822471</t>
  </si>
  <si>
    <t xml:space="preserve">www.cybertrend-intra.net</t>
  </si>
  <si>
    <t xml:space="preserve">Ida Pamularsih</t>
  </si>
  <si>
    <t xml:space="preserve">Resourcing</t>
  </si>
  <si>
    <t xml:space="preserve">ida.pamularsih@cybertrend-intra.com</t>
  </si>
  <si>
    <t xml:space="preserve">085693332727</t>
  </si>
  <si>
    <t xml:space="preserve">Indosat Oredoo</t>
  </si>
  <si>
    <t xml:space="preserve">ISAT</t>
  </si>
  <si>
    <t xml:space="preserve">Jl. Merdeka Selatan</t>
  </si>
  <si>
    <t xml:space="preserve">Jakarta</t>
  </si>
  <si>
    <t xml:space="preserve">TSEL</t>
  </si>
  <si>
    <t xml:space="preserve">Jl. Gatot Subroto</t>
  </si>
  <si>
    <t xml:space="preserve">Mandiri</t>
  </si>
  <si>
    <t xml:space="preserve">MNDR</t>
  </si>
  <si>
    <t xml:space="preserve">Reporting Manager</t>
  </si>
  <si>
    <t xml:space="preserve">Bank Account</t>
  </si>
  <si>
    <t xml:space="preserve">1st Cotract</t>
  </si>
  <si>
    <t xml:space="preserve">2nd Cotract</t>
  </si>
  <si>
    <t xml:space="preserve">Permanent Date</t>
  </si>
  <si>
    <t xml:space="preserve">No#</t>
  </si>
  <si>
    <t xml:space="preserve">Employee Name</t>
  </si>
  <si>
    <t xml:space="preserve">Employee ID</t>
  </si>
  <si>
    <t xml:space="preserve">Join Date</t>
  </si>
  <si>
    <t xml:space="preserve">Grade</t>
  </si>
  <si>
    <t xml:space="preserve">Bank Name</t>
  </si>
  <si>
    <t xml:space="preserve">Account No</t>
  </si>
  <si>
    <t xml:space="preserve">Birth Date</t>
  </si>
  <si>
    <t xml:space="preserve">Select Name</t>
  </si>
  <si>
    <t xml:space="preserve">BCA Manhattan Square</t>
  </si>
  <si>
    <t xml:space="preserve">MTG-DIR/201804-00001</t>
  </si>
  <si>
    <t xml:space="preserve">CEO</t>
  </si>
  <si>
    <t xml:space="preserve">BOC</t>
  </si>
  <si>
    <t xml:space="preserve">M. Risyad Ganis</t>
  </si>
  <si>
    <t xml:space="preserve">MTG-DIR/201804-00002</t>
  </si>
  <si>
    <t xml:space="preserve">COO</t>
  </si>
  <si>
    <t xml:space="preserve">-</t>
  </si>
  <si>
    <t xml:space="preserve">Prayoga Pangudhi</t>
  </si>
  <si>
    <t xml:space="preserve">MTG-BO/201804-00003</t>
  </si>
  <si>
    <t xml:space="preserve">Rangga Rahadian</t>
  </si>
  <si>
    <t xml:space="preserve">MTG-TF/201804-00001</t>
  </si>
  <si>
    <t xml:space="preserve">Akane  Vebia Aya</t>
  </si>
  <si>
    <t xml:space="preserve">MTG-TF/201805-00002</t>
  </si>
  <si>
    <t xml:space="preserve">Citrananda Ariandika</t>
  </si>
  <si>
    <t xml:space="preserve">MTG-TF/201805-00003</t>
  </si>
  <si>
    <t xml:space="preserve">Cynthia Dhevy Retno Palupi</t>
  </si>
  <si>
    <t xml:space="preserve">MTG-TF/201805-00004</t>
  </si>
  <si>
    <t xml:space="preserve">Diandra Yulius Gita Pramudita</t>
  </si>
  <si>
    <t xml:space="preserve">MTG-TF/201805-00005</t>
  </si>
  <si>
    <t xml:space="preserve">Eko Galuh Prasetio</t>
  </si>
  <si>
    <t xml:space="preserve">MTG-TF/201805-00006</t>
  </si>
  <si>
    <t xml:space="preserve">Fajar Ibnu Fatihan</t>
  </si>
  <si>
    <t xml:space="preserve">MTG-TF/201805-00007</t>
  </si>
  <si>
    <t xml:space="preserve">MTG-TF/201805-00008</t>
  </si>
  <si>
    <t xml:space="preserve">Irvan Fauzi Arianda</t>
  </si>
  <si>
    <t xml:space="preserve">MTG-TF/201805-00009</t>
  </si>
  <si>
    <t xml:space="preserve">Nadya Asanul Husna</t>
  </si>
  <si>
    <t xml:space="preserve">MTG-TF/201805-00011</t>
  </si>
  <si>
    <t xml:space="preserve">Resign</t>
  </si>
  <si>
    <t xml:space="preserve">Prisma Tabah Zakaria</t>
  </si>
  <si>
    <t xml:space="preserve">MTG-TF/201805-00012</t>
  </si>
  <si>
    <t xml:space="preserve">Ray Toban</t>
  </si>
  <si>
    <t xml:space="preserve">MTG-TF/201805-00013</t>
  </si>
  <si>
    <t xml:space="preserve">Sarah Harefah Saputri</t>
  </si>
  <si>
    <t xml:space="preserve">MTG-TF/201805-00014</t>
  </si>
  <si>
    <t xml:space="preserve">Yan Bagus Arief Setio</t>
  </si>
  <si>
    <t xml:space="preserve">MTG-TF/201805-00016</t>
  </si>
  <si>
    <t xml:space="preserve">Rani Provitasari</t>
  </si>
  <si>
    <t xml:space="preserve">MTG-TF/201807-00017</t>
  </si>
  <si>
    <t xml:space="preserve">Developer/TW</t>
  </si>
  <si>
    <t xml:space="preserve">Dewi Mahmudah</t>
  </si>
  <si>
    <t xml:space="preserve">MTG-TF/201807-00018</t>
  </si>
  <si>
    <t xml:space="preserve">Muhammad Faikar</t>
  </si>
  <si>
    <t xml:space="preserve">MTG-TF/201807-00019</t>
  </si>
  <si>
    <t xml:space="preserve">Abi Saad Dimiyati</t>
  </si>
  <si>
    <t xml:space="preserve">MTG-TF/201807-00020</t>
  </si>
  <si>
    <t xml:space="preserve">Technical Lead</t>
  </si>
  <si>
    <t xml:space="preserve">Hani Sebhira</t>
  </si>
  <si>
    <t xml:space="preserve">MTG-BO/201809-00002</t>
  </si>
  <si>
    <t xml:space="preserve">General Admin</t>
  </si>
  <si>
    <t xml:space="preserve">Angga Saputra</t>
  </si>
  <si>
    <t xml:space="preserve">MTG-TF/201810-00021</t>
  </si>
  <si>
    <t xml:space="preserve">Erda Ayu Saraswati</t>
  </si>
  <si>
    <t xml:space="preserve">MTG-TF/201810-00022</t>
  </si>
  <si>
    <t xml:space="preserve">Fauzi Rachman</t>
  </si>
  <si>
    <t xml:space="preserve">MTG-TF/201810-00023</t>
  </si>
  <si>
    <t xml:space="preserve">Irfan Abdulrahman</t>
  </si>
  <si>
    <t xml:space="preserve">MTG-TF/201810-00024</t>
  </si>
  <si>
    <t xml:space="preserve">Khoeria Rosa</t>
  </si>
  <si>
    <t xml:space="preserve">MTG-TF/201810-00026</t>
  </si>
  <si>
    <t xml:space="preserve">Lisna Sulistiawati</t>
  </si>
  <si>
    <t xml:space="preserve">MTG-TF/201810-00027</t>
  </si>
  <si>
    <t xml:space="preserve">Muhammad Wildan Putra Aldi</t>
  </si>
  <si>
    <t xml:space="preserve">MTG-TF/201810-00028</t>
  </si>
  <si>
    <t xml:space="preserve">Nina Retna Utami</t>
  </si>
  <si>
    <t xml:space="preserve">MTG-TF/201810-00029</t>
  </si>
  <si>
    <t xml:space="preserve">Nugroho Dewantoro</t>
  </si>
  <si>
    <t xml:space="preserve">MTG-TF/201810-00030</t>
  </si>
  <si>
    <t xml:space="preserve">Satrio Bagus Prabowo</t>
  </si>
  <si>
    <t xml:space="preserve">MTG-TF/201810-00032</t>
  </si>
  <si>
    <t xml:space="preserve">Theo Yohanes Paskah Hutapea</t>
  </si>
  <si>
    <t xml:space="preserve">MTG-TF/201810-00033</t>
  </si>
  <si>
    <t xml:space="preserve">Tri Wiji Hastuti</t>
  </si>
  <si>
    <t xml:space="preserve">MTG-TF/201810-00034</t>
  </si>
  <si>
    <t xml:space="preserve">Widya Rizky Nurwestri</t>
  </si>
  <si>
    <t xml:space="preserve">MTG-TF/201810-00035</t>
  </si>
  <si>
    <t xml:space="preserve">A. Asfar Jaya</t>
  </si>
  <si>
    <t xml:space="preserve">MTG-TF/201810-00036</t>
  </si>
  <si>
    <t xml:space="preserve">Adam Asshidiq</t>
  </si>
  <si>
    <t xml:space="preserve">MTG-TF/201810-00037</t>
  </si>
  <si>
    <t xml:space="preserve">Muhammad Edo</t>
  </si>
  <si>
    <t xml:space="preserve">MTG-TF/201810-00038</t>
  </si>
  <si>
    <t xml:space="preserve">Andhika Bayu Permana</t>
  </si>
  <si>
    <t xml:space="preserve">MTG-TF/201810-00039</t>
  </si>
  <si>
    <t xml:space="preserve">Muhammad Hauzan F</t>
  </si>
  <si>
    <t xml:space="preserve">MTG-TF/201811-00040</t>
  </si>
  <si>
    <t xml:space="preserve">Muhammad Ikhsan Saputra</t>
  </si>
  <si>
    <t xml:space="preserve">MTG-TF/201811-00041</t>
  </si>
  <si>
    <t xml:space="preserve">Achmad Fauzi Rachman</t>
  </si>
  <si>
    <t xml:space="preserve">MTG-TF/201811-00042</t>
  </si>
  <si>
    <t xml:space="preserve">Ulfah Putri Bisba</t>
  </si>
  <si>
    <t xml:space="preserve">MTG-TF/201811-00043</t>
  </si>
  <si>
    <t xml:space="preserve">Agung Fajar Nugraha</t>
  </si>
  <si>
    <t xml:space="preserve">MTG-TF/201812-00044</t>
  </si>
  <si>
    <t xml:space="preserve">Adib Priatama</t>
  </si>
  <si>
    <t xml:space="preserve">MTG-TF/201812-00045</t>
  </si>
  <si>
    <t xml:space="preserve">Angga Febrika Melany Putra</t>
  </si>
  <si>
    <t xml:space="preserve">MTG-TF/201812-00046</t>
  </si>
  <si>
    <t xml:space="preserve">Nofita Ika Utami</t>
  </si>
  <si>
    <t xml:space="preserve">MTG-TF/201901-00047</t>
  </si>
  <si>
    <t xml:space="preserve">Lisa Fita Sari</t>
  </si>
  <si>
    <t xml:space="preserve">MTG-TF/201901-00048</t>
  </si>
  <si>
    <t xml:space="preserve">Muhammad Hanif Ramadhan</t>
  </si>
  <si>
    <t xml:space="preserve">MTG-TF/201901-00049</t>
  </si>
  <si>
    <t xml:space="preserve">Muhammad Irfan</t>
  </si>
  <si>
    <t xml:space="preserve">MTG-TF/201901-00050</t>
  </si>
  <si>
    <t xml:space="preserve">Purna Satria Nugraha</t>
  </si>
  <si>
    <t xml:space="preserve">MTG-TF/201902-00051</t>
  </si>
  <si>
    <t xml:space="preserve">Nanang Suwandana</t>
  </si>
  <si>
    <t xml:space="preserve">MTG-TF/201902-00052</t>
  </si>
  <si>
    <t xml:space="preserve">Hafidh Adhi Prakoso</t>
  </si>
  <si>
    <t xml:space="preserve">MTG-TF/201903-00061</t>
  </si>
  <si>
    <t xml:space="preserve">Budi Juarto</t>
  </si>
  <si>
    <t xml:space="preserve">MTG-TF/201903-00062</t>
  </si>
  <si>
    <t xml:space="preserve">Firdha Maulidya Swari</t>
  </si>
  <si>
    <t xml:space="preserve">MTG-TF/201903-00064</t>
  </si>
  <si>
    <t xml:space="preserve">MTG-TF/201805-00056</t>
  </si>
  <si>
    <t xml:space="preserve">Muhammad Ega S</t>
  </si>
  <si>
    <t xml:space="preserve">MTG-TF/201905-00066</t>
  </si>
  <si>
    <t xml:space="preserve">Lashot Ria Ingrid Melanika</t>
  </si>
  <si>
    <t xml:space="preserve">MTG-TF/201905-00067</t>
  </si>
  <si>
    <t xml:space="preserve">Hendy Nurfrianto</t>
  </si>
  <si>
    <t xml:space="preserve">MTG-TF/201905-00068</t>
  </si>
  <si>
    <t xml:space="preserve">Adly Maulana Suherman</t>
  </si>
  <si>
    <t xml:space="preserve">MTG-TF/201905-00069</t>
  </si>
  <si>
    <t xml:space="preserve">Burhan Aditya</t>
  </si>
  <si>
    <t xml:space="preserve">MTG-TF/201905-00070</t>
  </si>
  <si>
    <t xml:space="preserve">Via Vidya</t>
  </si>
  <si>
    <t xml:space="preserve">MTG-TF/201905-00071</t>
  </si>
  <si>
    <t xml:space="preserve">Ayu Ika Sukaesih</t>
  </si>
  <si>
    <t xml:space="preserve">MTG-TF/201905-00072</t>
  </si>
  <si>
    <t xml:space="preserve">Putri Cholidhazia</t>
  </si>
  <si>
    <t xml:space="preserve">MTG-TF/201905-00073</t>
  </si>
  <si>
    <t xml:space="preserve">Roy Natanael Naingolan</t>
  </si>
  <si>
    <t xml:space="preserve">MTG-TF/201906-00074</t>
  </si>
  <si>
    <t xml:space="preserve">Aulya Rhoudhathul Jannah  </t>
  </si>
  <si>
    <t xml:space="preserve">MTG-TF/201906-00075</t>
  </si>
  <si>
    <t xml:space="preserve">Kenneth Lukas Parulian</t>
  </si>
  <si>
    <t xml:space="preserve">MTG-TF/201906-00076</t>
  </si>
  <si>
    <t xml:space="preserve">Marriane Eka </t>
  </si>
  <si>
    <t xml:space="preserve">MTG-TF/201906-00077</t>
  </si>
  <si>
    <t xml:space="preserve">Sishi Liani Salnaz</t>
  </si>
  <si>
    <t xml:space="preserve">MTG-TF/201907-00078</t>
  </si>
  <si>
    <t xml:space="preserve">Triano</t>
  </si>
  <si>
    <t xml:space="preserve">MTG-TF/201908-00079</t>
  </si>
  <si>
    <t xml:space="preserve">TBD#50</t>
  </si>
  <si>
    <t xml:space="preserve">MTG-TF/201906-00080</t>
  </si>
  <si>
    <t xml:space="preserve">Activities</t>
  </si>
  <si>
    <t xml:space="preserve">Code</t>
  </si>
  <si>
    <t xml:space="preserve">Charging</t>
  </si>
  <si>
    <t xml:space="preserve">P00</t>
  </si>
  <si>
    <t xml:space="preserve">Project</t>
  </si>
  <si>
    <t xml:space="preserve">External</t>
  </si>
  <si>
    <t xml:space="preserve">P01</t>
  </si>
  <si>
    <t xml:space="preserve">Development</t>
  </si>
  <si>
    <t xml:space="preserve">P02</t>
  </si>
  <si>
    <t xml:space="preserve">Installation</t>
  </si>
  <si>
    <t xml:space="preserve">P03</t>
  </si>
  <si>
    <t xml:space="preserve">Testing</t>
  </si>
  <si>
    <t xml:space="preserve">P04</t>
  </si>
  <si>
    <t xml:space="preserve">Training</t>
  </si>
  <si>
    <t xml:space="preserve">P05</t>
  </si>
  <si>
    <t xml:space="preserve">Support</t>
  </si>
  <si>
    <t xml:space="preserve">P06</t>
  </si>
  <si>
    <t xml:space="preserve">Documentation</t>
  </si>
  <si>
    <t xml:space="preserve">P07</t>
  </si>
  <si>
    <t xml:space="preserve">Project Meeting</t>
  </si>
  <si>
    <t xml:space="preserve">P08</t>
  </si>
  <si>
    <t xml:space="preserve">Business Travel Project</t>
  </si>
  <si>
    <t xml:space="preserve">P99</t>
  </si>
  <si>
    <t xml:space="preserve">Other Project Activities</t>
  </si>
  <si>
    <t xml:space="preserve">M00</t>
  </si>
  <si>
    <t xml:space="preserve">Meeting</t>
  </si>
  <si>
    <t xml:space="preserve">M01</t>
  </si>
  <si>
    <t xml:space="preserve">Internal Meeting</t>
  </si>
  <si>
    <t xml:space="preserve">M02</t>
  </si>
  <si>
    <t xml:space="preserve">Office Meeting</t>
  </si>
  <si>
    <t xml:space="preserve">M03</t>
  </si>
  <si>
    <t xml:space="preserve">Business Travel Non-Project</t>
  </si>
  <si>
    <t xml:space="preserve">M04</t>
  </si>
  <si>
    <t xml:space="preserve">Outing/Gathering</t>
  </si>
  <si>
    <t xml:space="preserve">M99</t>
  </si>
  <si>
    <t xml:space="preserve">Other Meeting</t>
  </si>
  <si>
    <t xml:space="preserve">T00</t>
  </si>
  <si>
    <t xml:space="preserve">T01</t>
  </si>
  <si>
    <t xml:space="preserve">Internal Training</t>
  </si>
  <si>
    <t xml:space="preserve">T02</t>
  </si>
  <si>
    <t xml:space="preserve">Project Training</t>
  </si>
  <si>
    <t xml:space="preserve">T99</t>
  </si>
  <si>
    <t xml:space="preserve">Other Training</t>
  </si>
  <si>
    <t xml:space="preserve">L00</t>
  </si>
  <si>
    <t xml:space="preserve">Leave</t>
  </si>
  <si>
    <t xml:space="preserve">L01</t>
  </si>
  <si>
    <t xml:space="preserve">Annual Leave</t>
  </si>
  <si>
    <t xml:space="preserve">L02</t>
  </si>
  <si>
    <t xml:space="preserve">Sickness Leave</t>
  </si>
  <si>
    <t xml:space="preserve">L03</t>
  </si>
  <si>
    <t xml:space="preserve">Unpaid Leave</t>
  </si>
  <si>
    <t xml:space="preserve">L04</t>
  </si>
  <si>
    <t xml:space="preserve">Goverment Leave</t>
  </si>
  <si>
    <t xml:space="preserve">L05</t>
  </si>
  <si>
    <t xml:space="preserve">Public Holiday</t>
  </si>
  <si>
    <t xml:space="preserve">L06</t>
  </si>
  <si>
    <t xml:space="preserve">Maternitity Leave</t>
  </si>
  <si>
    <t xml:space="preserve">L07</t>
  </si>
  <si>
    <t xml:space="preserve">Condolence Leave</t>
  </si>
  <si>
    <t xml:space="preserve">L10</t>
  </si>
  <si>
    <t xml:space="preserve">Project Leave</t>
  </si>
  <si>
    <t xml:space="preserve">L99</t>
  </si>
  <si>
    <t xml:space="preserve">Other Leave</t>
  </si>
  <si>
    <t xml:space="preserve">O00</t>
  </si>
  <si>
    <t xml:space="preserve">Others</t>
  </si>
  <si>
    <t xml:space="preserve">O01-Absence</t>
  </si>
  <si>
    <t xml:space="preserve">O01</t>
  </si>
  <si>
    <t xml:space="preserve">Absence</t>
  </si>
  <si>
    <t xml:space="preserve">Configuration</t>
  </si>
  <si>
    <t xml:space="preserve">Config Name</t>
  </si>
  <si>
    <t xml:space="preserve">Value</t>
  </si>
  <si>
    <t xml:space="preserve">Service Types</t>
  </si>
  <si>
    <t xml:space="preserve">ChargeToCustomer</t>
  </si>
  <si>
    <t xml:space="preserve">Standard Working Hours</t>
  </si>
  <si>
    <t xml:space="preserve">Standard Working Time</t>
  </si>
  <si>
    <t xml:space="preserve">9:00 - 18:00</t>
  </si>
  <si>
    <t xml:space="preserve">Exchange</t>
  </si>
  <si>
    <t xml:space="preserve">Currency</t>
  </si>
  <si>
    <t xml:space="preserve">Living Cost factor</t>
  </si>
  <si>
    <t xml:space="preserve">Trans Moda</t>
  </si>
  <si>
    <t xml:space="preserve">Return Ticket Fares</t>
  </si>
  <si>
    <t xml:space="preserve">Acc. Monthly Fares</t>
  </si>
  <si>
    <t xml:space="preserve">Acc. Daily Fares</t>
  </si>
  <si>
    <t xml:space="preserve">USD</t>
  </si>
  <si>
    <t xml:space="preserve">JKT Area</t>
  </si>
  <si>
    <t xml:space="preserve">Land/Train</t>
  </si>
  <si>
    <t xml:space="preserve">Outside JKT Area - Middle &amp; East Java Area</t>
  </si>
  <si>
    <t xml:space="preserve">Plane</t>
  </si>
  <si>
    <t xml:space="preserve">Outside JKT Area - Out Java Island</t>
  </si>
  <si>
    <t xml:space="preserve">Outside JKT Area - Papua</t>
  </si>
  <si>
    <t xml:space="preserve">Out of Country - SG</t>
  </si>
  <si>
    <t xml:space="preserve">SGD</t>
  </si>
  <si>
    <t xml:space="preserve">YESNO</t>
  </si>
  <si>
    <t xml:space="preserve">Employee Non TF</t>
  </si>
  <si>
    <t xml:space="preserve">Muhammad Risyad Ganis</t>
  </si>
  <si>
    <t xml:space="preserve">Prayoga Panghudi</t>
  </si>
  <si>
    <t xml:space="preserve">Sales Person #1</t>
  </si>
  <si>
    <t xml:space="preserve">Sales</t>
  </si>
  <si>
    <t xml:space="preserve">Sales Person #2</t>
  </si>
  <si>
    <t xml:space="preserve">FC Status</t>
  </si>
  <si>
    <t xml:space="preserve">Calculation View</t>
  </si>
  <si>
    <t xml:space="preserve">Proposal</t>
  </si>
  <si>
    <t xml:space="preserve">Project Sub-ID/Name</t>
  </si>
  <si>
    <t xml:space="preserve">Contract</t>
  </si>
  <si>
    <t xml:space="preserve">Project Main-ID/Name</t>
  </si>
  <si>
    <t xml:space="preserve">Transportation Line</t>
  </si>
  <si>
    <t xml:space="preserve">Train</t>
  </si>
  <si>
    <t xml:space="preserve">Bus</t>
  </si>
  <si>
    <t xml:space="preserve">Car/Taxi</t>
  </si>
  <si>
    <t xml:space="preserve">Ferry/Ship</t>
  </si>
  <si>
    <t xml:space="preserve">National Holiday</t>
  </si>
  <si>
    <t xml:space="preserve">Tahun Baru 2020</t>
  </si>
  <si>
    <t xml:space="preserve">Tahun Baru Imlek</t>
  </si>
  <si>
    <t xml:space="preserve">Isra Mi'raj</t>
  </si>
  <si>
    <t xml:space="preserve">Hari Raya Nyepi</t>
  </si>
  <si>
    <t xml:space="preserve">Hari Wafat Isa Almasih</t>
  </si>
  <si>
    <t xml:space="preserve">Hari Buruh</t>
  </si>
  <si>
    <t xml:space="preserve">Hari Waisak</t>
  </si>
  <si>
    <t xml:space="preserve">Kenaikan Isa Almasih</t>
  </si>
  <si>
    <t xml:space="preserve">Cuti Bersama Lebaran</t>
  </si>
  <si>
    <t xml:space="preserve">Hari Raya Idul Fitri</t>
  </si>
  <si>
    <t xml:space="preserve">Hari Kesaktian Pancasila</t>
  </si>
  <si>
    <t xml:space="preserve">Hari Raya Idul Adha</t>
  </si>
  <si>
    <t xml:space="preserve">Hari Kemerdekaan RI</t>
  </si>
  <si>
    <t xml:space="preserve">Tahun Baru Hijriah</t>
  </si>
  <si>
    <t xml:space="preserve">Maulid Nabi Muhammad SAW</t>
  </si>
  <si>
    <t xml:space="preserve">Cuti Bersama Hari Natal</t>
  </si>
  <si>
    <t xml:space="preserve">Hari Natal</t>
  </si>
</sst>
</file>

<file path=xl/styles.xml><?xml version="1.0" encoding="utf-8"?>
<styleSheet xmlns="http://schemas.openxmlformats.org/spreadsheetml/2006/main">
  <numFmts count="21">
    <numFmt numFmtId="164" formatCode="General"/>
    <numFmt numFmtId="165" formatCode="ddd&quot;, &quot;mmm\ d&quot;, &quot;yyyy"/>
    <numFmt numFmtId="166" formatCode="General"/>
    <numFmt numFmtId="167" formatCode="0.00"/>
    <numFmt numFmtId="168" formatCode="mmm\-yyyy"/>
    <numFmt numFmtId="169" formatCode="mmmm\-yyyy"/>
    <numFmt numFmtId="170" formatCode="mmm\ d&quot;, &quot;yyyy"/>
    <numFmt numFmtId="171" formatCode="_(* #,##0.00_);_(* \(#,##0.00\);_(* \-??_);_(@_)"/>
    <numFmt numFmtId="172" formatCode="m/d/yyyy"/>
    <numFmt numFmtId="173" formatCode="_(* #,##0_);_(* \(#,##0\);_(* \-??_);_(@_)"/>
    <numFmt numFmtId="174" formatCode="_(* #,##0.0_);_(* \(#,##0.0\);_(* \-?_);_(@_)"/>
    <numFmt numFmtId="175" formatCode="h:mm"/>
    <numFmt numFmtId="176" formatCode="_(* #,##0_);_(* \(#,##0\);_(* \-?_);_(@_)"/>
    <numFmt numFmtId="177" formatCode="0"/>
    <numFmt numFmtId="178" formatCode="0%"/>
    <numFmt numFmtId="179" formatCode="_(* #,##0.0000_);_(* \(#,##0.0000\);_(* \-??_);_(@_)"/>
    <numFmt numFmtId="180" formatCode="[$-409]m/d/yy\ h:mm\ AM/PM;@"/>
    <numFmt numFmtId="181" formatCode="[$-F400]h:mm:ss\ AM/PM"/>
    <numFmt numFmtId="182" formatCode="[$-F800]dddd&quot;, &quot;mmmm\ dd&quot;, &quot;yyyy"/>
    <numFmt numFmtId="183" formatCode="d\-mmm\-yy"/>
    <numFmt numFmtId="184" formatCode="#,##0"/>
  </numFmts>
  <fonts count="35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34"/>
    </font>
    <font>
      <b val="true"/>
      <i val="true"/>
      <sz val="11"/>
      <color rgb="FF000000"/>
      <name val="Calibri"/>
      <family val="0"/>
      <charset val="134"/>
    </font>
    <font>
      <sz val="10"/>
      <color rgb="FF000000"/>
      <name val="Calibri"/>
      <family val="0"/>
      <charset val="134"/>
    </font>
    <font>
      <b val="true"/>
      <sz val="10"/>
      <color rgb="FF000000"/>
      <name val="Calibri"/>
      <family val="0"/>
      <charset val="134"/>
    </font>
    <font>
      <b val="true"/>
      <sz val="10"/>
      <name val="Calibri"/>
      <family val="0"/>
      <charset val="134"/>
    </font>
    <font>
      <sz val="9"/>
      <color rgb="FF000000"/>
      <name val="Calibri"/>
      <family val="0"/>
      <charset val="134"/>
    </font>
    <font>
      <b val="true"/>
      <u val="single"/>
      <sz val="16"/>
      <color rgb="FF000000"/>
      <name val="Calibri"/>
      <family val="0"/>
      <charset val="134"/>
    </font>
    <font>
      <sz val="10"/>
      <name val="Calibri"/>
      <family val="0"/>
      <charset val="134"/>
    </font>
    <font>
      <b val="true"/>
      <sz val="10"/>
      <color rgb="FFFFFFFF"/>
      <name val="Calibri"/>
      <family val="0"/>
      <charset val="134"/>
    </font>
    <font>
      <sz val="10"/>
      <color rgb="FFFFFFFF"/>
      <name val="Calibri"/>
      <family val="0"/>
      <charset val="134"/>
    </font>
    <font>
      <b val="true"/>
      <u val="single"/>
      <sz val="10"/>
      <color rgb="FF000000"/>
      <name val="Calibri"/>
      <family val="0"/>
      <charset val="134"/>
    </font>
    <font>
      <u val="single"/>
      <sz val="10"/>
      <color rgb="FF000000"/>
      <name val="Calibri"/>
      <family val="0"/>
      <charset val="134"/>
    </font>
    <font>
      <sz val="9"/>
      <name val="Tahoma"/>
      <family val="0"/>
      <charset val="134"/>
    </font>
    <font>
      <b val="true"/>
      <sz val="11"/>
      <name val="Calibri"/>
      <family val="0"/>
      <charset val="134"/>
    </font>
    <font>
      <b val="true"/>
      <sz val="12"/>
      <color rgb="FF000000"/>
      <name val="Calibri"/>
      <family val="0"/>
      <charset val="134"/>
    </font>
    <font>
      <b val="true"/>
      <u val="single"/>
      <sz val="14"/>
      <color rgb="FF000000"/>
      <name val="Calibri"/>
      <family val="0"/>
      <charset val="134"/>
    </font>
    <font>
      <sz val="12"/>
      <color rgb="FF000000"/>
      <name val="Calibri"/>
      <family val="0"/>
      <charset val="134"/>
    </font>
    <font>
      <b val="true"/>
      <sz val="12"/>
      <name val="Calibri"/>
      <family val="0"/>
      <charset val="134"/>
    </font>
    <font>
      <b val="true"/>
      <u val="single"/>
      <sz val="12"/>
      <name val="Calibri"/>
      <family val="0"/>
      <charset val="134"/>
    </font>
    <font>
      <b val="true"/>
      <u val="single"/>
      <sz val="11"/>
      <name val="Calibri"/>
      <family val="0"/>
      <charset val="134"/>
    </font>
    <font>
      <sz val="14"/>
      <color rgb="FF000000"/>
      <name val="Calibri"/>
      <family val="0"/>
      <charset val="134"/>
    </font>
    <font>
      <b val="true"/>
      <sz val="10"/>
      <color rgb="FFFFE699"/>
      <name val="Calibri"/>
      <family val="0"/>
      <charset val="134"/>
    </font>
    <font>
      <b val="true"/>
      <u val="single"/>
      <sz val="12"/>
      <color rgb="FF000000"/>
      <name val="Calibri"/>
      <family val="0"/>
      <charset val="134"/>
    </font>
    <font>
      <b val="true"/>
      <sz val="9"/>
      <name val="Calibri"/>
      <family val="0"/>
      <charset val="134"/>
    </font>
    <font>
      <b val="true"/>
      <i val="true"/>
      <sz val="12"/>
      <color rgb="FF000000"/>
      <name val="Calibri"/>
      <family val="0"/>
      <charset val="134"/>
    </font>
    <font>
      <u val="single"/>
      <sz val="10"/>
      <color rgb="FF0563C1"/>
      <name val="Calibri"/>
      <family val="0"/>
      <charset val="134"/>
    </font>
    <font>
      <u val="single"/>
      <sz val="11"/>
      <color rgb="FF0563C1"/>
      <name val="Calibri"/>
      <family val="0"/>
      <charset val="134"/>
    </font>
    <font>
      <b val="true"/>
      <i val="true"/>
      <sz val="10"/>
      <color rgb="FFFF0000"/>
      <name val="Calibri"/>
      <family val="0"/>
      <charset val="134"/>
    </font>
    <font>
      <sz val="11"/>
      <color rgb="FFFFFFFF"/>
      <name val="Calibri"/>
      <family val="0"/>
      <charset val="134"/>
    </font>
    <font>
      <b val="true"/>
      <sz val="12"/>
      <color rgb="FFFFFF00"/>
      <name val="Calibri"/>
      <family val="0"/>
      <charset val="134"/>
    </font>
    <font>
      <b val="true"/>
      <sz val="11"/>
      <color rgb="FFFFFF00"/>
      <name val="Calibri"/>
      <family val="0"/>
      <charset val="134"/>
    </font>
  </fonts>
  <fills count="1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B4C7E7"/>
        <bgColor rgb="FF99CCFF"/>
      </patternFill>
    </fill>
    <fill>
      <patternFill patternType="solid">
        <fgColor rgb="FFF8CBAD"/>
        <bgColor rgb="FFFFE699"/>
      </patternFill>
    </fill>
    <fill>
      <patternFill patternType="solid">
        <fgColor rgb="FF2F5597"/>
        <bgColor rgb="FF0563C1"/>
      </patternFill>
    </fill>
    <fill>
      <patternFill patternType="solid">
        <fgColor rgb="FFC5E0B4"/>
        <bgColor rgb="FFB4C7E7"/>
      </patternFill>
    </fill>
    <fill>
      <patternFill patternType="solid">
        <fgColor rgb="FFFFD966"/>
        <bgColor rgb="FFFFE699"/>
      </patternFill>
    </fill>
    <fill>
      <patternFill patternType="solid">
        <fgColor rgb="FFFFF2CC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FBE5D6"/>
        <bgColor rgb="FFFFF2CC"/>
      </patternFill>
    </fill>
    <fill>
      <patternFill patternType="solid">
        <fgColor rgb="FFAFABAB"/>
        <bgColor rgb="FF8FAADC"/>
      </patternFill>
    </fill>
    <fill>
      <patternFill patternType="solid">
        <fgColor rgb="FF8FAADC"/>
        <bgColor rgb="FFAFABAB"/>
      </patternFill>
    </fill>
    <fill>
      <patternFill patternType="solid">
        <fgColor rgb="FFFFFF00"/>
        <bgColor rgb="FFFFD966"/>
      </patternFill>
    </fill>
    <fill>
      <patternFill patternType="solid">
        <fgColor rgb="FFFF0000"/>
        <bgColor rgb="FF993300"/>
      </patternFill>
    </fill>
  </fills>
  <borders count="21">
    <border diagonalUp="false" diagonalDown="false">
      <left/>
      <right/>
      <top/>
      <bottom/>
      <diagonal/>
    </border>
    <border diagonalUp="false" diagonalDown="false">
      <left/>
      <right style="double">
        <color rgb="FFFFFFFF"/>
      </right>
      <top/>
      <bottom/>
      <diagonal/>
    </border>
    <border diagonalUp="false" diagonalDown="false">
      <left style="double">
        <color rgb="FFFFFFFF"/>
      </left>
      <right style="double">
        <color rgb="FFFFFFFF"/>
      </right>
      <top/>
      <bottom/>
      <diagonal/>
    </border>
    <border diagonalUp="false" diagonalDown="false">
      <left style="double">
        <color rgb="FFFFFFFF"/>
      </left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left" vertical="bottom" textRotation="0" wrapText="false" indent="13" shrinkToFit="false"/>
      <protection locked="true" hidden="false"/>
    </xf>
    <xf numFmtId="170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71" fontId="7" fillId="0" borderId="0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2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3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72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12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6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6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6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6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6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6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2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3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5" fontId="6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6" fillId="2" borderId="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6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9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13" fillId="5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3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3" fillId="5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8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70" fontId="1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80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4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65" fontId="1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66" fontId="2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25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77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center" textRotation="0" wrapText="false" indent="13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3" fontId="20" fillId="6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3" fontId="2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15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81" fontId="4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20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1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81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15" shrinkToFit="false"/>
      <protection locked="true" hidden="false"/>
    </xf>
    <xf numFmtId="171" fontId="20" fillId="6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2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2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81" fontId="7" fillId="8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4" fillId="8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center" textRotation="0" wrapText="false" indent="15" shrinkToFit="false"/>
      <protection locked="true" hidden="false"/>
    </xf>
    <xf numFmtId="171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false" indent="13" shrinkToFit="false"/>
      <protection locked="true" hidden="false"/>
    </xf>
    <xf numFmtId="182" fontId="4" fillId="8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81" fontId="4" fillId="8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81" fontId="4" fillId="8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81" fontId="2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82" fontId="4" fillId="8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82" fontId="18" fillId="8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2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82" fontId="1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81" fontId="20" fillId="1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81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7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20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8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left" vertical="top" textRotation="0" wrapText="false" indent="15" shrinkToFit="false"/>
      <protection locked="true" hidden="false"/>
    </xf>
    <xf numFmtId="164" fontId="20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left" vertical="center" textRotation="0" wrapText="false" indent="15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0" fillId="6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71" fontId="2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8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8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8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8" borderId="1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8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26" fillId="0" borderId="0" xfId="0" applyFont="true" applyBorder="false" applyAlignment="true" applyProtection="false">
      <alignment horizontal="left" vertical="bottom" textRotation="0" wrapText="false" indent="15" shrinkToFit="false"/>
      <protection locked="true" hidden="false"/>
    </xf>
    <xf numFmtId="164" fontId="2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3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15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2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2" fontId="34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34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40">
    <dxf>
      <font>
        <b val="0"/>
        <i val="1"/>
      </font>
      <fill>
        <patternFill>
          <bgColor rgb="FFF4B183"/>
        </patternFill>
      </fill>
    </dxf>
    <dxf>
      <font>
        <b val="0"/>
        <i val="1"/>
      </font>
      <fill>
        <patternFill>
          <bgColor rgb="FFF4B183"/>
        </patternFill>
      </fill>
    </dxf>
    <dxf>
      <font>
        <b val="0"/>
        <i val="1"/>
      </font>
      <fill>
        <patternFill>
          <bgColor rgb="FFF4B183"/>
        </patternFill>
      </fill>
    </dxf>
    <dxf>
      <font>
        <b val="0"/>
        <i val="1"/>
      </font>
      <fill>
        <patternFill>
          <bgColor rgb="FFF4B183"/>
        </patternFill>
      </fill>
    </dxf>
    <dxf>
      <font>
        <b val="0"/>
        <i val="1"/>
      </font>
      <fill>
        <patternFill>
          <bgColor rgb="FFF4B183"/>
        </patternFill>
      </fill>
    </dxf>
    <dxf>
      <font>
        <b val="0"/>
        <i val="1"/>
      </font>
      <fill>
        <patternFill>
          <bgColor rgb="FFF4B183"/>
        </patternFill>
      </fill>
    </dxf>
    <dxf>
      <font>
        <b val="0"/>
        <i val="1"/>
      </font>
      <fill>
        <patternFill>
          <bgColor rgb="FFF4B183"/>
        </patternFill>
      </fill>
    </dxf>
    <dxf>
      <font>
        <b val="0"/>
        <i val="1"/>
      </font>
      <fill>
        <patternFill>
          <bgColor rgb="FFF4B183"/>
        </patternFill>
      </fill>
    </dxf>
    <dxf>
      <font>
        <b val="0"/>
        <i val="1"/>
      </font>
      <fill>
        <patternFill>
          <bgColor rgb="FFF4B183"/>
        </patternFill>
      </fill>
    </dxf>
    <dxf>
      <font>
        <b val="0"/>
        <i val="1"/>
      </font>
      <fill>
        <patternFill>
          <bgColor rgb="FFF4B183"/>
        </patternFill>
      </fill>
    </dxf>
    <dxf>
      <font>
        <b val="0"/>
        <i val="1"/>
      </font>
      <fill>
        <patternFill>
          <bgColor rgb="FFF4B183"/>
        </patternFill>
      </fill>
    </dxf>
    <dxf>
      <font>
        <b val="0"/>
        <i val="1"/>
      </font>
      <fill>
        <patternFill>
          <bgColor rgb="FFF4B183"/>
        </patternFill>
      </fill>
    </dxf>
    <dxf>
      <font>
        <b val="0"/>
        <i val="1"/>
      </font>
      <fill>
        <patternFill>
          <bgColor rgb="FFF4B183"/>
        </patternFill>
      </fill>
    </dxf>
    <dxf>
      <font>
        <b val="0"/>
        <i val="1"/>
      </font>
      <fill>
        <patternFill>
          <bgColor rgb="FFF4B183"/>
        </patternFill>
      </fill>
    </dxf>
    <dxf>
      <font>
        <b val="0"/>
        <i val="1"/>
      </font>
      <fill>
        <patternFill>
          <bgColor rgb="FFF4B183"/>
        </patternFill>
      </fill>
    </dxf>
    <dxf>
      <font>
        <b val="0"/>
        <i val="1"/>
      </font>
      <fill>
        <patternFill>
          <bgColor rgb="FFF4B183"/>
        </patternFill>
      </fill>
    </dxf>
    <dxf>
      <font>
        <b val="0"/>
        <i val="1"/>
      </font>
      <fill>
        <patternFill>
          <bgColor rgb="FFF4B183"/>
        </patternFill>
      </fill>
    </dxf>
    <dxf>
      <font>
        <b val="0"/>
        <i val="1"/>
      </font>
      <fill>
        <patternFill>
          <bgColor rgb="FFF4B183"/>
        </patternFill>
      </fill>
    </dxf>
    <dxf>
      <font>
        <b val="0"/>
        <i val="1"/>
      </font>
      <fill>
        <patternFill>
          <bgColor rgb="FFF4B183"/>
        </patternFill>
      </fill>
    </dxf>
    <dxf>
      <font>
        <b val="0"/>
        <i val="1"/>
      </font>
      <fill>
        <patternFill>
          <bgColor rgb="FFF4B183"/>
        </patternFill>
      </fill>
    </dxf>
    <dxf>
      <font>
        <b val="0"/>
        <i val="1"/>
      </font>
      <fill>
        <patternFill>
          <bgColor rgb="FFF4B183"/>
        </patternFill>
      </fill>
    </dxf>
    <dxf>
      <font>
        <b val="0"/>
        <i val="1"/>
      </font>
      <fill>
        <patternFill>
          <bgColor rgb="FFF4B183"/>
        </patternFill>
      </fill>
    </dxf>
    <dxf>
      <font>
        <b val="0"/>
        <i val="1"/>
      </font>
      <fill>
        <patternFill>
          <bgColor rgb="FFF4B183"/>
        </patternFill>
      </fill>
    </dxf>
    <dxf>
      <font>
        <b val="0"/>
        <i val="1"/>
      </font>
      <fill>
        <patternFill>
          <bgColor rgb="FFF4B183"/>
        </patternFill>
      </fill>
    </dxf>
    <dxf>
      <font>
        <b val="0"/>
        <i val="1"/>
      </font>
      <fill>
        <patternFill>
          <bgColor rgb="FFF4B183"/>
        </patternFill>
      </fill>
    </dxf>
    <dxf>
      <font>
        <b val="0"/>
        <i val="1"/>
      </font>
      <fill>
        <patternFill>
          <bgColor rgb="FFF4B183"/>
        </patternFill>
      </fill>
    </dxf>
    <dxf>
      <font>
        <b val="0"/>
        <i val="1"/>
      </font>
      <fill>
        <patternFill>
          <bgColor rgb="FFF4B183"/>
        </patternFill>
      </fill>
    </dxf>
    <dxf>
      <font>
        <b val="0"/>
        <i val="1"/>
      </font>
      <fill>
        <patternFill>
          <bgColor rgb="FFF4B183"/>
        </patternFill>
      </fill>
    </dxf>
    <dxf>
      <font>
        <b val="0"/>
        <i val="1"/>
      </font>
      <fill>
        <patternFill>
          <bgColor rgb="FFF4B183"/>
        </patternFill>
      </fill>
    </dxf>
    <dxf>
      <font>
        <b val="0"/>
        <i val="1"/>
      </font>
      <fill>
        <patternFill>
          <bgColor rgb="FFF4B183"/>
        </patternFill>
      </fill>
    </dxf>
    <dxf>
      <font>
        <b val="0"/>
        <i val="1"/>
      </font>
      <fill>
        <patternFill>
          <bgColor rgb="FFF4B183"/>
        </patternFill>
      </fill>
    </dxf>
    <dxf>
      <font>
        <b val="0"/>
        <i val="1"/>
      </font>
      <fill>
        <patternFill>
          <bgColor rgb="FFF4B183"/>
        </patternFill>
      </fill>
    </dxf>
    <dxf>
      <font>
        <b val="0"/>
        <i val="1"/>
      </font>
      <fill>
        <patternFill>
          <bgColor rgb="FFF4B183"/>
        </patternFill>
      </fill>
    </dxf>
    <dxf>
      <font>
        <b val="0"/>
        <i val="1"/>
      </font>
      <fill>
        <patternFill>
          <bgColor rgb="FFF4B183"/>
        </patternFill>
      </fill>
    </dxf>
    <dxf>
      <font>
        <b val="0"/>
        <i val="1"/>
      </font>
      <fill>
        <patternFill>
          <bgColor rgb="FFF4B183"/>
        </patternFill>
      </fill>
    </dxf>
    <dxf>
      <font>
        <b val="0"/>
        <i val="1"/>
      </font>
      <fill>
        <patternFill>
          <bgColor rgb="FFF4B183"/>
        </patternFill>
      </fill>
    </dxf>
    <dxf>
      <font>
        <b val="0"/>
        <i val="1"/>
      </font>
      <fill>
        <patternFill>
          <bgColor rgb="FFF4B183"/>
        </patternFill>
      </fill>
    </dxf>
    <dxf>
      <font>
        <b val="0"/>
        <i val="1"/>
      </font>
      <fill>
        <patternFill>
          <bgColor rgb="FFF4B183"/>
        </patternFill>
      </fill>
    </dxf>
    <dxf>
      <font>
        <b val="0"/>
        <i val="1"/>
      </font>
      <fill>
        <patternFill>
          <bgColor rgb="FFF4B183"/>
        </patternFill>
      </fill>
    </dxf>
    <dxf>
      <font>
        <b val="0"/>
        <i val="1"/>
      </font>
      <fill>
        <patternFill>
          <bgColor rgb="FFF4B18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2CC"/>
      <rgbColor rgb="FFCCFFFF"/>
      <rgbColor rgb="FF660066"/>
      <rgbColor rgb="FFFF8080"/>
      <rgbColor rgb="FF0563C1"/>
      <rgbColor rgb="FFFBE5D6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4B183"/>
      <rgbColor rgb="FFCC99FF"/>
      <rgbColor rgb="FFF8CBAD"/>
      <rgbColor rgb="FF3366FF"/>
      <rgbColor rgb="FF33CCCC"/>
      <rgbColor rgb="FF99CC00"/>
      <rgbColor rgb="FFFFC0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wmf"/><Relationship Id="rId2" Type="http://schemas.openxmlformats.org/officeDocument/2006/relationships/image" Target="../media/image3.wmf"/><Relationship Id="rId3" Type="http://schemas.openxmlformats.org/officeDocument/2006/relationships/image" Target="../media/image4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48240</xdr:colOff>
      <xdr:row>0</xdr:row>
      <xdr:rowOff>0</xdr:rowOff>
    </xdr:from>
    <xdr:to>
      <xdr:col>3</xdr:col>
      <xdr:colOff>313560</xdr:colOff>
      <xdr:row>4</xdr:row>
      <xdr:rowOff>4320</xdr:rowOff>
    </xdr:to>
    <xdr:pic>
      <xdr:nvPicPr>
        <xdr:cNvPr id="0" name="Picture 1" descr="LOGO%20Celerates.pdf"/>
        <xdr:cNvPicPr/>
      </xdr:nvPicPr>
      <xdr:blipFill>
        <a:blip r:embed="rId1"/>
        <a:stretch/>
      </xdr:blipFill>
      <xdr:spPr>
        <a:xfrm>
          <a:off x="178920" y="0"/>
          <a:ext cx="2043360" cy="814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121680</xdr:colOff>
      <xdr:row>1</xdr:row>
      <xdr:rowOff>55440</xdr:rowOff>
    </xdr:from>
    <xdr:to>
      <xdr:col>1</xdr:col>
      <xdr:colOff>1595520</xdr:colOff>
      <xdr:row>6</xdr:row>
      <xdr:rowOff>168480</xdr:rowOff>
    </xdr:to>
    <xdr:pic>
      <xdr:nvPicPr>
        <xdr:cNvPr id="1" name="Picture 1" descr="LOGO%20Celerates.pdf"/>
        <xdr:cNvPicPr/>
      </xdr:nvPicPr>
      <xdr:blipFill>
        <a:blip r:embed="rId1"/>
        <a:stretch/>
      </xdr:blipFill>
      <xdr:spPr>
        <a:xfrm>
          <a:off x="121680" y="239400"/>
          <a:ext cx="1643760" cy="1167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165960</xdr:colOff>
      <xdr:row>0</xdr:row>
      <xdr:rowOff>155160</xdr:rowOff>
    </xdr:from>
    <xdr:to>
      <xdr:col>12</xdr:col>
      <xdr:colOff>1764720</xdr:colOff>
      <xdr:row>6</xdr:row>
      <xdr:rowOff>79920</xdr:rowOff>
    </xdr:to>
    <xdr:pic>
      <xdr:nvPicPr>
        <xdr:cNvPr id="2" name="Picture 2" descr="LOGO%20Celerates.pdf"/>
        <xdr:cNvPicPr/>
      </xdr:nvPicPr>
      <xdr:blipFill>
        <a:blip r:embed="rId2"/>
        <a:stretch/>
      </xdr:blipFill>
      <xdr:spPr>
        <a:xfrm>
          <a:off x="16748280" y="155160"/>
          <a:ext cx="1598760" cy="1162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26</xdr:col>
      <xdr:colOff>165960</xdr:colOff>
      <xdr:row>0</xdr:row>
      <xdr:rowOff>144000</xdr:rowOff>
    </xdr:from>
    <xdr:to>
      <xdr:col>26</xdr:col>
      <xdr:colOff>1764720</xdr:colOff>
      <xdr:row>6</xdr:row>
      <xdr:rowOff>66600</xdr:rowOff>
    </xdr:to>
    <xdr:pic>
      <xdr:nvPicPr>
        <xdr:cNvPr id="3" name="Picture 3" descr="LOGO%20Celerates.pdf"/>
        <xdr:cNvPicPr/>
      </xdr:nvPicPr>
      <xdr:blipFill>
        <a:blip r:embed="rId3"/>
        <a:stretch/>
      </xdr:blipFill>
      <xdr:spPr>
        <a:xfrm>
          <a:off x="32846040" y="144000"/>
          <a:ext cx="1598760" cy="1160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www.celerates.com/" TargetMode="External"/><Relationship Id="rId2" Type="http://schemas.openxmlformats.org/officeDocument/2006/relationships/hyperlink" Target="http://www.cybertrend-intra.net/" TargetMode="External"/><Relationship Id="rId3" Type="http://schemas.openxmlformats.org/officeDocument/2006/relationships/hyperlink" Target="mailto:ida.pamularsih@cybertrend-intra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E4:K1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12" activeCellId="0" sqref="J12"/>
    </sheetView>
  </sheetViews>
  <sheetFormatPr defaultColWidth="9" defaultRowHeight="14.5" zeroHeight="false" outlineLevelRow="0" outlineLevelCol="0"/>
  <cols>
    <col collapsed="false" customWidth="true" hidden="false" outlineLevel="0" max="5" min="5" style="0" width="11.36"/>
    <col collapsed="false" customWidth="true" hidden="false" outlineLevel="0" max="6" min="6" style="0" width="22.45"/>
    <col collapsed="false" customWidth="true" hidden="false" outlineLevel="0" max="7" min="7" style="0" width="18.09"/>
    <col collapsed="false" customWidth="true" hidden="false" outlineLevel="0" max="8" min="8" style="0" width="36.36"/>
    <col collapsed="false" customWidth="true" hidden="false" outlineLevel="0" max="9" min="9" style="0" width="10.54"/>
    <col collapsed="false" customWidth="true" hidden="false" outlineLevel="0" max="11" min="11" style="0" width="14.54"/>
  </cols>
  <sheetData>
    <row r="4" customFormat="false" ht="14.5" hidden="false" customHeight="false" outlineLevel="0" collapsed="false">
      <c r="E4" s="1" t="s">
        <v>0</v>
      </c>
      <c r="F4" s="1" t="s">
        <v>1</v>
      </c>
      <c r="I4" s="0" t="s">
        <v>2</v>
      </c>
      <c r="J4" s="2" t="s">
        <v>3</v>
      </c>
      <c r="K4" s="3" t="s">
        <v>4</v>
      </c>
    </row>
    <row r="5" customFormat="false" ht="14.5" hidden="false" customHeight="false" outlineLevel="0" collapsed="false">
      <c r="E5" s="1" t="s">
        <v>5</v>
      </c>
      <c r="F5" s="1" t="s">
        <v>6</v>
      </c>
      <c r="J5" s="2" t="s">
        <v>3</v>
      </c>
      <c r="K5" s="4" t="s">
        <v>7</v>
      </c>
    </row>
    <row r="6" customFormat="false" ht="14.5" hidden="false" customHeight="false" outlineLevel="0" collapsed="false">
      <c r="E6" s="1" t="s">
        <v>8</v>
      </c>
      <c r="F6" s="1" t="s">
        <v>9</v>
      </c>
      <c r="G6" s="5"/>
    </row>
    <row r="7" customFormat="false" ht="14.5" hidden="false" customHeight="false" outlineLevel="0" collapsed="false">
      <c r="E7" s="1" t="s">
        <v>10</v>
      </c>
      <c r="F7" s="6" t="s">
        <v>11</v>
      </c>
      <c r="G7" s="6"/>
    </row>
    <row r="8" customFormat="false" ht="14.5" hidden="false" customHeight="false" outlineLevel="0" collapsed="false">
      <c r="E8" s="1"/>
      <c r="F8" s="6"/>
      <c r="G8" s="6"/>
    </row>
    <row r="9" customFormat="false" ht="14.5" hidden="false" customHeight="false" outlineLevel="0" collapsed="false">
      <c r="E9" s="7" t="s">
        <v>12</v>
      </c>
      <c r="F9" s="7" t="s">
        <v>13</v>
      </c>
      <c r="G9" s="7" t="s">
        <v>14</v>
      </c>
      <c r="H9" s="8" t="s">
        <v>15</v>
      </c>
    </row>
    <row r="10" customFormat="false" ht="14.5" hidden="false" customHeight="false" outlineLevel="0" collapsed="false">
      <c r="E10" s="9" t="s">
        <v>16</v>
      </c>
      <c r="F10" s="10" t="n">
        <v>43108</v>
      </c>
      <c r="G10" s="0" t="s">
        <v>17</v>
      </c>
      <c r="H10" s="0" t="s">
        <v>18</v>
      </c>
    </row>
    <row r="11" customFormat="false" ht="14.5" hidden="false" customHeight="false" outlineLevel="0" collapsed="false">
      <c r="E11" s="9" t="s">
        <v>19</v>
      </c>
      <c r="F11" s="10" t="n">
        <v>43375</v>
      </c>
      <c r="G11" s="0" t="s">
        <v>17</v>
      </c>
      <c r="H11" s="0" t="s">
        <v>20</v>
      </c>
    </row>
    <row r="12" customFormat="false" ht="14.5" hidden="false" customHeight="false" outlineLevel="0" collapsed="false">
      <c r="E12" s="9" t="s">
        <v>21</v>
      </c>
      <c r="F12" s="10" t="n">
        <v>43371</v>
      </c>
      <c r="G12" s="0" t="s">
        <v>17</v>
      </c>
      <c r="H12" s="0" t="s">
        <v>22</v>
      </c>
    </row>
    <row r="13" customFormat="false" ht="14.5" hidden="false" customHeight="false" outlineLevel="0" collapsed="false">
      <c r="E13" s="9" t="s">
        <v>21</v>
      </c>
      <c r="F13" s="10" t="n">
        <v>43344</v>
      </c>
      <c r="G13" s="0" t="s">
        <v>17</v>
      </c>
      <c r="H13" s="0" t="s">
        <v>23</v>
      </c>
    </row>
    <row r="14" customFormat="false" ht="14.5" hidden="false" customHeight="false" outlineLevel="0" collapsed="false">
      <c r="E14" s="9" t="s">
        <v>21</v>
      </c>
      <c r="F14" s="10" t="n">
        <v>43313</v>
      </c>
      <c r="G14" s="0" t="s">
        <v>17</v>
      </c>
      <c r="H14" s="0" t="s">
        <v>24</v>
      </c>
    </row>
    <row r="15" customFormat="false" ht="14.5" hidden="false" customHeight="false" outlineLevel="0" collapsed="false">
      <c r="E15" s="9" t="s">
        <v>25</v>
      </c>
      <c r="F15" s="10" t="n">
        <v>43282</v>
      </c>
      <c r="G15" s="0" t="s">
        <v>17</v>
      </c>
      <c r="H15" s="0" t="s">
        <v>26</v>
      </c>
    </row>
    <row r="16" customFormat="false" ht="14.5" hidden="false" customHeight="false" outlineLevel="0" collapsed="false">
      <c r="E16" s="9" t="s">
        <v>27</v>
      </c>
      <c r="F16" s="10" t="n">
        <v>43279</v>
      </c>
      <c r="G16" s="0" t="s">
        <v>17</v>
      </c>
      <c r="H16" s="0" t="s">
        <v>28</v>
      </c>
    </row>
  </sheetData>
  <sheetProtection sheet="true" password="9920" objects="true" scenarios="true"/>
  <mergeCells count="1">
    <mergeCell ref="F7:G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3" activeCellId="0" sqref="D13"/>
    </sheetView>
  </sheetViews>
  <sheetFormatPr defaultColWidth="9" defaultRowHeight="14.5" zeroHeight="false" outlineLevelRow="0" outlineLevelCol="0"/>
  <cols>
    <col collapsed="false" customWidth="true" hidden="false" outlineLevel="0" max="1" min="1" style="0" width="27.09"/>
    <col collapsed="false" customWidth="true" hidden="false" outlineLevel="0" max="2" min="2" style="0" width="2.36"/>
    <col collapsed="false" customWidth="true" hidden="false" outlineLevel="0" max="3" min="3" style="0" width="28.36"/>
  </cols>
  <sheetData>
    <row r="1" customFormat="false" ht="15.5" hidden="false" customHeight="false" outlineLevel="0" collapsed="false">
      <c r="A1" s="269" t="s">
        <v>598</v>
      </c>
      <c r="B1" s="269"/>
      <c r="C1" s="269"/>
    </row>
    <row r="2" customFormat="false" ht="14.5" hidden="false" customHeight="false" outlineLevel="0" collapsed="false">
      <c r="A2" s="270" t="n">
        <v>43831</v>
      </c>
      <c r="B2" s="271" t="str">
        <f aca="false">IF(ISBLANK(A2),"","H")</f>
        <v>H</v>
      </c>
      <c r="C2" s="271" t="s">
        <v>599</v>
      </c>
    </row>
    <row r="3" customFormat="false" ht="14.5" hidden="false" customHeight="false" outlineLevel="0" collapsed="false">
      <c r="A3" s="270" t="n">
        <v>43855</v>
      </c>
      <c r="B3" s="271" t="str">
        <f aca="false">IF(ISBLANK(A3),"","H")</f>
        <v>H</v>
      </c>
      <c r="C3" s="271" t="s">
        <v>600</v>
      </c>
    </row>
    <row r="4" customFormat="false" ht="14.5" hidden="false" customHeight="false" outlineLevel="0" collapsed="false">
      <c r="A4" s="270" t="n">
        <v>43912</v>
      </c>
      <c r="B4" s="271" t="str">
        <f aca="false">IF(ISBLANK(A4),"","H")</f>
        <v>H</v>
      </c>
      <c r="C4" s="271" t="s">
        <v>601</v>
      </c>
    </row>
    <row r="5" customFormat="false" ht="14.5" hidden="false" customHeight="false" outlineLevel="0" collapsed="false">
      <c r="A5" s="270" t="n">
        <v>43915</v>
      </c>
      <c r="B5" s="271" t="str">
        <f aca="false">IF(ISBLANK(A5),"","H")</f>
        <v>H</v>
      </c>
      <c r="C5" s="271" t="s">
        <v>602</v>
      </c>
    </row>
    <row r="6" customFormat="false" ht="14.5" hidden="false" customHeight="false" outlineLevel="0" collapsed="false">
      <c r="A6" s="270" t="n">
        <v>43931</v>
      </c>
      <c r="B6" s="271" t="str">
        <f aca="false">IF(ISBLANK(A6),"","H")</f>
        <v>H</v>
      </c>
      <c r="C6" s="271" t="s">
        <v>603</v>
      </c>
    </row>
    <row r="7" customFormat="false" ht="14.5" hidden="false" customHeight="false" outlineLevel="0" collapsed="false">
      <c r="A7" s="270" t="n">
        <v>43952</v>
      </c>
      <c r="B7" s="271" t="str">
        <f aca="false">IF(ISBLANK(A7),"","H")</f>
        <v>H</v>
      </c>
      <c r="C7" s="271" t="s">
        <v>604</v>
      </c>
    </row>
    <row r="8" customFormat="false" ht="14.5" hidden="false" customHeight="false" outlineLevel="0" collapsed="false">
      <c r="A8" s="270" t="n">
        <v>43958</v>
      </c>
      <c r="B8" s="271" t="str">
        <f aca="false">IF(ISBLANK(A8),"","H")</f>
        <v>H</v>
      </c>
      <c r="C8" s="271" t="s">
        <v>605</v>
      </c>
    </row>
    <row r="9" customFormat="false" ht="14.5" hidden="false" customHeight="false" outlineLevel="0" collapsed="false">
      <c r="A9" s="270" t="n">
        <v>43972</v>
      </c>
      <c r="B9" s="271" t="str">
        <f aca="false">IF(ISBLANK(A9),"","H")</f>
        <v>H</v>
      </c>
      <c r="C9" s="271" t="s">
        <v>606</v>
      </c>
    </row>
    <row r="10" customFormat="false" ht="14.5" hidden="false" customHeight="false" outlineLevel="0" collapsed="false">
      <c r="A10" s="270" t="n">
        <v>43973</v>
      </c>
      <c r="B10" s="271" t="str">
        <f aca="false">IF(ISBLANK(A10),"","H")</f>
        <v>H</v>
      </c>
      <c r="C10" s="271" t="s">
        <v>607</v>
      </c>
    </row>
    <row r="11" customFormat="false" ht="14.5" hidden="false" customHeight="false" outlineLevel="0" collapsed="false">
      <c r="A11" s="270" t="n">
        <v>43975</v>
      </c>
      <c r="B11" s="271" t="str">
        <f aca="false">IF(ISBLANK(A11),"","H")</f>
        <v>H</v>
      </c>
      <c r="C11" s="271" t="s">
        <v>608</v>
      </c>
    </row>
    <row r="12" customFormat="false" ht="14.5" hidden="false" customHeight="false" outlineLevel="0" collapsed="false">
      <c r="A12" s="270" t="n">
        <v>43976</v>
      </c>
      <c r="B12" s="271" t="str">
        <f aca="false">IF(ISBLANK(A12),"","H")</f>
        <v>H</v>
      </c>
      <c r="C12" s="271" t="s">
        <v>608</v>
      </c>
    </row>
    <row r="13" customFormat="false" ht="14.5" hidden="false" customHeight="false" outlineLevel="0" collapsed="false">
      <c r="A13" s="270" t="n">
        <v>43977</v>
      </c>
      <c r="B13" s="271" t="str">
        <f aca="false">IF(ISBLANK(A13),"","H")</f>
        <v>H</v>
      </c>
      <c r="C13" s="271" t="s">
        <v>607</v>
      </c>
    </row>
    <row r="14" customFormat="false" ht="14.5" hidden="false" customHeight="false" outlineLevel="0" collapsed="false">
      <c r="A14" s="270" t="n">
        <v>43978</v>
      </c>
      <c r="B14" s="271" t="str">
        <f aca="false">IF(ISBLANK(A14),"","H")</f>
        <v>H</v>
      </c>
      <c r="C14" s="271" t="s">
        <v>607</v>
      </c>
    </row>
    <row r="15" customFormat="false" ht="14.5" hidden="false" customHeight="false" outlineLevel="0" collapsed="false">
      <c r="A15" s="270" t="n">
        <v>43983</v>
      </c>
      <c r="B15" s="271" t="str">
        <f aca="false">IF(ISBLANK(A15),"","H")</f>
        <v>H</v>
      </c>
      <c r="C15" s="271" t="s">
        <v>609</v>
      </c>
    </row>
    <row r="16" customFormat="false" ht="14.5" hidden="false" customHeight="false" outlineLevel="0" collapsed="false">
      <c r="A16" s="270" t="n">
        <v>44043</v>
      </c>
      <c r="B16" s="271" t="str">
        <f aca="false">IF(ISBLANK(A16),"","H")</f>
        <v>H</v>
      </c>
      <c r="C16" s="271" t="s">
        <v>610</v>
      </c>
    </row>
    <row r="17" customFormat="false" ht="14.5" hidden="false" customHeight="false" outlineLevel="0" collapsed="false">
      <c r="A17" s="270" t="n">
        <v>44060</v>
      </c>
      <c r="B17" s="271" t="str">
        <f aca="false">IF(ISBLANK(A17),"","H")</f>
        <v>H</v>
      </c>
      <c r="C17" s="271" t="s">
        <v>611</v>
      </c>
    </row>
    <row r="18" customFormat="false" ht="14.5" hidden="false" customHeight="false" outlineLevel="0" collapsed="false">
      <c r="A18" s="270" t="n">
        <v>44063</v>
      </c>
      <c r="B18" s="271" t="str">
        <f aca="false">IF(ISBLANK(A18),"","H")</f>
        <v>H</v>
      </c>
      <c r="C18" s="271" t="s">
        <v>612</v>
      </c>
    </row>
    <row r="19" customFormat="false" ht="14.5" hidden="false" customHeight="false" outlineLevel="0" collapsed="false">
      <c r="A19" s="270" t="n">
        <v>44133</v>
      </c>
      <c r="B19" s="271" t="str">
        <f aca="false">IF(ISBLANK(A19),"","H")</f>
        <v>H</v>
      </c>
      <c r="C19" s="271" t="s">
        <v>613</v>
      </c>
    </row>
    <row r="20" customFormat="false" ht="14.5" hidden="false" customHeight="false" outlineLevel="0" collapsed="false">
      <c r="A20" s="270" t="n">
        <v>44189</v>
      </c>
      <c r="B20" s="271" t="str">
        <f aca="false">IF(ISBLANK(A20),"","H")</f>
        <v>H</v>
      </c>
      <c r="C20" s="271" t="s">
        <v>614</v>
      </c>
    </row>
    <row r="21" customFormat="false" ht="14.5" hidden="false" customHeight="false" outlineLevel="0" collapsed="false">
      <c r="A21" s="270" t="n">
        <v>44190</v>
      </c>
      <c r="B21" s="271" t="str">
        <f aca="false">IF(ISBLANK(A21),"","H")</f>
        <v>H</v>
      </c>
      <c r="C21" s="271" t="s">
        <v>615</v>
      </c>
    </row>
    <row r="22" customFormat="false" ht="14.5" hidden="false" customHeight="false" outlineLevel="0" collapsed="false">
      <c r="A22" s="270"/>
      <c r="B22" s="271" t="str">
        <f aca="false">IF(ISBLANK(A22),"","H")</f>
        <v/>
      </c>
      <c r="C22" s="271"/>
    </row>
    <row r="23" customFormat="false" ht="14.5" hidden="false" customHeight="false" outlineLevel="0" collapsed="false">
      <c r="A23" s="270"/>
      <c r="B23" s="271" t="str">
        <f aca="false">IF(ISBLANK(A23),"","H")</f>
        <v/>
      </c>
      <c r="C23" s="271"/>
    </row>
    <row r="24" customFormat="false" ht="14.5" hidden="false" customHeight="false" outlineLevel="0" collapsed="false">
      <c r="A24" s="270"/>
      <c r="B24" s="271" t="str">
        <f aca="false">IF(ISBLANK(A24),"","H")</f>
        <v/>
      </c>
      <c r="C24" s="271"/>
    </row>
    <row r="25" customFormat="false" ht="14.5" hidden="false" customHeight="false" outlineLevel="0" collapsed="false">
      <c r="A25" s="270"/>
      <c r="B25" s="271" t="str">
        <f aca="false">IF(ISBLANK(A25),"","H")</f>
        <v/>
      </c>
      <c r="C25" s="271"/>
    </row>
    <row r="26" customFormat="false" ht="14.5" hidden="false" customHeight="false" outlineLevel="0" collapsed="false">
      <c r="A26" s="270"/>
      <c r="B26" s="271" t="str">
        <f aca="false">IF(ISBLANK(A26),"","H")</f>
        <v/>
      </c>
      <c r="C26" s="271"/>
    </row>
    <row r="27" customFormat="false" ht="14.5" hidden="false" customHeight="false" outlineLevel="0" collapsed="false">
      <c r="A27" s="270"/>
      <c r="B27" s="271" t="str">
        <f aca="false">IF(ISBLANK(A27),"","H")</f>
        <v/>
      </c>
      <c r="C27" s="271"/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6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16" activeCellId="0" sqref="E16"/>
    </sheetView>
  </sheetViews>
  <sheetFormatPr defaultColWidth="9" defaultRowHeight="14.5" zeroHeight="false" outlineLevelRow="0" outlineLevelCol="1"/>
  <cols>
    <col collapsed="false" customWidth="true" hidden="false" outlineLevel="0" max="1" min="1" style="0" width="1.47"/>
    <col collapsed="false" customWidth="true" hidden="false" outlineLevel="0" max="2" min="2" style="0" width="3.36"/>
    <col collapsed="false" customWidth="true" hidden="false" outlineLevel="0" max="3" min="3" style="0" width="16.63"/>
    <col collapsed="false" customWidth="true" hidden="false" outlineLevel="0" max="4" min="4" style="0" width="23.09"/>
    <col collapsed="false" customWidth="true" hidden="false" outlineLevel="0" max="5" min="5" style="0" width="60.63"/>
    <col collapsed="false" customWidth="true" hidden="true" outlineLevel="0" max="6" min="6" style="0" width="22.37"/>
    <col collapsed="false" customWidth="true" hidden="true" outlineLevel="0" max="7" min="7" style="0" width="36.91"/>
    <col collapsed="false" customWidth="true" hidden="true" outlineLevel="0" max="8" min="8" style="0" width="26.45"/>
    <col collapsed="false" customWidth="true" hidden="false" outlineLevel="0" max="9" min="9" style="0" width="60.36"/>
    <col collapsed="false" customWidth="true" hidden="false" outlineLevel="0" max="10" min="10" style="0" width="12.63"/>
    <col collapsed="false" customWidth="true" hidden="false" outlineLevel="0" max="11" min="11" style="0" width="11.36"/>
    <col collapsed="false" customWidth="true" hidden="false" outlineLevel="0" max="12" min="12" style="0" width="11"/>
    <col collapsed="false" customWidth="true" hidden="false" outlineLevel="0" max="13" min="13" style="0" width="9.09"/>
    <col collapsed="false" customWidth="true" hidden="false" outlineLevel="0" max="14" min="14" style="0" width="10.45"/>
    <col collapsed="false" customWidth="true" hidden="false" outlineLevel="0" max="15" min="15" style="0" width="9.45"/>
    <col collapsed="false" customWidth="true" hidden="false" outlineLevel="0" max="16" min="16" style="0" width="7.54"/>
    <col collapsed="false" customWidth="true" hidden="false" outlineLevel="0" max="17" min="17" style="0" width="20.63"/>
    <col collapsed="false" customWidth="true" hidden="true" outlineLevel="1" max="18" min="18" style="0" width="1.91"/>
    <col collapsed="false" customWidth="true" hidden="true" outlineLevel="1" max="19" min="19" style="0" width="9.09"/>
    <col collapsed="false" customWidth="true" hidden="true" outlineLevel="1" max="20" min="20" style="0" width="7.54"/>
    <col collapsed="false" customWidth="true" hidden="true" outlineLevel="1" max="21" min="21" style="0" width="16"/>
    <col collapsed="false" customWidth="true" hidden="true" outlineLevel="1" max="24" min="22" style="0" width="9.09"/>
    <col collapsed="false" customWidth="true" hidden="true" outlineLevel="1" max="25" min="25" style="0" width="8.54"/>
    <col collapsed="false" customWidth="true" hidden="true" outlineLevel="1" max="26" min="26" style="0" width="14"/>
    <col collapsed="false" customWidth="true" hidden="true" outlineLevel="1" max="27" min="27" style="0" width="8.54"/>
    <col collapsed="false" customWidth="true" hidden="true" outlineLevel="1" max="28" min="28" style="0" width="8.45"/>
    <col collapsed="false" customWidth="true" hidden="true" outlineLevel="1" max="29" min="29" style="0" width="13.54"/>
    <col collapsed="false" customWidth="true" hidden="true" outlineLevel="1" max="30" min="30" style="0" width="16"/>
    <col collapsed="false" customWidth="true" hidden="true" outlineLevel="1" max="33" min="31" style="0" width="9.45"/>
    <col collapsed="false" customWidth="true" hidden="true" outlineLevel="1" max="34" min="34" style="0" width="8.54"/>
    <col collapsed="false" customWidth="true" hidden="true" outlineLevel="1" max="35" min="35" style="0" width="14"/>
    <col collapsed="false" customWidth="true" hidden="true" outlineLevel="1" max="36" min="36" style="0" width="10.54"/>
    <col collapsed="false" customWidth="true" hidden="true" outlineLevel="1" max="37" min="37" style="0" width="10"/>
    <col collapsed="false" customWidth="true" hidden="false" outlineLevel="0" max="38" min="38" style="0" width="9.09"/>
  </cols>
  <sheetData>
    <row r="1" customFormat="false" ht="13.8" hidden="false" customHeight="false" outlineLevel="0" collapsed="false">
      <c r="A1" s="11"/>
      <c r="B1" s="12"/>
      <c r="C1" s="12"/>
      <c r="D1" s="11"/>
      <c r="E1" s="11"/>
      <c r="F1" s="11"/>
      <c r="G1" s="11"/>
      <c r="H1" s="11"/>
      <c r="I1" s="11"/>
      <c r="J1" s="11"/>
      <c r="K1" s="13"/>
      <c r="L1" s="11"/>
      <c r="M1" s="14" t="s">
        <v>29</v>
      </c>
      <c r="N1" s="15"/>
      <c r="O1" s="15"/>
      <c r="P1" s="11"/>
      <c r="Q1" s="11"/>
      <c r="R1" s="16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</row>
    <row r="2" customFormat="false" ht="21" hidden="false" customHeight="false" outlineLevel="0" collapsed="false">
      <c r="A2" s="11"/>
      <c r="B2" s="12"/>
      <c r="C2" s="12"/>
      <c r="D2" s="12"/>
      <c r="E2" s="17" t="s">
        <v>30</v>
      </c>
      <c r="F2" s="11"/>
      <c r="G2" s="11"/>
      <c r="H2" s="11"/>
      <c r="I2" s="11"/>
      <c r="J2" s="11"/>
      <c r="K2" s="13"/>
      <c r="L2" s="11"/>
      <c r="M2" s="14" t="s">
        <v>31</v>
      </c>
      <c r="N2" s="18" t="e">
        <f aca="false">VLOOKUP($N$1,'Employee Data'!$B$5:$Q$75,2,0)</f>
        <v>#N/A</v>
      </c>
      <c r="O2" s="11"/>
      <c r="P2" s="11"/>
      <c r="Q2" s="17"/>
      <c r="R2" s="16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customFormat="false" ht="14.5" hidden="false" customHeight="false" outlineLevel="0" collapsed="false">
      <c r="A3" s="11"/>
      <c r="B3" s="12"/>
      <c r="C3" s="12"/>
      <c r="D3" s="11"/>
      <c r="F3" s="11"/>
      <c r="G3" s="11"/>
      <c r="H3" s="11"/>
      <c r="I3" s="11"/>
      <c r="J3" s="11"/>
      <c r="K3" s="13"/>
      <c r="L3" s="11"/>
      <c r="M3" s="14" t="s">
        <v>32</v>
      </c>
      <c r="N3" s="18" t="e">
        <f aca="false">VLOOKUP($N$1,'Employee Data'!$B$5:$Q$75,7,0)</f>
        <v>#N/A</v>
      </c>
      <c r="O3" s="19"/>
      <c r="P3" s="11"/>
      <c r="Q3" s="11"/>
      <c r="R3" s="16"/>
      <c r="S3" s="11"/>
      <c r="T3" s="20" t="s">
        <v>33</v>
      </c>
      <c r="U3" s="20"/>
      <c r="V3" s="20"/>
      <c r="W3" s="20"/>
      <c r="X3" s="20"/>
      <c r="Y3" s="20"/>
      <c r="Z3" s="20"/>
      <c r="AA3" s="20"/>
      <c r="AB3" s="13"/>
      <c r="AC3" s="21" t="s">
        <v>34</v>
      </c>
      <c r="AD3" s="21"/>
      <c r="AE3" s="21"/>
      <c r="AF3" s="21"/>
      <c r="AG3" s="21"/>
      <c r="AH3" s="21"/>
      <c r="AI3" s="21"/>
      <c r="AJ3" s="11"/>
      <c r="AK3" s="11"/>
      <c r="AL3" s="11"/>
      <c r="AM3" s="11"/>
    </row>
    <row r="4" customFormat="false" ht="14.5" hidden="false" customHeight="true" outlineLevel="0" collapsed="false">
      <c r="A4" s="11"/>
      <c r="B4" s="22"/>
      <c r="C4" s="14" t="s">
        <v>35</v>
      </c>
      <c r="D4" s="23"/>
      <c r="E4" s="24"/>
      <c r="F4" s="25"/>
      <c r="G4" s="11"/>
      <c r="H4" s="11"/>
      <c r="I4" s="11"/>
      <c r="J4" s="26"/>
      <c r="K4" s="27"/>
      <c r="L4" s="22"/>
      <c r="M4" s="11"/>
      <c r="N4" s="11"/>
      <c r="O4" s="11"/>
      <c r="P4" s="11"/>
      <c r="Q4" s="11"/>
      <c r="R4" s="16"/>
      <c r="S4" s="11"/>
      <c r="T4" s="11"/>
      <c r="U4" s="11"/>
      <c r="V4" s="28" t="s">
        <v>36</v>
      </c>
      <c r="W4" s="28"/>
      <c r="X4" s="28"/>
      <c r="Y4" s="21" t="s">
        <v>37</v>
      </c>
      <c r="Z4" s="29" t="s">
        <v>38</v>
      </c>
      <c r="AA4" s="11"/>
      <c r="AB4" s="11"/>
      <c r="AC4" s="30"/>
      <c r="AD4" s="11"/>
      <c r="AE4" s="28" t="s">
        <v>36</v>
      </c>
      <c r="AF4" s="28"/>
      <c r="AG4" s="28"/>
      <c r="AH4" s="11" t="s">
        <v>37</v>
      </c>
      <c r="AI4" s="31" t="s">
        <v>38</v>
      </c>
      <c r="AJ4" s="11"/>
      <c r="AK4" s="11"/>
      <c r="AL4" s="11"/>
      <c r="AM4" s="11"/>
    </row>
    <row r="5" customFormat="false" ht="13.8" hidden="false" customHeight="false" outlineLevel="0" collapsed="false">
      <c r="A5" s="11"/>
      <c r="B5" s="11"/>
      <c r="C5" s="14" t="s">
        <v>39</v>
      </c>
      <c r="D5" s="32"/>
      <c r="E5" s="33"/>
      <c r="F5" s="11"/>
      <c r="G5" s="11"/>
      <c r="H5" s="11"/>
      <c r="I5" s="11"/>
      <c r="J5" s="11"/>
      <c r="K5" s="12"/>
      <c r="L5" s="11"/>
      <c r="M5" s="11"/>
      <c r="N5" s="11"/>
      <c r="O5" s="11"/>
      <c r="P5" s="11"/>
      <c r="Q5" s="11"/>
      <c r="R5" s="16"/>
      <c r="S5" s="11"/>
      <c r="T5" s="34"/>
      <c r="U5" s="11"/>
      <c r="V5" s="35" t="s">
        <v>40</v>
      </c>
      <c r="W5" s="35" t="s">
        <v>41</v>
      </c>
      <c r="X5" s="35" t="s">
        <v>42</v>
      </c>
      <c r="Y5" s="21"/>
      <c r="Z5" s="29"/>
      <c r="AA5" s="11"/>
      <c r="AB5" s="11"/>
      <c r="AC5" s="34" t="n">
        <v>0</v>
      </c>
      <c r="AD5" s="11"/>
      <c r="AE5" s="35" t="s">
        <v>40</v>
      </c>
      <c r="AF5" s="35" t="s">
        <v>41</v>
      </c>
      <c r="AG5" s="35" t="s">
        <v>42</v>
      </c>
      <c r="AH5" s="11"/>
      <c r="AI5" s="31"/>
      <c r="AJ5" s="11"/>
      <c r="AK5" s="11"/>
      <c r="AL5" s="11"/>
      <c r="AM5" s="11"/>
    </row>
    <row r="6" customFormat="false" ht="14.5" hidden="false" customHeight="true" outlineLevel="0" collapsed="false">
      <c r="A6" s="11"/>
      <c r="B6" s="22" t="s">
        <v>43</v>
      </c>
      <c r="C6" s="14" t="s">
        <v>44</v>
      </c>
      <c r="D6" s="36"/>
      <c r="E6" s="37"/>
      <c r="F6" s="25"/>
      <c r="G6" s="25"/>
      <c r="H6" s="25"/>
      <c r="I6" s="25"/>
      <c r="J6" s="38"/>
      <c r="K6" s="39" t="s">
        <v>45</v>
      </c>
      <c r="L6" s="40" t="n">
        <f aca="false">SUM(L9:L48)</f>
        <v>0</v>
      </c>
      <c r="M6" s="40" t="n">
        <f aca="false">SUM(M9:M48)</f>
        <v>0</v>
      </c>
      <c r="N6" s="40" t="n">
        <f aca="false">SUM(N9:N48)</f>
        <v>0</v>
      </c>
      <c r="O6" s="41" t="n">
        <f aca="false">SUM(O9:O48)</f>
        <v>0</v>
      </c>
      <c r="P6" s="35"/>
      <c r="Q6" s="11"/>
      <c r="R6" s="16"/>
      <c r="S6" s="11"/>
      <c r="T6" s="29" t="s">
        <v>46</v>
      </c>
      <c r="U6" s="29" t="s">
        <v>47</v>
      </c>
      <c r="V6" s="42" t="n">
        <v>2</v>
      </c>
      <c r="W6" s="43" t="n">
        <v>2</v>
      </c>
      <c r="X6" s="44"/>
      <c r="Y6" s="35" t="s">
        <v>48</v>
      </c>
      <c r="Z6" s="35" t="s">
        <v>48</v>
      </c>
      <c r="AA6" s="29" t="s">
        <v>49</v>
      </c>
      <c r="AB6" s="45"/>
      <c r="AC6" s="29" t="s">
        <v>50</v>
      </c>
      <c r="AD6" s="29" t="s">
        <v>47</v>
      </c>
      <c r="AE6" s="42" t="n">
        <v>2</v>
      </c>
      <c r="AF6" s="43" t="n">
        <v>2</v>
      </c>
      <c r="AG6" s="44"/>
      <c r="AH6" s="35" t="s">
        <v>48</v>
      </c>
      <c r="AI6" s="35" t="s">
        <v>48</v>
      </c>
      <c r="AJ6" s="46" t="s">
        <v>51</v>
      </c>
      <c r="AK6" s="11"/>
      <c r="AL6" s="11"/>
      <c r="AM6" s="11"/>
    </row>
    <row r="7" customFormat="false" ht="39" hidden="false" customHeight="false" outlineLevel="0" collapsed="false">
      <c r="A7" s="44"/>
      <c r="B7" s="47" t="s">
        <v>52</v>
      </c>
      <c r="C7" s="48" t="s">
        <v>53</v>
      </c>
      <c r="D7" s="47" t="s">
        <v>54</v>
      </c>
      <c r="E7" s="47" t="s">
        <v>55</v>
      </c>
      <c r="F7" s="49" t="s">
        <v>56</v>
      </c>
      <c r="G7" s="49" t="s">
        <v>57</v>
      </c>
      <c r="H7" s="49" t="s">
        <v>58</v>
      </c>
      <c r="I7" s="47" t="s">
        <v>59</v>
      </c>
      <c r="J7" s="48" t="s">
        <v>60</v>
      </c>
      <c r="K7" s="48" t="s">
        <v>61</v>
      </c>
      <c r="L7" s="48" t="s">
        <v>62</v>
      </c>
      <c r="M7" s="48" t="s">
        <v>63</v>
      </c>
      <c r="N7" s="48" t="s">
        <v>64</v>
      </c>
      <c r="O7" s="48" t="s">
        <v>65</v>
      </c>
      <c r="P7" s="48" t="s">
        <v>66</v>
      </c>
      <c r="Q7" s="47" t="s">
        <v>67</v>
      </c>
      <c r="R7" s="43"/>
      <c r="S7" s="44"/>
      <c r="T7" s="29"/>
      <c r="U7" s="29"/>
      <c r="V7" s="42" t="n">
        <v>1.5</v>
      </c>
      <c r="W7" s="42" t="n">
        <v>1.5</v>
      </c>
      <c r="X7" s="42" t="n">
        <v>1.5</v>
      </c>
      <c r="Y7" s="42" t="n">
        <v>2</v>
      </c>
      <c r="Z7" s="42" t="n">
        <v>2</v>
      </c>
      <c r="AA7" s="29"/>
      <c r="AB7" s="45" t="s">
        <v>68</v>
      </c>
      <c r="AC7" s="29"/>
      <c r="AD7" s="29"/>
      <c r="AE7" s="42" t="n">
        <v>1</v>
      </c>
      <c r="AF7" s="42" t="n">
        <v>1</v>
      </c>
      <c r="AG7" s="42" t="n">
        <v>1</v>
      </c>
      <c r="AH7" s="42" t="n">
        <v>2</v>
      </c>
      <c r="AI7" s="42" t="n">
        <v>3</v>
      </c>
      <c r="AJ7" s="46" t="s">
        <v>69</v>
      </c>
      <c r="AK7" s="42"/>
      <c r="AL7" s="44"/>
      <c r="AM7" s="44"/>
    </row>
    <row r="8" customFormat="false" ht="14.5" hidden="false" customHeight="false" outlineLevel="0" collapsed="false">
      <c r="B8" s="11"/>
      <c r="C8" s="11"/>
      <c r="D8" s="11"/>
      <c r="E8" s="11"/>
      <c r="F8" s="11"/>
      <c r="G8" s="11"/>
      <c r="H8" s="11"/>
      <c r="I8" s="11"/>
      <c r="J8" s="35"/>
      <c r="K8" s="35"/>
      <c r="L8" s="35"/>
      <c r="M8" s="35"/>
      <c r="N8" s="35"/>
      <c r="O8" s="35"/>
      <c r="P8" s="35"/>
      <c r="Q8" s="11"/>
      <c r="R8" s="16"/>
      <c r="T8" s="50"/>
      <c r="U8" s="50"/>
      <c r="V8" s="11" t="n">
        <v>1</v>
      </c>
      <c r="W8" s="11" t="n">
        <v>0</v>
      </c>
      <c r="X8" s="11" t="n">
        <v>0</v>
      </c>
      <c r="Y8" s="11" t="n">
        <v>0</v>
      </c>
      <c r="Z8" s="11" t="n">
        <v>0</v>
      </c>
      <c r="AA8" s="11"/>
      <c r="AB8" s="11"/>
      <c r="AC8" s="50"/>
      <c r="AD8" s="50" t="n">
        <v>1</v>
      </c>
      <c r="AE8" s="11" t="n">
        <v>1</v>
      </c>
      <c r="AF8" s="11" t="n">
        <v>0</v>
      </c>
      <c r="AG8" s="11" t="n">
        <v>0</v>
      </c>
      <c r="AH8" s="11" t="n">
        <v>0</v>
      </c>
      <c r="AI8" s="11" t="n">
        <v>0</v>
      </c>
      <c r="AK8" s="11"/>
    </row>
    <row r="9" customFormat="false" ht="13.8" hidden="false" customHeight="false" outlineLevel="0" collapsed="false">
      <c r="B9" s="51" t="n">
        <v>1</v>
      </c>
      <c r="C9" s="52"/>
      <c r="D9" s="53"/>
      <c r="E9" s="54"/>
      <c r="F9" s="55"/>
      <c r="G9" s="55"/>
      <c r="H9" s="55"/>
      <c r="I9" s="56"/>
      <c r="J9" s="57"/>
      <c r="K9" s="57"/>
      <c r="L9" s="58"/>
      <c r="M9" s="59" t="n">
        <f aca="false">CEILING(IF(ISBLANK(D9),0,((K9-J9)-(L9*0.041667))/0.041667),1)</f>
        <v>0</v>
      </c>
      <c r="N9" s="59" t="n">
        <f aca="false">IF(ISBLANK(D9),0,IF(P9="H",M9,IF(ISBLANK(K9),"00:00",IF((M9-Configuration!$B$3)&lt;0,0,(M9-Configuration!$B$3)))))</f>
        <v>0</v>
      </c>
      <c r="O9" s="59" t="n">
        <f aca="false">M9-N9</f>
        <v>0</v>
      </c>
      <c r="P9" s="60" t="str">
        <f aca="false">IF(ISBLANK($C9),"",IFERROR(VLOOKUP(C9,Calendar!$A$2:$C$27,2,0),IF(WEEKDAY(C9)=1,"H",IF(WEEKDAY(C9)=7,"H",""))))</f>
        <v/>
      </c>
      <c r="Q9" s="61" t="str">
        <f aca="false">IF(ISBLANK($C9),"",IFERROR(VLOOKUP(C9,Calendar!$A$2:$C$27,3,0),IF(P9="H","WeekEnd","Working Day")))</f>
        <v/>
      </c>
      <c r="R9" s="16" t="n">
        <f aca="false">WEEKDAY(C9)</f>
        <v>7</v>
      </c>
      <c r="T9" s="62" t="n">
        <f aca="false">$T$5</f>
        <v>0</v>
      </c>
      <c r="U9" s="63" t="n">
        <f aca="false">CEILING(N9,1)</f>
        <v>0</v>
      </c>
      <c r="V9" s="63" t="n">
        <f aca="false">IF($P9="H",0,IF(U9&gt;=$V$6,2,U9))</f>
        <v>0</v>
      </c>
      <c r="W9" s="63" t="n">
        <f aca="false">IF($P9="H",0,IF((U9-V9)&gt;$W$6,$W$6,(U9-V9)))</f>
        <v>0</v>
      </c>
      <c r="X9" s="63" t="n">
        <f aca="false">IF($P9="H",0,(U9-V9-W9))</f>
        <v>0</v>
      </c>
      <c r="Y9" s="63" t="n">
        <f aca="false">IF($P9="H",IF($Q9="WeekEnd",U9,0),0)</f>
        <v>0</v>
      </c>
      <c r="Z9" s="63" t="n">
        <f aca="false">IF($P9="H",IF($Q9="WeekEnd",0,U9),0)</f>
        <v>0</v>
      </c>
      <c r="AA9" s="64" t="n">
        <f aca="false">($T9*$V9*$V$7)+($T9*$W9*$W$7)+($T9*$X9*$X$7)+($T9*$Y9*$Y$7)+($T9*$Z9*$Z$7)</f>
        <v>0</v>
      </c>
      <c r="AB9" s="65" t="n">
        <v>1</v>
      </c>
      <c r="AC9" s="62" t="n">
        <f aca="false">$AC$5</f>
        <v>0</v>
      </c>
      <c r="AD9" s="50" t="n">
        <f aca="false">U9</f>
        <v>0</v>
      </c>
      <c r="AE9" s="63" t="n">
        <f aca="false">IF($P9="H",0,IF(AD9&gt;=$AE$6,2,AD9))</f>
        <v>0</v>
      </c>
      <c r="AF9" s="63" t="n">
        <f aca="false">IF($P9="H",0,IF((AD9-AE9)&gt;$AF$6,$AF$6,(AD9-AE9)))</f>
        <v>0</v>
      </c>
      <c r="AG9" s="63" t="n">
        <f aca="false">IF($P9="H",0,(AD9-AE9-AF9))</f>
        <v>0</v>
      </c>
      <c r="AH9" s="63" t="n">
        <f aca="false">IF($P9="H",IF($Q9="WeekEnd",AD9,0),0)</f>
        <v>0</v>
      </c>
      <c r="AI9" s="63" t="n">
        <f aca="false">IF($P9="H",IF($Q9="WeekEnd",0,AD9),0)</f>
        <v>0</v>
      </c>
      <c r="AJ9" s="64" t="n">
        <f aca="false">(($AC9*AE9*$AE$7)+($AC9*AF9*$AF$7)+($AC9*AG9*$AG$7)+($AC9*AH9*$AH$7)+($AC9*AI9*$AI$7))*AB9</f>
        <v>0</v>
      </c>
      <c r="AK9" s="34" t="n">
        <f aca="false">AJ9-AA9</f>
        <v>0</v>
      </c>
      <c r="AL9" s="66"/>
    </row>
    <row r="10" customFormat="false" ht="13.8" hidden="false" customHeight="false" outlineLevel="0" collapsed="false">
      <c r="B10" s="51" t="n">
        <v>2</v>
      </c>
      <c r="C10" s="52"/>
      <c r="D10" s="67"/>
      <c r="E10" s="54"/>
      <c r="F10" s="55"/>
      <c r="G10" s="55"/>
      <c r="H10" s="55"/>
      <c r="I10" s="68"/>
      <c r="J10" s="69"/>
      <c r="K10" s="69"/>
      <c r="L10" s="70"/>
      <c r="M10" s="59" t="n">
        <f aca="false">CEILING(IF(ISBLANK(D10),0,((K10-J10)-(L10*0.041667))/0.041667),1)</f>
        <v>0</v>
      </c>
      <c r="N10" s="59" t="n">
        <f aca="false">IF(ISBLANK(D10),0,IF(P10="H",M10,IF(ISBLANK(K10),"00:00",IF((M10-Configuration!$B$3)&lt;0,0,(M10-Configuration!$B$3)))))</f>
        <v>0</v>
      </c>
      <c r="O10" s="59" t="n">
        <f aca="false">M10-N10</f>
        <v>0</v>
      </c>
      <c r="P10" s="60" t="str">
        <f aca="false">IF(ISBLANK($C10),"",IFERROR(VLOOKUP(C10,Calendar!$A$2:$C$27,2,0),IF(WEEKDAY(C10)=1,"H",IF(WEEKDAY(C10)=7,"H",""))))</f>
        <v/>
      </c>
      <c r="Q10" s="61" t="str">
        <f aca="false">IF(ISBLANK($C10),"",IFERROR(VLOOKUP(C10,Calendar!$A$2:$C$27,3,0),IF(P10="H","WeekEnd","Working Day")))</f>
        <v/>
      </c>
      <c r="R10" s="16" t="n">
        <f aca="false">WEEKDAY(C10)</f>
        <v>7</v>
      </c>
      <c r="T10" s="62" t="n">
        <f aca="false">$T$5</f>
        <v>0</v>
      </c>
      <c r="U10" s="63" t="n">
        <f aca="false">CEILING(N10,1)</f>
        <v>0</v>
      </c>
      <c r="V10" s="63" t="n">
        <f aca="false">IF($P10="H",0,IF(U10&gt;=$V$6,2,U10))</f>
        <v>0</v>
      </c>
      <c r="W10" s="63" t="n">
        <f aca="false">IF($P10="H",0,IF((U10-V10)&gt;$W$6,$W$6,(U10-V10)))</f>
        <v>0</v>
      </c>
      <c r="X10" s="63" t="n">
        <f aca="false">IF($P10="H",0,(U10-V10-W10))</f>
        <v>0</v>
      </c>
      <c r="Y10" s="63" t="n">
        <f aca="false">IF($P10="H",IF($Q10="WeekEnd",U10,0),0)</f>
        <v>0</v>
      </c>
      <c r="Z10" s="63" t="n">
        <f aca="false">IF($P10="H",IF($Q10="WeekEnd",0,U10),0)</f>
        <v>0</v>
      </c>
      <c r="AA10" s="64" t="n">
        <f aca="false">($T10*V10*$V$7)+(T10*W10*$W$7)+(T10*X10*$X$7)+(T10*Y10*$Y$7)+(T10*Z10*$Z$7)</f>
        <v>0</v>
      </c>
      <c r="AB10" s="65" t="n">
        <v>1</v>
      </c>
      <c r="AC10" s="62" t="n">
        <f aca="false">$AC$5</f>
        <v>0</v>
      </c>
      <c r="AD10" s="50" t="n">
        <f aca="false">U10</f>
        <v>0</v>
      </c>
      <c r="AE10" s="63" t="n">
        <f aca="false">IF($P10="H",0,IF(AD10&gt;=$AE$6,2,AD10))</f>
        <v>0</v>
      </c>
      <c r="AF10" s="63" t="n">
        <f aca="false">IF($P10="H",0,IF((AD10-AE10)&gt;$AF$6,$AF$6,(AD10-AE10)))</f>
        <v>0</v>
      </c>
      <c r="AG10" s="63" t="n">
        <f aca="false">IF($P10="H",0,(AD10-AE10-AF10))</f>
        <v>0</v>
      </c>
      <c r="AH10" s="63" t="n">
        <f aca="false">IF($P10="H",IF($Q10="WeekEnd",AD10,0),0)</f>
        <v>0</v>
      </c>
      <c r="AI10" s="63" t="n">
        <f aca="false">IF($P10="H",IF($Q10="WeekEnd",0,AD10),0)</f>
        <v>0</v>
      </c>
      <c r="AJ10" s="64" t="n">
        <f aca="false">(($AC10*AE10*$AE$7)+($AC10*AF10*$AF$7)+($AC10*AG10*$AG$7)+($AC10*AH10*$AH$7)+($AC10*AI10*$AI$7))*AB10</f>
        <v>0</v>
      </c>
      <c r="AK10" s="64" t="n">
        <f aca="false">AJ10-AA10</f>
        <v>0</v>
      </c>
      <c r="AL10" s="66"/>
    </row>
    <row r="11" customFormat="false" ht="13.8" hidden="false" customHeight="false" outlineLevel="0" collapsed="false">
      <c r="B11" s="51" t="n">
        <v>3</v>
      </c>
      <c r="C11" s="52"/>
      <c r="D11" s="67"/>
      <c r="E11" s="54"/>
      <c r="F11" s="55"/>
      <c r="G11" s="55"/>
      <c r="H11" s="55"/>
      <c r="I11" s="71"/>
      <c r="J11" s="69"/>
      <c r="K11" s="69"/>
      <c r="L11" s="70"/>
      <c r="M11" s="59" t="n">
        <f aca="false">CEILING(IF(ISBLANK(D11),0,((K11-J11)-(L11*0.041667))/0.041667),1)</f>
        <v>0</v>
      </c>
      <c r="N11" s="59" t="n">
        <f aca="false">IF(ISBLANK(D11),0,IF(P11="H",M11,IF(ISBLANK(K11),"00:00",IF((M11-Configuration!$B$3)&lt;0,0,(M11-Configuration!$B$3)))))</f>
        <v>0</v>
      </c>
      <c r="O11" s="59" t="n">
        <f aca="false">M11-N11</f>
        <v>0</v>
      </c>
      <c r="P11" s="60" t="str">
        <f aca="false">IF(ISBLANK($C11),"",IFERROR(VLOOKUP(C11,Calendar!$A$2:$C$27,2,0),IF(WEEKDAY(C11)=1,"H",IF(WEEKDAY(C11)=7,"H",""))))</f>
        <v/>
      </c>
      <c r="Q11" s="61" t="str">
        <f aca="false">IF(ISBLANK($C11),"",IFERROR(VLOOKUP(C11,Calendar!$A$2:$C$27,3,0),IF(P11="H","WeekEnd","Working Day")))</f>
        <v/>
      </c>
      <c r="R11" s="16" t="n">
        <f aca="false">WEEKDAY(C11)</f>
        <v>7</v>
      </c>
      <c r="T11" s="62" t="n">
        <f aca="false">$T$5</f>
        <v>0</v>
      </c>
      <c r="U11" s="63" t="n">
        <f aca="false">CEILING(N11,1)</f>
        <v>0</v>
      </c>
      <c r="V11" s="63" t="n">
        <f aca="false">IF($P11="H",0,IF(U11&gt;=$V$6,2,U11))</f>
        <v>0</v>
      </c>
      <c r="W11" s="63" t="n">
        <f aca="false">IF($P11="H",0,IF((U11-V11)&gt;$W$6,$W$6,(U11-V11)))</f>
        <v>0</v>
      </c>
      <c r="X11" s="63" t="n">
        <f aca="false">IF($P11="H",0,(U11-V11-W11))</f>
        <v>0</v>
      </c>
      <c r="Y11" s="63" t="n">
        <f aca="false">IF($P11="H",IF($Q11="WeekEnd",U11,0),0)</f>
        <v>0</v>
      </c>
      <c r="Z11" s="63" t="n">
        <f aca="false">IF($P11="H",IF($Q11="WeekEnd",0,U11),0)</f>
        <v>0</v>
      </c>
      <c r="AA11" s="64" t="n">
        <f aca="false">($T11*V11*$V$7)+(T11*W11*$W$7)+(T11*X11*$X$7)+(T11*Y11*$Y$7)+(T11*Z11*$Z$7)</f>
        <v>0</v>
      </c>
      <c r="AB11" s="65" t="n">
        <v>1</v>
      </c>
      <c r="AC11" s="62" t="n">
        <f aca="false">$AC$5</f>
        <v>0</v>
      </c>
      <c r="AD11" s="50" t="n">
        <f aca="false">U11</f>
        <v>0</v>
      </c>
      <c r="AE11" s="63" t="n">
        <f aca="false">IF($P11="H",0,IF(AD11&gt;=$AE$6,2,AD11))</f>
        <v>0</v>
      </c>
      <c r="AF11" s="63" t="n">
        <f aca="false">IF($P11="H",0,IF((AD11-AE11)&gt;$AF$6,$AF$6,(AD11-AE11)))</f>
        <v>0</v>
      </c>
      <c r="AG11" s="63" t="n">
        <f aca="false">IF($P11="H",0,(AD11-AE11-AF11))</f>
        <v>0</v>
      </c>
      <c r="AH11" s="63" t="n">
        <f aca="false">IF($P11="H",IF($Q11="WeekEnd",AD11,0),0)</f>
        <v>0</v>
      </c>
      <c r="AI11" s="63" t="n">
        <f aca="false">IF($P11="H",IF($Q11="WeekEnd",0,AD11),0)</f>
        <v>0</v>
      </c>
      <c r="AJ11" s="64" t="n">
        <f aca="false">(($AC11*AE11*$AE$7)+($AC11*AF11*$AF$7)+($AC11*AG11*$AG$7)+($AC11*AH11*$AH$7)+($AC11*AI11*$AI$7))*AB11</f>
        <v>0</v>
      </c>
      <c r="AK11" s="64" t="n">
        <f aca="false">AJ11-AA11</f>
        <v>0</v>
      </c>
    </row>
    <row r="12" customFormat="false" ht="13.8" hidden="false" customHeight="false" outlineLevel="0" collapsed="false">
      <c r="B12" s="51" t="n">
        <v>4</v>
      </c>
      <c r="C12" s="52"/>
      <c r="D12" s="67"/>
      <c r="E12" s="72"/>
      <c r="F12" s="55"/>
      <c r="G12" s="55"/>
      <c r="H12" s="55"/>
      <c r="I12" s="68"/>
      <c r="J12" s="57"/>
      <c r="K12" s="57"/>
      <c r="L12" s="58"/>
      <c r="M12" s="59" t="n">
        <f aca="false">CEILING(IF(ISBLANK(D12),0,((K12-J12)-(L12*0.041667))/0.041667),1)</f>
        <v>0</v>
      </c>
      <c r="N12" s="59" t="n">
        <f aca="false">IF(ISBLANK(D12),0,IF(P12="H",M12,IF(ISBLANK(K12),"00:00",IF((M12-Configuration!$B$3)&lt;0,0,(M12-Configuration!$B$3)))))</f>
        <v>0</v>
      </c>
      <c r="O12" s="59" t="n">
        <f aca="false">M12-N12</f>
        <v>0</v>
      </c>
      <c r="P12" s="60" t="str">
        <f aca="false">IF(ISBLANK($C12),"",IFERROR(VLOOKUP(C12,Calendar!$A$2:$C$27,2,0),IF(WEEKDAY(C12)=1,"H",IF(WEEKDAY(C12)=7,"H",""))))</f>
        <v/>
      </c>
      <c r="Q12" s="61" t="str">
        <f aca="false">IF(ISBLANK($C12),"",IFERROR(VLOOKUP(C12,Calendar!$A$2:$C$27,3,0),IF(P12="H","WeekEnd","Working Day")))</f>
        <v/>
      </c>
      <c r="R12" s="16" t="n">
        <f aca="false">WEEKDAY(C12)</f>
        <v>7</v>
      </c>
      <c r="T12" s="62" t="n">
        <f aca="false">$T$5</f>
        <v>0</v>
      </c>
      <c r="U12" s="63" t="n">
        <f aca="false">CEILING(N12,1)</f>
        <v>0</v>
      </c>
      <c r="V12" s="63" t="n">
        <f aca="false">IF($P12="H",0,IF(U12&gt;=$V$6,2,U12))</f>
        <v>0</v>
      </c>
      <c r="W12" s="63" t="n">
        <f aca="false">IF($P12="H",0,IF((U12-V12)&gt;$W$6,$W$6,(U12-V12)))</f>
        <v>0</v>
      </c>
      <c r="X12" s="63" t="n">
        <f aca="false">IF($P12="H",0,(U12-V12-W12))</f>
        <v>0</v>
      </c>
      <c r="Y12" s="63" t="n">
        <f aca="false">IF($P12="H",IF($Q12="WeekEnd",U12,0),0)</f>
        <v>0</v>
      </c>
      <c r="Z12" s="63" t="n">
        <f aca="false">IF($P12="H",IF($Q12="WeekEnd",0,U12),0)</f>
        <v>0</v>
      </c>
      <c r="AA12" s="64" t="n">
        <f aca="false">($T12*V12*$V$7)+(T12*W12*$W$7)+(T12*X12*$X$7)+(T12*Y12*$Y$7)+(T12*Z12*$Z$7)</f>
        <v>0</v>
      </c>
      <c r="AB12" s="65" t="n">
        <v>1</v>
      </c>
      <c r="AC12" s="62" t="n">
        <f aca="false">$AC$5</f>
        <v>0</v>
      </c>
      <c r="AD12" s="50" t="n">
        <f aca="false">U12</f>
        <v>0</v>
      </c>
      <c r="AE12" s="63" t="n">
        <f aca="false">IF($P12="H",0,IF(AD12&gt;=$AE$6,2,AD12))</f>
        <v>0</v>
      </c>
      <c r="AF12" s="63" t="n">
        <f aca="false">IF($P12="H",0,IF((AD12-AE12)&gt;$AF$6,$AF$6,(AD12-AE12)))</f>
        <v>0</v>
      </c>
      <c r="AG12" s="63" t="n">
        <f aca="false">IF($P12="H",0,(AD12-AE12-AF12))</f>
        <v>0</v>
      </c>
      <c r="AH12" s="63" t="n">
        <f aca="false">IF($P12="H",IF($Q12="WeekEnd",AD12,0),0)</f>
        <v>0</v>
      </c>
      <c r="AI12" s="63" t="n">
        <f aca="false">IF($P12="H",IF($Q12="WeekEnd",0,AD12),0)</f>
        <v>0</v>
      </c>
      <c r="AJ12" s="64" t="n">
        <f aca="false">(($AC12*AE12*$AE$7)+($AC12*AF12*$AF$7)+($AC12*AG12*$AG$7)+($AC12*AH12*$AH$7)+($AC12*AI12*$AI$7))*AB12</f>
        <v>0</v>
      </c>
      <c r="AK12" s="64" t="n">
        <f aca="false">AJ12-AA12</f>
        <v>0</v>
      </c>
    </row>
    <row r="13" customFormat="false" ht="13.8" hidden="false" customHeight="false" outlineLevel="0" collapsed="false">
      <c r="B13" s="51" t="n">
        <v>5</v>
      </c>
      <c r="C13" s="52"/>
      <c r="D13" s="67"/>
      <c r="E13" s="72"/>
      <c r="F13" s="55"/>
      <c r="G13" s="55"/>
      <c r="H13" s="55"/>
      <c r="I13" s="68"/>
      <c r="J13" s="57"/>
      <c r="K13" s="57"/>
      <c r="L13" s="58"/>
      <c r="M13" s="59" t="n">
        <f aca="false">CEILING(IF(ISBLANK(D13),0,((K13-J13)-(L13*0.041667))/0.041667),1)</f>
        <v>0</v>
      </c>
      <c r="N13" s="59" t="n">
        <f aca="false">IF(ISBLANK(D13),0,IF(P13="H",M13,IF(ISBLANK(K13),"00:00",IF((M13-Configuration!$B$3)&lt;0,0,(M13-Configuration!$B$3)))))</f>
        <v>0</v>
      </c>
      <c r="O13" s="59" t="n">
        <f aca="false">M13-N13</f>
        <v>0</v>
      </c>
      <c r="P13" s="60" t="str">
        <f aca="false">IF(ISBLANK($C13),"",IFERROR(VLOOKUP(C13,Calendar!$A$2:$C$27,2,0),IF(WEEKDAY(C13)=1,"H",IF(WEEKDAY(C13)=7,"H",""))))</f>
        <v/>
      </c>
      <c r="Q13" s="61" t="str">
        <f aca="false">IF(ISBLANK($C13),"",IFERROR(VLOOKUP(C13,Calendar!$A$2:$C$27,3,0),IF(P13="H","WeekEnd","Working Day")))</f>
        <v/>
      </c>
      <c r="R13" s="16" t="n">
        <f aca="false">WEEKDAY(C13)</f>
        <v>7</v>
      </c>
      <c r="T13" s="62" t="n">
        <f aca="false">$T$5</f>
        <v>0</v>
      </c>
      <c r="U13" s="63" t="n">
        <f aca="false">CEILING(N13,1)</f>
        <v>0</v>
      </c>
      <c r="V13" s="63" t="n">
        <f aca="false">IF($P13="H",0,IF(U13&gt;=$V$6,2,U13))</f>
        <v>0</v>
      </c>
      <c r="W13" s="63" t="n">
        <f aca="false">IF($P13="H",0,IF((U13-V13)&gt;$W$6,$W$6,(U13-V13)))</f>
        <v>0</v>
      </c>
      <c r="X13" s="63" t="n">
        <f aca="false">IF($P13="H",0,(U13-V13-W13))</f>
        <v>0</v>
      </c>
      <c r="Y13" s="63" t="n">
        <f aca="false">IF($P13="H",IF($Q13="WeekEnd",U13,0),0)</f>
        <v>0</v>
      </c>
      <c r="Z13" s="63" t="n">
        <f aca="false">IF($P13="H",IF($Q13="WeekEnd",0,U13),0)</f>
        <v>0</v>
      </c>
      <c r="AA13" s="64" t="n">
        <f aca="false">($T13*V13*$V$7)+(T13*W13*$W$7)+(T13*X13*$X$7)+(T13*Y13*$Y$7)+(T13*Z13*$Z$7)</f>
        <v>0</v>
      </c>
      <c r="AB13" s="65" t="n">
        <v>0</v>
      </c>
      <c r="AC13" s="62" t="n">
        <f aca="false">$AC$5</f>
        <v>0</v>
      </c>
      <c r="AD13" s="50" t="n">
        <f aca="false">U13</f>
        <v>0</v>
      </c>
      <c r="AE13" s="63" t="n">
        <f aca="false">IF($P13="H",0,IF(AD13&gt;=$AE$6,2,AD13))</f>
        <v>0</v>
      </c>
      <c r="AF13" s="63" t="n">
        <f aca="false">IF($P13="H",0,IF((AD13-AE13)&gt;$AF$6,$AF$6,(AD13-AE13)))</f>
        <v>0</v>
      </c>
      <c r="AG13" s="63" t="n">
        <f aca="false">IF($P13="H",0,(AD13-AE13-AF13))</f>
        <v>0</v>
      </c>
      <c r="AH13" s="63" t="n">
        <f aca="false">IF($P13="H",IF($Q13="WeekEnd",AD13,0),0)</f>
        <v>0</v>
      </c>
      <c r="AI13" s="63" t="n">
        <f aca="false">IF($P13="H",IF($Q13="WeekEnd",0,AD13),0)</f>
        <v>0</v>
      </c>
      <c r="AJ13" s="64" t="n">
        <f aca="false">(($AC13*AE13*$AE$7)+($AC13*AF13*$AF$7)+($AC13*AG13*$AG$7)+($AC13*AH13*$AH$7)+($AC13*AI13*$AI$7))*AB13</f>
        <v>0</v>
      </c>
      <c r="AK13" s="64" t="n">
        <f aca="false">AJ13-AA13</f>
        <v>0</v>
      </c>
    </row>
    <row r="14" customFormat="false" ht="13.8" hidden="false" customHeight="false" outlineLevel="0" collapsed="false">
      <c r="B14" s="51" t="n">
        <v>6</v>
      </c>
      <c r="C14" s="52"/>
      <c r="D14" s="67"/>
      <c r="E14" s="54"/>
      <c r="F14" s="55"/>
      <c r="G14" s="55"/>
      <c r="H14" s="55"/>
      <c r="I14" s="68"/>
      <c r="J14" s="57"/>
      <c r="K14" s="57"/>
      <c r="L14" s="58"/>
      <c r="M14" s="59" t="n">
        <f aca="false">CEILING(IF(ISBLANK(D14),0,((K14-J14)-(L14*0.041667))/0.041667),1)</f>
        <v>0</v>
      </c>
      <c r="N14" s="59" t="n">
        <f aca="false">IF(ISBLANK(D14),0,IF(P14="H",M14,IF(ISBLANK(K14),"00:00",IF((M14-Configuration!$B$3)&lt;0,0,(M14-Configuration!$B$3)))))</f>
        <v>0</v>
      </c>
      <c r="O14" s="59" t="n">
        <f aca="false">M14-N14</f>
        <v>0</v>
      </c>
      <c r="P14" s="60" t="str">
        <f aca="false">IF(ISBLANK($C14),"",IFERROR(VLOOKUP(C14,Calendar!$A$2:$C$27,2,0),IF(WEEKDAY(C14)=1,"H",IF(WEEKDAY(C14)=7,"H",""))))</f>
        <v/>
      </c>
      <c r="Q14" s="61" t="str">
        <f aca="false">IF(ISBLANK($C14),"",IFERROR(VLOOKUP(C14,Calendar!$A$2:$C$27,3,0),IF(P14="H","WeekEnd","Working Day")))</f>
        <v/>
      </c>
      <c r="R14" s="16" t="n">
        <f aca="false">WEEKDAY(C14)</f>
        <v>7</v>
      </c>
      <c r="T14" s="62" t="n">
        <f aca="false">$T$5</f>
        <v>0</v>
      </c>
      <c r="U14" s="63" t="n">
        <f aca="false">CEILING(N14,1)</f>
        <v>0</v>
      </c>
      <c r="V14" s="63" t="n">
        <f aca="false">IF($P14="H",0,IF(U14&gt;=$V$6,2,U14))</f>
        <v>0</v>
      </c>
      <c r="W14" s="63" t="n">
        <f aca="false">IF($P14="H",0,IF((U14-V14)&gt;$W$6,$W$6,(U14-V14)))</f>
        <v>0</v>
      </c>
      <c r="X14" s="63" t="n">
        <f aca="false">IF($P14="H",0,(U14-V14-W14))</f>
        <v>0</v>
      </c>
      <c r="Y14" s="63" t="n">
        <f aca="false">IF($P14="H",IF($Q14="WeekEnd",U14,0),0)</f>
        <v>0</v>
      </c>
      <c r="Z14" s="63" t="n">
        <f aca="false">IF($P14="H",IF($Q14="WeekEnd",0,U14),0)</f>
        <v>0</v>
      </c>
      <c r="AA14" s="64" t="n">
        <f aca="false">($T14*V14*$V$7)+(T14*W14*$W$7)+(T14*X14*$X$7)+(T14*Y14*$Y$7)+(T14*Z14*$Z$7)</f>
        <v>0</v>
      </c>
      <c r="AB14" s="65" t="n">
        <v>0</v>
      </c>
      <c r="AC14" s="62" t="n">
        <f aca="false">$AC$5</f>
        <v>0</v>
      </c>
      <c r="AD14" s="50" t="n">
        <f aca="false">U14</f>
        <v>0</v>
      </c>
      <c r="AE14" s="63" t="n">
        <f aca="false">IF($P14="H",0,IF(AD14&gt;=$AE$6,2,AD14))</f>
        <v>0</v>
      </c>
      <c r="AF14" s="63" t="n">
        <f aca="false">IF($P14="H",0,IF((AD14-AE14)&gt;$AF$6,$AF$6,(AD14-AE14)))</f>
        <v>0</v>
      </c>
      <c r="AG14" s="63" t="n">
        <f aca="false">IF($P14="H",0,(AD14-AE14-AF14))</f>
        <v>0</v>
      </c>
      <c r="AH14" s="63" t="n">
        <f aca="false">IF($P14="H",IF($Q14="WeekEnd",AD14,0),0)</f>
        <v>0</v>
      </c>
      <c r="AI14" s="63" t="n">
        <f aca="false">IF($P14="H",IF($Q14="WeekEnd",0,AD14),0)</f>
        <v>0</v>
      </c>
      <c r="AJ14" s="64" t="n">
        <f aca="false">(($AC14*AE14*$AE$7)+($AC14*AF14*$AF$7)+($AC14*AG14*$AG$7)+($AC14*AH14*$AH$7)+($AC14*AI14*$AI$7))*AB14</f>
        <v>0</v>
      </c>
      <c r="AK14" s="64" t="n">
        <f aca="false">AJ14-AA14</f>
        <v>0</v>
      </c>
    </row>
    <row r="15" customFormat="false" ht="13.8" hidden="false" customHeight="false" outlineLevel="0" collapsed="false">
      <c r="B15" s="51" t="n">
        <v>7</v>
      </c>
      <c r="C15" s="52"/>
      <c r="D15" s="53"/>
      <c r="E15" s="54"/>
      <c r="F15" s="55"/>
      <c r="G15" s="55"/>
      <c r="H15" s="55"/>
      <c r="I15" s="71"/>
      <c r="J15" s="57"/>
      <c r="K15" s="57"/>
      <c r="L15" s="58"/>
      <c r="M15" s="59" t="n">
        <f aca="false">CEILING(IF(ISBLANK(D15),0,((K15-J15)-(L15*0.041667))/0.041667),1)</f>
        <v>0</v>
      </c>
      <c r="N15" s="59" t="n">
        <f aca="false">IF(ISBLANK(D15),0,IF(P15="H",M15,IF(ISBLANK(K15),"00:00",IF((M15-Configuration!$B$3)&lt;0,0,(M15-Configuration!$B$3)))))</f>
        <v>0</v>
      </c>
      <c r="O15" s="59" t="n">
        <f aca="false">M15-N15</f>
        <v>0</v>
      </c>
      <c r="P15" s="60" t="str">
        <f aca="false">IF(ISBLANK($C15),"",IFERROR(VLOOKUP(C15,Calendar!$A$2:$C$27,2,0),IF(WEEKDAY(C15)=1,"H",IF(WEEKDAY(C15)=7,"H",""))))</f>
        <v/>
      </c>
      <c r="Q15" s="61" t="str">
        <f aca="false">IF(ISBLANK($C15),"",IFERROR(VLOOKUP(C15,Calendar!$A$2:$C$27,3,0),IF(P15="H","WeekEnd","Working Day")))</f>
        <v/>
      </c>
      <c r="R15" s="16" t="n">
        <f aca="false">WEEKDAY(C15)</f>
        <v>7</v>
      </c>
      <c r="T15" s="62" t="n">
        <f aca="false">$T$5</f>
        <v>0</v>
      </c>
      <c r="U15" s="63" t="n">
        <f aca="false">CEILING(N15,1)</f>
        <v>0</v>
      </c>
      <c r="V15" s="63" t="n">
        <f aca="false">IF($P15="H",0,IF(U15&gt;=$V$6,2,U15))</f>
        <v>0</v>
      </c>
      <c r="W15" s="63" t="n">
        <f aca="false">IF($P15="H",0,IF((U15-V15)&gt;$W$6,$W$6,(U15-V15)))</f>
        <v>0</v>
      </c>
      <c r="X15" s="63" t="n">
        <f aca="false">IF($P15="H",0,(U15-V15-W15))</f>
        <v>0</v>
      </c>
      <c r="Y15" s="63" t="n">
        <f aca="false">IF($P15="H",IF($Q15="WeekEnd",U15,0),0)</f>
        <v>0</v>
      </c>
      <c r="Z15" s="63" t="n">
        <f aca="false">IF($P15="H",IF($Q15="WeekEnd",0,U15),0)</f>
        <v>0</v>
      </c>
      <c r="AA15" s="64" t="n">
        <f aca="false">($T15*V15*$V$7)+(T15*W15*$W$7)+(T15*X15*$X$7)+(T15*Y15*$Y$7)+(T15*Z15*$Z$7)</f>
        <v>0</v>
      </c>
      <c r="AB15" s="65" t="n">
        <v>0</v>
      </c>
      <c r="AC15" s="62" t="n">
        <f aca="false">$AC$5</f>
        <v>0</v>
      </c>
      <c r="AD15" s="50" t="n">
        <f aca="false">U15</f>
        <v>0</v>
      </c>
      <c r="AE15" s="63" t="n">
        <f aca="false">IF($P15="H",0,IF(AD15&gt;=$AE$6,2,AD15))</f>
        <v>0</v>
      </c>
      <c r="AF15" s="63" t="n">
        <f aca="false">IF($P15="H",0,IF((AD15-AE15)&gt;$AF$6,$AF$6,(AD15-AE15)))</f>
        <v>0</v>
      </c>
      <c r="AG15" s="63" t="n">
        <f aca="false">IF($P15="H",0,(AD15-AE15-AF15))</f>
        <v>0</v>
      </c>
      <c r="AH15" s="63" t="n">
        <f aca="false">IF($P15="H",IF($Q15="WeekEnd",AD15,0),0)</f>
        <v>0</v>
      </c>
      <c r="AI15" s="63" t="n">
        <f aca="false">IF($P15="H",IF($Q15="WeekEnd",0,AD15),0)</f>
        <v>0</v>
      </c>
      <c r="AJ15" s="64" t="n">
        <f aca="false">(($AC15*AE15*$AE$7)+($AC15*AF15*$AF$7)+($AC15*AG15*$AG$7)+($AC15*AH15*$AH$7)+($AC15*AI15*$AI$7))*AB15</f>
        <v>0</v>
      </c>
      <c r="AK15" s="64" t="n">
        <f aca="false">AJ15-AA15</f>
        <v>0</v>
      </c>
    </row>
    <row r="16" customFormat="false" ht="13.8" hidden="false" customHeight="false" outlineLevel="0" collapsed="false">
      <c r="B16" s="51" t="n">
        <v>8</v>
      </c>
      <c r="C16" s="52"/>
      <c r="D16" s="53"/>
      <c r="E16" s="54"/>
      <c r="F16" s="55"/>
      <c r="G16" s="55"/>
      <c r="H16" s="55"/>
      <c r="I16" s="71"/>
      <c r="J16" s="69"/>
      <c r="K16" s="69"/>
      <c r="L16" s="70"/>
      <c r="M16" s="59" t="n">
        <f aca="false">CEILING(IF(ISBLANK(D16),0,((K16-J16)-(L16*0.041667))/0.041667),1)</f>
        <v>0</v>
      </c>
      <c r="N16" s="59" t="n">
        <f aca="false">IF(ISBLANK(D16),0,IF(P16="H",M16,IF(ISBLANK(K16),"00:00",IF((M16-Configuration!$B$3)&lt;0,0,(M16-Configuration!$B$3)))))</f>
        <v>0</v>
      </c>
      <c r="O16" s="59" t="n">
        <f aca="false">M16-N16</f>
        <v>0</v>
      </c>
      <c r="P16" s="60" t="str">
        <f aca="false">IF(ISBLANK($C16),"",IFERROR(VLOOKUP(C16,Calendar!$A$2:$C$27,2,0),IF(WEEKDAY(C16)=1,"H",IF(WEEKDAY(C16)=7,"H",""))))</f>
        <v/>
      </c>
      <c r="Q16" s="61" t="str">
        <f aca="false">IF(ISBLANK($C16),"",IFERROR(VLOOKUP(C16,Calendar!$A$2:$C$27,3,0),IF(P16="H","WeekEnd","Working Day")))</f>
        <v/>
      </c>
      <c r="R16" s="16" t="n">
        <f aca="false">WEEKDAY(C16)</f>
        <v>7</v>
      </c>
      <c r="T16" s="62" t="n">
        <f aca="false">$T$5</f>
        <v>0</v>
      </c>
      <c r="U16" s="63" t="n">
        <f aca="false">CEILING(N16,1)</f>
        <v>0</v>
      </c>
      <c r="V16" s="63" t="n">
        <f aca="false">IF($P16="H",0,IF(U16&gt;=$V$6,2,U16))</f>
        <v>0</v>
      </c>
      <c r="W16" s="63" t="n">
        <f aca="false">IF($P16="H",0,IF((U16-V16)&gt;$W$6,$W$6,(U16-V16)))</f>
        <v>0</v>
      </c>
      <c r="X16" s="63" t="n">
        <f aca="false">IF($P16="H",0,(U16-V16-W16))</f>
        <v>0</v>
      </c>
      <c r="Y16" s="63" t="n">
        <f aca="false">IF($P16="H",IF($Q16="WeekEnd",U16,0),0)</f>
        <v>0</v>
      </c>
      <c r="Z16" s="63" t="n">
        <f aca="false">IF($P16="H",IF($Q16="WeekEnd",0,U16),0)</f>
        <v>0</v>
      </c>
      <c r="AA16" s="64" t="n">
        <f aca="false">($T16*V16*$V$7)+(T16*W16*$W$7)+(T16*X16*$X$7)+(T16*Y16*$Y$7)+(T16*Z16*$Z$7)</f>
        <v>0</v>
      </c>
      <c r="AB16" s="65" t="n">
        <v>0</v>
      </c>
      <c r="AC16" s="62" t="n">
        <f aca="false">$AC$5</f>
        <v>0</v>
      </c>
      <c r="AD16" s="50" t="n">
        <f aca="false">U16</f>
        <v>0</v>
      </c>
      <c r="AE16" s="63" t="n">
        <f aca="false">IF($P16="H",0,IF(AD16&gt;=$AE$6,2,AD16))</f>
        <v>0</v>
      </c>
      <c r="AF16" s="63" t="n">
        <f aca="false">IF($P16="H",0,IF((AD16-AE16)&gt;$AF$6,$AF$6,(AD16-AE16)))</f>
        <v>0</v>
      </c>
      <c r="AG16" s="63" t="n">
        <f aca="false">IF($P16="H",0,(AD16-AE16-AF16))</f>
        <v>0</v>
      </c>
      <c r="AH16" s="63" t="n">
        <f aca="false">IF($P16="H",IF($Q16="WeekEnd",AD16,0),0)</f>
        <v>0</v>
      </c>
      <c r="AI16" s="63" t="n">
        <f aca="false">IF($P16="H",IF($Q16="WeekEnd",0,AD16),0)</f>
        <v>0</v>
      </c>
      <c r="AJ16" s="64" t="n">
        <f aca="false">(($AC16*AE16*$AE$7)+($AC16*AF16*$AF$7)+($AC16*AG16*$AG$7)+($AC16*AH16*$AH$7)+($AC16*AI16*$AI$7))*AB16</f>
        <v>0</v>
      </c>
      <c r="AK16" s="64" t="n">
        <f aca="false">AJ16-AA16</f>
        <v>0</v>
      </c>
    </row>
    <row r="17" customFormat="false" ht="13.8" hidden="false" customHeight="false" outlineLevel="0" collapsed="false">
      <c r="B17" s="51" t="n">
        <v>9</v>
      </c>
      <c r="C17" s="52"/>
      <c r="D17" s="67"/>
      <c r="E17" s="54"/>
      <c r="F17" s="55"/>
      <c r="G17" s="55"/>
      <c r="H17" s="55"/>
      <c r="I17" s="71"/>
      <c r="J17" s="69"/>
      <c r="K17" s="69"/>
      <c r="L17" s="70"/>
      <c r="M17" s="59" t="n">
        <f aca="false">CEILING(IF(ISBLANK(D17),0,((K17-J17)-(L17*0.041667))/0.041667),1)</f>
        <v>0</v>
      </c>
      <c r="N17" s="59" t="n">
        <f aca="false">IF(ISBLANK(D17),0,IF(P17="H",M17,IF(ISBLANK(K17),"00:00",IF((M17-Configuration!$B$3)&lt;0,0,(M17-Configuration!$B$3)))))</f>
        <v>0</v>
      </c>
      <c r="O17" s="59" t="n">
        <f aca="false">M17-N17</f>
        <v>0</v>
      </c>
      <c r="P17" s="60" t="str">
        <f aca="false">IF(ISBLANK($C17),"",IFERROR(VLOOKUP(C17,Calendar!$A$2:$C$27,2,0),IF(WEEKDAY(C17)=1,"H",IF(WEEKDAY(C17)=7,"H",""))))</f>
        <v/>
      </c>
      <c r="Q17" s="61" t="str">
        <f aca="false">IF(ISBLANK($C17),"",IFERROR(VLOOKUP(C17,Calendar!$A$2:$C$27,3,0),IF(P17="H","WeekEnd","Working Day")))</f>
        <v/>
      </c>
      <c r="R17" s="16" t="n">
        <f aca="false">WEEKDAY(C17)</f>
        <v>7</v>
      </c>
      <c r="T17" s="62" t="n">
        <f aca="false">$T$5</f>
        <v>0</v>
      </c>
      <c r="U17" s="63" t="n">
        <f aca="false">CEILING(N17,1)</f>
        <v>0</v>
      </c>
      <c r="V17" s="63" t="n">
        <f aca="false">IF($P17="H",0,IF(U17&gt;=$V$6,2,U17))</f>
        <v>0</v>
      </c>
      <c r="W17" s="63" t="n">
        <f aca="false">IF($P17="H",0,IF((U17-V17)&gt;$W$6,$W$6,(U17-V17)))</f>
        <v>0</v>
      </c>
      <c r="X17" s="63" t="n">
        <f aca="false">IF($P17="H",0,(U17-V17-W17))</f>
        <v>0</v>
      </c>
      <c r="Y17" s="63" t="n">
        <f aca="false">IF($P17="H",IF($Q17="WeekEnd",U17,0),0)</f>
        <v>0</v>
      </c>
      <c r="Z17" s="63" t="n">
        <f aca="false">IF($P17="H",IF($Q17="WeekEnd",0,U17),0)</f>
        <v>0</v>
      </c>
      <c r="AA17" s="64" t="n">
        <f aca="false">($T17*V17*$V$7)+(T17*W17*$W$7)+(T17*X17*$X$7)+(T17*Y17*$Y$7)+(T17*Z17*$Z$7)</f>
        <v>0</v>
      </c>
      <c r="AB17" s="65" t="n">
        <v>0</v>
      </c>
      <c r="AC17" s="62" t="n">
        <f aca="false">$AC$5</f>
        <v>0</v>
      </c>
      <c r="AD17" s="50" t="n">
        <f aca="false">U17</f>
        <v>0</v>
      </c>
      <c r="AE17" s="63" t="n">
        <f aca="false">IF($P17="H",0,IF(AD17&gt;=$AE$6,2,AD17))</f>
        <v>0</v>
      </c>
      <c r="AF17" s="63" t="n">
        <f aca="false">IF($P17="H",0,IF((AD17-AE17)&gt;$AF$6,$AF$6,(AD17-AE17)))</f>
        <v>0</v>
      </c>
      <c r="AG17" s="63" t="n">
        <f aca="false">IF($P17="H",0,(AD17-AE17-AF17))</f>
        <v>0</v>
      </c>
      <c r="AH17" s="63" t="n">
        <f aca="false">IF($P17="H",IF($Q17="WeekEnd",AD17,0),0)</f>
        <v>0</v>
      </c>
      <c r="AI17" s="63" t="n">
        <f aca="false">IF($P17="H",IF($Q17="WeekEnd",0,AD17),0)</f>
        <v>0</v>
      </c>
      <c r="AJ17" s="64" t="n">
        <f aca="false">(($AC17*AE17*$AE$7)+($AC17*AF17*$AF$7)+($AC17*AG17*$AG$7)+($AC17*AH17*$AH$7)+($AC17*AI17*$AI$7))*AB17</f>
        <v>0</v>
      </c>
      <c r="AK17" s="64" t="n">
        <f aca="false">AJ17-AA17</f>
        <v>0</v>
      </c>
    </row>
    <row r="18" customFormat="false" ht="13.8" hidden="false" customHeight="false" outlineLevel="0" collapsed="false">
      <c r="B18" s="51" t="n">
        <v>10</v>
      </c>
      <c r="C18" s="52"/>
      <c r="D18" s="67"/>
      <c r="E18" s="54"/>
      <c r="F18" s="55"/>
      <c r="G18" s="55"/>
      <c r="H18" s="55"/>
      <c r="I18" s="68"/>
      <c r="J18" s="69"/>
      <c r="K18" s="69"/>
      <c r="L18" s="70"/>
      <c r="M18" s="59" t="n">
        <f aca="false">CEILING(IF(ISBLANK(D18),0,((K18-J18)-(L18*0.041667))/0.041667),1)</f>
        <v>0</v>
      </c>
      <c r="N18" s="59" t="n">
        <f aca="false">IF(ISBLANK(D18),0,IF(P18="H",M18,IF(ISBLANK(K18),"00:00",IF((M18-Configuration!$B$3)&lt;0,0,(M18-Configuration!$B$3)))))</f>
        <v>0</v>
      </c>
      <c r="O18" s="59" t="n">
        <f aca="false">M18-N18</f>
        <v>0</v>
      </c>
      <c r="P18" s="60" t="str">
        <f aca="false">IF(ISBLANK($C18),"",IFERROR(VLOOKUP(C18,Calendar!$A$2:$C$27,2,0),IF(WEEKDAY(C18)=1,"H",IF(WEEKDAY(C18)=7,"H",""))))</f>
        <v/>
      </c>
      <c r="Q18" s="61" t="str">
        <f aca="false">IF(ISBLANK($C18),"",IFERROR(VLOOKUP(C18,Calendar!$A$2:$C$27,3,0),IF(P18="H","WeekEnd","Working Day")))</f>
        <v/>
      </c>
      <c r="R18" s="16" t="n">
        <f aca="false">WEEKDAY(C18)</f>
        <v>7</v>
      </c>
      <c r="T18" s="62" t="n">
        <f aca="false">$T$5</f>
        <v>0</v>
      </c>
      <c r="U18" s="63" t="n">
        <f aca="false">CEILING(N18,1)</f>
        <v>0</v>
      </c>
      <c r="V18" s="63" t="n">
        <f aca="false">IF($P18="H",0,IF(U18&gt;=$V$6,2,U18))</f>
        <v>0</v>
      </c>
      <c r="W18" s="63" t="n">
        <f aca="false">IF($P18="H",0,IF((U18-V18)&gt;$W$6,$W$6,(U18-V18)))</f>
        <v>0</v>
      </c>
      <c r="X18" s="63" t="n">
        <f aca="false">IF($P18="H",0,(U18-V18-W18))</f>
        <v>0</v>
      </c>
      <c r="Y18" s="63" t="n">
        <f aca="false">IF($P18="H",IF($Q18="WeekEnd",U18,0),0)</f>
        <v>0</v>
      </c>
      <c r="Z18" s="63" t="n">
        <f aca="false">IF($P18="H",IF($Q18="WeekEnd",0,U18),0)</f>
        <v>0</v>
      </c>
      <c r="AA18" s="64" t="n">
        <f aca="false">($T18*V18*$V$7)+(T18*W18*$W$7)+(T18*X18*$X$7)+(T18*Y18*$Y$7)+(T18*Z18*$Z$7)</f>
        <v>0</v>
      </c>
      <c r="AB18" s="65" t="n">
        <v>0</v>
      </c>
      <c r="AC18" s="62" t="n">
        <f aca="false">$AC$5</f>
        <v>0</v>
      </c>
      <c r="AD18" s="50" t="n">
        <f aca="false">U18</f>
        <v>0</v>
      </c>
      <c r="AE18" s="63" t="n">
        <f aca="false">IF($P18="H",0,IF(AD18&gt;=$AE$6,2,AD18))</f>
        <v>0</v>
      </c>
      <c r="AF18" s="63" t="n">
        <f aca="false">IF($P18="H",0,IF((AD18-AE18)&gt;$AF$6,$AF$6,(AD18-AE18)))</f>
        <v>0</v>
      </c>
      <c r="AG18" s="63" t="n">
        <f aca="false">IF($P18="H",0,(AD18-AE18-AF18))</f>
        <v>0</v>
      </c>
      <c r="AH18" s="63" t="n">
        <f aca="false">IF($P18="H",IF($Q18="WeekEnd",AD18,0),0)</f>
        <v>0</v>
      </c>
      <c r="AI18" s="63" t="n">
        <f aca="false">IF($P18="H",IF($Q18="WeekEnd",0,AD18),0)</f>
        <v>0</v>
      </c>
      <c r="AJ18" s="64" t="n">
        <f aca="false">(($AC18*AE18*$AE$7)+($AC18*AF18*$AF$7)+($AC18*AG18*$AG$7)+($AC18*AH18*$AH$7)+($AC18*AI18*$AI$7))*AB18</f>
        <v>0</v>
      </c>
      <c r="AK18" s="64" t="n">
        <f aca="false">AJ18-AA18</f>
        <v>0</v>
      </c>
    </row>
    <row r="19" customFormat="false" ht="13.8" hidden="false" customHeight="false" outlineLevel="0" collapsed="false">
      <c r="B19" s="51" t="n">
        <v>11</v>
      </c>
      <c r="C19" s="52"/>
      <c r="D19" s="67"/>
      <c r="E19" s="72"/>
      <c r="F19" s="55"/>
      <c r="G19" s="55"/>
      <c r="H19" s="55"/>
      <c r="I19" s="68"/>
      <c r="J19" s="57"/>
      <c r="K19" s="57"/>
      <c r="L19" s="58"/>
      <c r="M19" s="59" t="n">
        <f aca="false">CEILING(IF(ISBLANK(D19),0,((K19-J19)-(L19*0.041667))/0.041667),1)</f>
        <v>0</v>
      </c>
      <c r="N19" s="59" t="n">
        <f aca="false">IF(ISBLANK(D19),0,IF(P19="H",M19,IF(ISBLANK(K19),"00:00",IF((M19-Configuration!$B$3)&lt;0,0,(M19-Configuration!$B$3)))))</f>
        <v>0</v>
      </c>
      <c r="O19" s="59" t="n">
        <f aca="false">M19-N19</f>
        <v>0</v>
      </c>
      <c r="P19" s="60" t="str">
        <f aca="false">IF(ISBLANK($C19),"",IFERROR(VLOOKUP(C19,Calendar!$A$2:$C$27,2,0),IF(WEEKDAY(C19)=1,"H",IF(WEEKDAY(C19)=7,"H",""))))</f>
        <v/>
      </c>
      <c r="Q19" s="61" t="str">
        <f aca="false">IF(ISBLANK($C19),"",IFERROR(VLOOKUP(C19,Calendar!$A$2:$C$27,3,0),IF(P19="H","WeekEnd","Working Day")))</f>
        <v/>
      </c>
      <c r="R19" s="16" t="n">
        <f aca="false">WEEKDAY(C19)</f>
        <v>7</v>
      </c>
      <c r="T19" s="62" t="n">
        <f aca="false">$T$5</f>
        <v>0</v>
      </c>
      <c r="U19" s="63" t="n">
        <f aca="false">CEILING(N19,1)</f>
        <v>0</v>
      </c>
      <c r="V19" s="63" t="n">
        <f aca="false">IF($P19="H",0,IF(U19&gt;=$V$6,2,U19))</f>
        <v>0</v>
      </c>
      <c r="W19" s="63" t="n">
        <f aca="false">IF($P19="H",0,IF((U19-V19)&gt;$W$6,$W$6,(U19-V19)))</f>
        <v>0</v>
      </c>
      <c r="X19" s="63" t="n">
        <f aca="false">IF($P19="H",0,(U19-V19-W19))</f>
        <v>0</v>
      </c>
      <c r="Y19" s="63" t="n">
        <f aca="false">IF($P19="H",IF($Q19="WeekEnd",U19,0),0)</f>
        <v>0</v>
      </c>
      <c r="Z19" s="63" t="n">
        <f aca="false">IF($P19="H",IF($Q19="WeekEnd",0,U19),0)</f>
        <v>0</v>
      </c>
      <c r="AA19" s="64" t="n">
        <f aca="false">($T19*V19*$V$7)+(T19*W19*$W$7)+(T19*X19*$X$7)+(T19*Y19*$Y$7)+(T19*Z19*$Z$7)</f>
        <v>0</v>
      </c>
      <c r="AB19" s="65" t="n">
        <v>0</v>
      </c>
      <c r="AC19" s="62" t="n">
        <f aca="false">$AC$5</f>
        <v>0</v>
      </c>
      <c r="AD19" s="50" t="n">
        <f aca="false">U19</f>
        <v>0</v>
      </c>
      <c r="AE19" s="63" t="n">
        <f aca="false">IF($P19="H",0,IF(AD19&gt;=$AE$6,2,AD19))</f>
        <v>0</v>
      </c>
      <c r="AF19" s="63" t="n">
        <f aca="false">IF($P19="H",0,IF((AD19-AE19)&gt;$AF$6,$AF$6,(AD19-AE19)))</f>
        <v>0</v>
      </c>
      <c r="AG19" s="63" t="n">
        <f aca="false">IF($P19="H",0,(AD19-AE19-AF19))</f>
        <v>0</v>
      </c>
      <c r="AH19" s="63" t="n">
        <f aca="false">IF($P19="H",IF($Q19="WeekEnd",AD19,0),0)</f>
        <v>0</v>
      </c>
      <c r="AI19" s="63" t="n">
        <f aca="false">IF($P19="H",IF($Q19="WeekEnd",0,AD19),0)</f>
        <v>0</v>
      </c>
      <c r="AJ19" s="64" t="n">
        <f aca="false">(($AC19*AE19*$AE$7)+($AC19*AF19*$AF$7)+($AC19*AG19*$AG$7)+($AC19*AH19*$AH$7)+($AC19*AI19*$AI$7))*AB19</f>
        <v>0</v>
      </c>
      <c r="AK19" s="64" t="n">
        <f aca="false">AJ19-AA19</f>
        <v>0</v>
      </c>
    </row>
    <row r="20" customFormat="false" ht="13.8" hidden="false" customHeight="false" outlineLevel="0" collapsed="false">
      <c r="B20" s="51" t="n">
        <v>12</v>
      </c>
      <c r="C20" s="52"/>
      <c r="D20" s="67"/>
      <c r="E20" s="72"/>
      <c r="F20" s="55"/>
      <c r="G20" s="55"/>
      <c r="H20" s="55"/>
      <c r="I20" s="68"/>
      <c r="J20" s="57"/>
      <c r="K20" s="57"/>
      <c r="L20" s="58"/>
      <c r="M20" s="59" t="n">
        <f aca="false">CEILING(IF(ISBLANK(D20),0,((K20-J20)-(L20*0.041667))/0.041667),1)</f>
        <v>0</v>
      </c>
      <c r="N20" s="59" t="n">
        <f aca="false">IF(ISBLANK(D20),0,IF(P20="H",M20,IF(ISBLANK(K20),"00:00",IF((M20-Configuration!$B$3)&lt;0,0,(M20-Configuration!$B$3)))))</f>
        <v>0</v>
      </c>
      <c r="O20" s="59" t="n">
        <f aca="false">M20-N20</f>
        <v>0</v>
      </c>
      <c r="P20" s="60" t="str">
        <f aca="false">IF(ISBLANK($C20),"",IFERROR(VLOOKUP(C20,Calendar!$A$2:$C$27,2,0),IF(WEEKDAY(C20)=1,"H",IF(WEEKDAY(C20)=7,"H",""))))</f>
        <v/>
      </c>
      <c r="Q20" s="61" t="str">
        <f aca="false">IF(ISBLANK($C20),"",IFERROR(VLOOKUP(C20,Calendar!$A$2:$C$27,3,0),IF(P20="H","WeekEnd","Working Day")))</f>
        <v/>
      </c>
      <c r="R20" s="16" t="n">
        <f aca="false">WEEKDAY(C20)</f>
        <v>7</v>
      </c>
      <c r="T20" s="62" t="n">
        <f aca="false">$T$5</f>
        <v>0</v>
      </c>
      <c r="U20" s="63" t="n">
        <f aca="false">CEILING(N20,1)</f>
        <v>0</v>
      </c>
      <c r="V20" s="63" t="n">
        <f aca="false">IF($P20="H",0,IF(U20&gt;=$V$6,2,U20))</f>
        <v>0</v>
      </c>
      <c r="W20" s="63" t="n">
        <f aca="false">IF($P20="H",0,IF((U20-V20)&gt;$W$6,$W$6,(U20-V20)))</f>
        <v>0</v>
      </c>
      <c r="X20" s="63" t="n">
        <f aca="false">IF($P20="H",0,(U20-V20-W20))</f>
        <v>0</v>
      </c>
      <c r="Y20" s="63" t="n">
        <f aca="false">IF($P20="H",IF($Q20="WeekEnd",U20,0),0)</f>
        <v>0</v>
      </c>
      <c r="Z20" s="63" t="n">
        <f aca="false">IF($P20="H",IF($Q20="WeekEnd",0,U20),0)</f>
        <v>0</v>
      </c>
      <c r="AA20" s="64" t="n">
        <f aca="false">($T20*V20*$V$7)+(T20*W20*$W$7)+(T20*X20*$X$7)+(T20*Y20*$Y$7)+(T20*Z20*$Z$7)</f>
        <v>0</v>
      </c>
      <c r="AB20" s="65" t="n">
        <v>0</v>
      </c>
      <c r="AC20" s="62" t="n">
        <f aca="false">$AC$5</f>
        <v>0</v>
      </c>
      <c r="AD20" s="50" t="n">
        <f aca="false">U20</f>
        <v>0</v>
      </c>
      <c r="AE20" s="63" t="n">
        <f aca="false">IF($P20="H",0,IF(AD20&gt;=$AE$6,2,AD20))</f>
        <v>0</v>
      </c>
      <c r="AF20" s="63" t="n">
        <f aca="false">IF($P20="H",0,IF((AD20-AE20)&gt;$AF$6,$AF$6,(AD20-AE20)))</f>
        <v>0</v>
      </c>
      <c r="AG20" s="63" t="n">
        <f aca="false">IF($P20="H",0,(AD20-AE20-AF20))</f>
        <v>0</v>
      </c>
      <c r="AH20" s="63" t="n">
        <f aca="false">IF($P20="H",IF($Q20="WeekEnd",AD20,0),0)</f>
        <v>0</v>
      </c>
      <c r="AI20" s="63" t="n">
        <f aca="false">IF($P20="H",IF($Q20="WeekEnd",0,AD20),0)</f>
        <v>0</v>
      </c>
      <c r="AJ20" s="64" t="n">
        <f aca="false">(($AC20*AE20*$AE$7)+($AC20*AF20*$AF$7)+($AC20*AG20*$AG$7)+($AC20*AH20*$AH$7)+($AC20*AI20*$AI$7))*AB20</f>
        <v>0</v>
      </c>
      <c r="AK20" s="64" t="n">
        <f aca="false">AJ20-AA20</f>
        <v>0</v>
      </c>
    </row>
    <row r="21" customFormat="false" ht="13.8" hidden="false" customHeight="false" outlineLevel="0" collapsed="false">
      <c r="B21" s="51" t="n">
        <v>13</v>
      </c>
      <c r="C21" s="52"/>
      <c r="D21" s="67"/>
      <c r="E21" s="54"/>
      <c r="F21" s="55"/>
      <c r="G21" s="55"/>
      <c r="H21" s="55"/>
      <c r="I21" s="71"/>
      <c r="J21" s="57"/>
      <c r="K21" s="57"/>
      <c r="L21" s="58"/>
      <c r="M21" s="59" t="n">
        <f aca="false">CEILING(IF(ISBLANK(D21),0,((K21-J21)-(L21*0.041667))/0.041667),1)</f>
        <v>0</v>
      </c>
      <c r="N21" s="59" t="n">
        <f aca="false">IF(ISBLANK(D21),0,IF(P21="H",M21,IF(ISBLANK(K21),"00:00",IF((M21-Configuration!$B$3)&lt;0,0,(M21-Configuration!$B$3)))))</f>
        <v>0</v>
      </c>
      <c r="O21" s="59" t="n">
        <f aca="false">M21-N21</f>
        <v>0</v>
      </c>
      <c r="P21" s="60" t="str">
        <f aca="false">IF(ISBLANK($C21),"",IFERROR(VLOOKUP(C21,Calendar!$A$2:$C$27,2,0),IF(WEEKDAY(C21)=1,"H",IF(WEEKDAY(C21)=7,"H",""))))</f>
        <v/>
      </c>
      <c r="Q21" s="61" t="str">
        <f aca="false">IF(ISBLANK($C21),"",IFERROR(VLOOKUP(C21,Calendar!$A$2:$C$27,3,0),IF(P21="H","WeekEnd","Working Day")))</f>
        <v/>
      </c>
      <c r="R21" s="16" t="n">
        <f aca="false">WEEKDAY(C21)</f>
        <v>7</v>
      </c>
      <c r="T21" s="62" t="n">
        <f aca="false">$T$5</f>
        <v>0</v>
      </c>
      <c r="U21" s="63" t="n">
        <f aca="false">CEILING(N21,1)</f>
        <v>0</v>
      </c>
      <c r="V21" s="63" t="n">
        <f aca="false">IF($P21="H",0,IF(U21&gt;=$V$6,2,U21))</f>
        <v>0</v>
      </c>
      <c r="W21" s="63" t="n">
        <f aca="false">IF($P21="H",0,IF((U21-V21)&gt;$W$6,$W$6,(U21-V21)))</f>
        <v>0</v>
      </c>
      <c r="X21" s="63" t="n">
        <f aca="false">IF($P21="H",0,(U21-V21-W21))</f>
        <v>0</v>
      </c>
      <c r="Y21" s="63" t="n">
        <f aca="false">IF($P21="H",IF($Q21="WeekEnd",U21,0),0)</f>
        <v>0</v>
      </c>
      <c r="Z21" s="63" t="n">
        <f aca="false">IF($P21="H",IF($Q21="WeekEnd",0,U21),0)</f>
        <v>0</v>
      </c>
      <c r="AA21" s="64" t="n">
        <f aca="false">($T21*V21*$V$7)+(T21*W21*$W$7)+(T21*X21*$X$7)+(T21*Y21*$Y$7)+(T21*Z21*$Z$7)</f>
        <v>0</v>
      </c>
      <c r="AB21" s="65" t="n">
        <v>0</v>
      </c>
      <c r="AC21" s="62" t="n">
        <f aca="false">$AC$5</f>
        <v>0</v>
      </c>
      <c r="AD21" s="50" t="n">
        <f aca="false">U21</f>
        <v>0</v>
      </c>
      <c r="AE21" s="63" t="n">
        <f aca="false">IF($P21="H",0,IF(AD21&gt;=$AE$6,2,AD21))</f>
        <v>0</v>
      </c>
      <c r="AF21" s="63" t="n">
        <f aca="false">IF($P21="H",0,IF((AD21-AE21)&gt;$AF$6,$AF$6,(AD21-AE21)))</f>
        <v>0</v>
      </c>
      <c r="AG21" s="63" t="n">
        <f aca="false">IF($P21="H",0,(AD21-AE21-AF21))</f>
        <v>0</v>
      </c>
      <c r="AH21" s="63" t="n">
        <f aca="false">IF($P21="H",IF($Q21="WeekEnd",AD21,0),0)</f>
        <v>0</v>
      </c>
      <c r="AI21" s="63" t="n">
        <f aca="false">IF($P21="H",IF($Q21="WeekEnd",0,AD21),0)</f>
        <v>0</v>
      </c>
      <c r="AJ21" s="64" t="n">
        <f aca="false">(($AC21*AE21*$AE$7)+($AC21*AF21*$AF$7)+($AC21*AG21*$AG$7)+($AC21*AH21*$AH$7)+($AC21*AI21*$AI$7))*AB21</f>
        <v>0</v>
      </c>
      <c r="AK21" s="64" t="n">
        <f aca="false">AJ21-AA21</f>
        <v>0</v>
      </c>
    </row>
    <row r="22" customFormat="false" ht="13.8" hidden="false" customHeight="false" outlineLevel="0" collapsed="false">
      <c r="B22" s="51" t="n">
        <v>14</v>
      </c>
      <c r="C22" s="52"/>
      <c r="D22" s="53"/>
      <c r="E22" s="54"/>
      <c r="F22" s="55"/>
      <c r="G22" s="55"/>
      <c r="H22" s="55"/>
      <c r="I22" s="68"/>
      <c r="J22" s="57"/>
      <c r="K22" s="57"/>
      <c r="L22" s="58"/>
      <c r="M22" s="59" t="n">
        <f aca="false">CEILING(IF(ISBLANK(D22),0,((K22-J22)-(L22*0.041667))/0.041667),1)</f>
        <v>0</v>
      </c>
      <c r="N22" s="59" t="n">
        <f aca="false">IF(ISBLANK(D22),0,IF(P22="H",M22,IF(ISBLANK(K22),"00:00",IF((M22-Configuration!$B$3)&lt;0,0,(M22-Configuration!$B$3)))))</f>
        <v>0</v>
      </c>
      <c r="O22" s="59" t="n">
        <f aca="false">M22-N22</f>
        <v>0</v>
      </c>
      <c r="P22" s="60" t="str">
        <f aca="false">IF(ISBLANK($C22),"",IFERROR(VLOOKUP(C22,Calendar!$A$2:$C$27,2,0),IF(WEEKDAY(C22)=1,"H",IF(WEEKDAY(C22)=7,"H",""))))</f>
        <v/>
      </c>
      <c r="Q22" s="61" t="str">
        <f aca="false">IF(ISBLANK($C22),"",IFERROR(VLOOKUP(C22,Calendar!$A$2:$C$27,3,0),IF(P22="H","WeekEnd","Working Day")))</f>
        <v/>
      </c>
      <c r="R22" s="16" t="n">
        <f aca="false">WEEKDAY(C22)</f>
        <v>7</v>
      </c>
      <c r="T22" s="62" t="n">
        <f aca="false">$T$5</f>
        <v>0</v>
      </c>
      <c r="U22" s="63" t="n">
        <f aca="false">CEILING(N22,1)</f>
        <v>0</v>
      </c>
      <c r="V22" s="63" t="n">
        <f aca="false">IF($P22="H",0,IF(U22&gt;=$V$6,2,U22))</f>
        <v>0</v>
      </c>
      <c r="W22" s="63" t="n">
        <f aca="false">IF($P22="H",0,IF((U22-V22)&gt;$W$6,$W$6,(U22-V22)))</f>
        <v>0</v>
      </c>
      <c r="X22" s="63" t="n">
        <f aca="false">IF($P22="H",0,(U22-V22-W22))</f>
        <v>0</v>
      </c>
      <c r="Y22" s="63" t="n">
        <f aca="false">IF($P22="H",IF($Q22="WeekEnd",U22,0),0)</f>
        <v>0</v>
      </c>
      <c r="Z22" s="63" t="n">
        <f aca="false">IF($P22="H",IF($Q22="WeekEnd",0,U22),0)</f>
        <v>0</v>
      </c>
      <c r="AA22" s="64" t="n">
        <f aca="false">($T22*V22*$V$7)+(T22*W22*$W$7)+(T22*X22*$X$7)+(T22*Y22*$Y$7)+(T22*Z22*$Z$7)</f>
        <v>0</v>
      </c>
      <c r="AB22" s="65" t="n">
        <v>0</v>
      </c>
      <c r="AC22" s="62" t="n">
        <f aca="false">$AC$5</f>
        <v>0</v>
      </c>
      <c r="AD22" s="50" t="n">
        <f aca="false">U22</f>
        <v>0</v>
      </c>
      <c r="AE22" s="63" t="n">
        <f aca="false">IF($P22="H",0,IF(AD22&gt;=$AE$6,2,AD22))</f>
        <v>0</v>
      </c>
      <c r="AF22" s="63" t="n">
        <f aca="false">IF($P22="H",0,IF((AD22-AE22)&gt;$AF$6,$AF$6,(AD22-AE22)))</f>
        <v>0</v>
      </c>
      <c r="AG22" s="63" t="n">
        <f aca="false">IF($P22="H",0,(AD22-AE22-AF22))</f>
        <v>0</v>
      </c>
      <c r="AH22" s="63" t="n">
        <f aca="false">IF($P22="H",IF($Q22="WeekEnd",AD22,0),0)</f>
        <v>0</v>
      </c>
      <c r="AI22" s="63" t="n">
        <f aca="false">IF($P22="H",IF($Q22="WeekEnd",0,AD22),0)</f>
        <v>0</v>
      </c>
      <c r="AJ22" s="64" t="n">
        <f aca="false">(($AC22*AE22*$AE$7)+($AC22*AF22*$AF$7)+($AC22*AG22*$AG$7)+($AC22*AH22*$AH$7)+($AC22*AI22*$AI$7))*AB22</f>
        <v>0</v>
      </c>
      <c r="AK22" s="64" t="n">
        <f aca="false">AJ22-AA22</f>
        <v>0</v>
      </c>
    </row>
    <row r="23" customFormat="false" ht="13.8" hidden="false" customHeight="false" outlineLevel="0" collapsed="false">
      <c r="B23" s="51" t="n">
        <v>15</v>
      </c>
      <c r="C23" s="52"/>
      <c r="D23" s="53"/>
      <c r="E23" s="54"/>
      <c r="F23" s="55"/>
      <c r="G23" s="55"/>
      <c r="H23" s="55"/>
      <c r="I23" s="71"/>
      <c r="J23" s="69"/>
      <c r="K23" s="69"/>
      <c r="L23" s="70"/>
      <c r="M23" s="59" t="n">
        <f aca="false">CEILING(IF(ISBLANK(D23),0,((K23-J23)-(L23*0.041667))/0.041667),1)</f>
        <v>0</v>
      </c>
      <c r="N23" s="59" t="n">
        <f aca="false">IF(ISBLANK(D23),0,IF(P23="H",M23,IF(ISBLANK(K23),"00:00",IF((M23-Configuration!$B$3)&lt;0,0,(M23-Configuration!$B$3)))))</f>
        <v>0</v>
      </c>
      <c r="O23" s="59" t="n">
        <f aca="false">M23-N23</f>
        <v>0</v>
      </c>
      <c r="P23" s="60" t="str">
        <f aca="false">IF(ISBLANK($C23),"",IFERROR(VLOOKUP(C23,Calendar!$A$2:$C$27,2,0),IF(WEEKDAY(C23)=1,"H",IF(WEEKDAY(C23)=7,"H",""))))</f>
        <v/>
      </c>
      <c r="Q23" s="61" t="str">
        <f aca="false">IF(ISBLANK($C23),"",IFERROR(VLOOKUP(C23,Calendar!$A$2:$C$27,3,0),IF(P23="H","WeekEnd","Working Day")))</f>
        <v/>
      </c>
      <c r="R23" s="16" t="n">
        <f aca="false">WEEKDAY(C23)</f>
        <v>7</v>
      </c>
      <c r="T23" s="62" t="n">
        <f aca="false">$T$5</f>
        <v>0</v>
      </c>
      <c r="U23" s="63" t="n">
        <f aca="false">CEILING(N23,1)</f>
        <v>0</v>
      </c>
      <c r="V23" s="63" t="n">
        <f aca="false">IF($P23="H",0,IF(U23&gt;=$V$6,2,U23))</f>
        <v>0</v>
      </c>
      <c r="W23" s="63" t="n">
        <f aca="false">IF($P23="H",0,IF((U23-V23)&gt;$W$6,$W$6,(U23-V23)))</f>
        <v>0</v>
      </c>
      <c r="X23" s="63" t="n">
        <f aca="false">IF($P23="H",0,(U23-V23-W23))</f>
        <v>0</v>
      </c>
      <c r="Y23" s="63" t="n">
        <f aca="false">IF($P23="H",IF($Q23="WeekEnd",U23,0),0)</f>
        <v>0</v>
      </c>
      <c r="Z23" s="63" t="n">
        <f aca="false">IF($P23="H",IF($Q23="WeekEnd",0,U23),0)</f>
        <v>0</v>
      </c>
      <c r="AA23" s="64" t="n">
        <f aca="false">($T23*V23*$V$7)+(T23*W23*$W$7)+(T23*X23*$X$7)+(T23*Y23*$Y$7)+(T23*Z23*$Z$7)</f>
        <v>0</v>
      </c>
      <c r="AB23" s="65" t="n">
        <v>0</v>
      </c>
      <c r="AC23" s="62" t="n">
        <f aca="false">$AC$5</f>
        <v>0</v>
      </c>
      <c r="AD23" s="50" t="n">
        <f aca="false">U23</f>
        <v>0</v>
      </c>
      <c r="AE23" s="63" t="n">
        <f aca="false">IF($P23="H",0,IF(AD23&gt;=$AE$6,2,AD23))</f>
        <v>0</v>
      </c>
      <c r="AF23" s="63" t="n">
        <f aca="false">IF($P23="H",0,IF((AD23-AE23)&gt;$AF$6,$AF$6,(AD23-AE23)))</f>
        <v>0</v>
      </c>
      <c r="AG23" s="63" t="n">
        <f aca="false">IF($P23="H",0,(AD23-AE23-AF23))</f>
        <v>0</v>
      </c>
      <c r="AH23" s="63" t="n">
        <f aca="false">IF($P23="H",IF($Q23="WeekEnd",AD23,0),0)</f>
        <v>0</v>
      </c>
      <c r="AI23" s="63" t="n">
        <f aca="false">IF($P23="H",IF($Q23="WeekEnd",0,AD23),0)</f>
        <v>0</v>
      </c>
      <c r="AJ23" s="64" t="n">
        <f aca="false">(($AC23*AE23*$AE$7)+($AC23*AF23*$AF$7)+($AC23*AG23*$AG$7)+($AC23*AH23*$AH$7)+($AC23*AI23*$AI$7))*AB23</f>
        <v>0</v>
      </c>
      <c r="AK23" s="64" t="n">
        <f aca="false">AJ23-AA23</f>
        <v>0</v>
      </c>
    </row>
    <row r="24" customFormat="false" ht="13.8" hidden="false" customHeight="false" outlineLevel="0" collapsed="false">
      <c r="B24" s="51" t="n">
        <v>16</v>
      </c>
      <c r="C24" s="52"/>
      <c r="D24" s="67"/>
      <c r="E24" s="54"/>
      <c r="F24" s="55"/>
      <c r="G24" s="55"/>
      <c r="H24" s="55"/>
      <c r="I24" s="68"/>
      <c r="J24" s="69"/>
      <c r="K24" s="69"/>
      <c r="L24" s="70"/>
      <c r="M24" s="59" t="n">
        <f aca="false">CEILING(IF(ISBLANK(D24),0,((K24-J24)-(L24*0.041667))/0.041667),1)</f>
        <v>0</v>
      </c>
      <c r="N24" s="59" t="n">
        <f aca="false">IF(ISBLANK(D24),0,IF(P24="H",M24,IF(ISBLANK(K24),"00:00",IF((M24-Configuration!$B$3)&lt;0,0,(M24-Configuration!$B$3)))))</f>
        <v>0</v>
      </c>
      <c r="O24" s="59" t="n">
        <f aca="false">M24-N24</f>
        <v>0</v>
      </c>
      <c r="P24" s="60" t="str">
        <f aca="false">IF(ISBLANK($C24),"",IFERROR(VLOOKUP(C24,Calendar!$A$2:$C$27,2,0),IF(WEEKDAY(C24)=1,"H",IF(WEEKDAY(C24)=7,"H",""))))</f>
        <v/>
      </c>
      <c r="Q24" s="61" t="str">
        <f aca="false">IF(ISBLANK($C24),"",IFERROR(VLOOKUP(C24,Calendar!$A$2:$C$27,3,0),IF(P24="H","WeekEnd","Working Day")))</f>
        <v/>
      </c>
      <c r="R24" s="16" t="n">
        <f aca="false">WEEKDAY(C24)</f>
        <v>7</v>
      </c>
      <c r="T24" s="62" t="n">
        <f aca="false">$T$5</f>
        <v>0</v>
      </c>
      <c r="U24" s="63" t="n">
        <f aca="false">CEILING(N24,1)</f>
        <v>0</v>
      </c>
      <c r="V24" s="63" t="n">
        <f aca="false">IF($P24="H",0,IF(U24&gt;=$V$6,2,U24))</f>
        <v>0</v>
      </c>
      <c r="W24" s="63" t="n">
        <f aca="false">IF($P24="H",0,IF((U24-V24)&gt;$W$6,$W$6,(U24-V24)))</f>
        <v>0</v>
      </c>
      <c r="X24" s="63" t="n">
        <f aca="false">IF($P24="H",0,(U24-V24-W24))</f>
        <v>0</v>
      </c>
      <c r="Y24" s="63" t="n">
        <f aca="false">IF($P24="H",IF($Q24="WeekEnd",U24,0),0)</f>
        <v>0</v>
      </c>
      <c r="Z24" s="63" t="n">
        <f aca="false">IF($P24="H",IF($Q24="WeekEnd",0,U24),0)</f>
        <v>0</v>
      </c>
      <c r="AA24" s="64" t="n">
        <f aca="false">($T24*V24*$V$7)+(T24*W24*$W$7)+(T24*X24*$X$7)+(T24*Y24*$Y$7)+(T24*Z24*$Z$7)</f>
        <v>0</v>
      </c>
      <c r="AB24" s="65" t="n">
        <v>0</v>
      </c>
      <c r="AC24" s="62" t="n">
        <f aca="false">$AC$5</f>
        <v>0</v>
      </c>
      <c r="AD24" s="50" t="n">
        <f aca="false">U24</f>
        <v>0</v>
      </c>
      <c r="AE24" s="63" t="n">
        <f aca="false">IF($P24="H",0,IF(AD24&gt;=$AE$6,2,AD24))</f>
        <v>0</v>
      </c>
      <c r="AF24" s="63" t="n">
        <f aca="false">IF($P24="H",0,IF((AD24-AE24)&gt;$AF$6,$AF$6,(AD24-AE24)))</f>
        <v>0</v>
      </c>
      <c r="AG24" s="63" t="n">
        <f aca="false">IF($P24="H",0,(AD24-AE24-AF24))</f>
        <v>0</v>
      </c>
      <c r="AH24" s="63" t="n">
        <f aca="false">IF($P24="H",IF($Q24="WeekEnd",AD24,0),0)</f>
        <v>0</v>
      </c>
      <c r="AI24" s="63" t="n">
        <f aca="false">IF($P24="H",IF($Q24="WeekEnd",0,AD24),0)</f>
        <v>0</v>
      </c>
      <c r="AJ24" s="64" t="n">
        <f aca="false">(($AC24*AE24*$AE$7)+($AC24*AF24*$AF$7)+($AC24*AG24*$AG$7)+($AC24*AH24*$AH$7)+($AC24*AI24*$AI$7))*AB24</f>
        <v>0</v>
      </c>
      <c r="AK24" s="64" t="n">
        <f aca="false">AJ24-AA24</f>
        <v>0</v>
      </c>
    </row>
    <row r="25" customFormat="false" ht="13.8" hidden="false" customHeight="false" outlineLevel="0" collapsed="false">
      <c r="B25" s="51" t="n">
        <v>17</v>
      </c>
      <c r="C25" s="52"/>
      <c r="D25" s="67"/>
      <c r="E25" s="54"/>
      <c r="F25" s="55"/>
      <c r="G25" s="55"/>
      <c r="H25" s="55"/>
      <c r="I25" s="71"/>
      <c r="J25" s="69"/>
      <c r="K25" s="69"/>
      <c r="L25" s="70"/>
      <c r="M25" s="59" t="n">
        <f aca="false">CEILING(IF(ISBLANK(D25),0,((K25-J25)-(L25*0.041667))/0.041667),1)</f>
        <v>0</v>
      </c>
      <c r="N25" s="59" t="n">
        <f aca="false">IF(ISBLANK(D25),0,IF(P25="H",M25,IF(ISBLANK(K25),"00:00",IF((M25-Configuration!$B$3)&lt;0,0,(M25-Configuration!$B$3)))))</f>
        <v>0</v>
      </c>
      <c r="O25" s="59" t="n">
        <f aca="false">M25-N25</f>
        <v>0</v>
      </c>
      <c r="P25" s="60" t="str">
        <f aca="false">IF(ISBLANK($C25),"",IFERROR(VLOOKUP(C25,Calendar!$A$2:$C$27,2,0),IF(WEEKDAY(C25)=1,"H",IF(WEEKDAY(C25)=7,"H",""))))</f>
        <v/>
      </c>
      <c r="Q25" s="61" t="str">
        <f aca="false">IF(ISBLANK($C25),"",IFERROR(VLOOKUP(C25,Calendar!$A$2:$C$27,3,0),IF(P25="H","WeekEnd","Working Day")))</f>
        <v/>
      </c>
      <c r="R25" s="16" t="n">
        <f aca="false">WEEKDAY(C25)</f>
        <v>7</v>
      </c>
      <c r="T25" s="62" t="n">
        <f aca="false">$T$5</f>
        <v>0</v>
      </c>
      <c r="U25" s="63" t="n">
        <f aca="false">CEILING(N25,1)</f>
        <v>0</v>
      </c>
      <c r="V25" s="63" t="n">
        <f aca="false">IF($P25="H",0,IF(U25&gt;=$V$6,2,U25))</f>
        <v>0</v>
      </c>
      <c r="W25" s="63" t="n">
        <f aca="false">IF($P25="H",0,IF((U25-V25)&gt;$W$6,$W$6,(U25-V25)))</f>
        <v>0</v>
      </c>
      <c r="X25" s="63" t="n">
        <f aca="false">IF($P25="H",0,(U25-V25-W25))</f>
        <v>0</v>
      </c>
      <c r="Y25" s="63" t="n">
        <f aca="false">IF($P25="H",IF($Q25="WeekEnd",U25,0),0)</f>
        <v>0</v>
      </c>
      <c r="Z25" s="63" t="n">
        <f aca="false">IF($P25="H",IF($Q25="WeekEnd",0,U25),0)</f>
        <v>0</v>
      </c>
      <c r="AA25" s="64" t="n">
        <f aca="false">($T25*V25*$V$7)+(T25*W25*$W$7)+(T25*X25*$X$7)+(T25*Y25*$Y$7)+(T25*Z25*$Z$7)</f>
        <v>0</v>
      </c>
      <c r="AB25" s="65" t="n">
        <v>0</v>
      </c>
      <c r="AC25" s="62" t="n">
        <f aca="false">$AC$5</f>
        <v>0</v>
      </c>
      <c r="AD25" s="50" t="n">
        <f aca="false">U25</f>
        <v>0</v>
      </c>
      <c r="AE25" s="63" t="n">
        <f aca="false">IF($P25="H",0,IF(AD25&gt;=$AE$6,2,AD25))</f>
        <v>0</v>
      </c>
      <c r="AF25" s="63" t="n">
        <f aca="false">IF($P25="H",0,IF((AD25-AE25)&gt;$AF$6,$AF$6,(AD25-AE25)))</f>
        <v>0</v>
      </c>
      <c r="AG25" s="63" t="n">
        <f aca="false">IF($P25="H",0,(AD25-AE25-AF25))</f>
        <v>0</v>
      </c>
      <c r="AH25" s="63" t="n">
        <f aca="false">IF($P25="H",IF($Q25="WeekEnd",AD25,0),0)</f>
        <v>0</v>
      </c>
      <c r="AI25" s="63" t="n">
        <f aca="false">IF($P25="H",IF($Q25="WeekEnd",0,AD25),0)</f>
        <v>0</v>
      </c>
      <c r="AJ25" s="64" t="n">
        <f aca="false">(($AC25*AE25*$AE$7)+($AC25*AF25*$AF$7)+($AC25*AG25*$AG$7)+($AC25*AH25*$AH$7)+($AC25*AI25*$AI$7))*AB25</f>
        <v>0</v>
      </c>
      <c r="AK25" s="64" t="n">
        <f aca="false">AJ25-AA25</f>
        <v>0</v>
      </c>
    </row>
    <row r="26" customFormat="false" ht="13.8" hidden="false" customHeight="false" outlineLevel="0" collapsed="false">
      <c r="B26" s="51" t="n">
        <v>18</v>
      </c>
      <c r="C26" s="52"/>
      <c r="D26" s="67"/>
      <c r="E26" s="72"/>
      <c r="F26" s="55"/>
      <c r="G26" s="55"/>
      <c r="H26" s="55"/>
      <c r="I26" s="71"/>
      <c r="J26" s="57"/>
      <c r="K26" s="57"/>
      <c r="L26" s="58"/>
      <c r="M26" s="59" t="n">
        <f aca="false">CEILING(IF(ISBLANK(D26),0,((K26-J26)-(L26*0.041667))/0.041667),1)</f>
        <v>0</v>
      </c>
      <c r="N26" s="59" t="n">
        <f aca="false">IF(ISBLANK(D26),0,IF(P26="H",M26,IF(ISBLANK(K26),"00:00",IF((M26-Configuration!$B$3)&lt;0,0,(M26-Configuration!$B$3)))))</f>
        <v>0</v>
      </c>
      <c r="O26" s="59" t="n">
        <f aca="false">M26-N26</f>
        <v>0</v>
      </c>
      <c r="P26" s="60" t="str">
        <f aca="false">IF(ISBLANK($C26),"",IFERROR(VLOOKUP(C26,Calendar!$A$2:$C$27,2,0),IF(WEEKDAY(C26)=1,"H",IF(WEEKDAY(C26)=7,"H",""))))</f>
        <v/>
      </c>
      <c r="Q26" s="61" t="str">
        <f aca="false">IF(ISBLANK($C26),"",IFERROR(VLOOKUP(C26,Calendar!$A$2:$C$27,3,0),IF(P26="H","WeekEnd","Working Day")))</f>
        <v/>
      </c>
      <c r="R26" s="16" t="n">
        <f aca="false">WEEKDAY(C26)</f>
        <v>7</v>
      </c>
      <c r="T26" s="62" t="n">
        <f aca="false">$T$5</f>
        <v>0</v>
      </c>
      <c r="U26" s="63" t="n">
        <f aca="false">CEILING(N26,1)</f>
        <v>0</v>
      </c>
      <c r="V26" s="63" t="n">
        <f aca="false">IF($P26="H",0,IF(U26&gt;=$V$6,2,U26))</f>
        <v>0</v>
      </c>
      <c r="W26" s="63" t="n">
        <f aca="false">IF($P26="H",0,IF((U26-V26)&gt;$W$6,$W$6,(U26-V26)))</f>
        <v>0</v>
      </c>
      <c r="X26" s="63" t="n">
        <f aca="false">IF($P26="H",0,(U26-V26-W26))</f>
        <v>0</v>
      </c>
      <c r="Y26" s="63" t="n">
        <f aca="false">IF($P26="H",IF($Q26="WeekEnd",U26,0),0)</f>
        <v>0</v>
      </c>
      <c r="Z26" s="63" t="n">
        <f aca="false">IF($P26="H",IF($Q26="WeekEnd",0,U26),0)</f>
        <v>0</v>
      </c>
      <c r="AA26" s="64" t="n">
        <f aca="false">($T26*V26*$V$7)+(T26*W26*$W$7)+(T26*X26*$X$7)+(T26*Y26*$Y$7)+(T26*Z26*$Z$7)</f>
        <v>0</v>
      </c>
      <c r="AB26" s="65" t="n">
        <v>0</v>
      </c>
      <c r="AC26" s="62" t="n">
        <f aca="false">$AC$5</f>
        <v>0</v>
      </c>
      <c r="AD26" s="50" t="n">
        <f aca="false">U26</f>
        <v>0</v>
      </c>
      <c r="AE26" s="63" t="n">
        <f aca="false">IF($P26="H",0,IF(AD26&gt;=$AE$6,2,AD26))</f>
        <v>0</v>
      </c>
      <c r="AF26" s="63" t="n">
        <f aca="false">IF($P26="H",0,IF((AD26-AE26)&gt;$AF$6,$AF$6,(AD26-AE26)))</f>
        <v>0</v>
      </c>
      <c r="AG26" s="63" t="n">
        <f aca="false">IF($P26="H",0,(AD26-AE26-AF26))</f>
        <v>0</v>
      </c>
      <c r="AH26" s="63" t="n">
        <f aca="false">IF($P26="H",IF($Q26="WeekEnd",AD26,0),0)</f>
        <v>0</v>
      </c>
      <c r="AI26" s="63" t="n">
        <f aca="false">IF($P26="H",IF($Q26="WeekEnd",0,AD26),0)</f>
        <v>0</v>
      </c>
      <c r="AJ26" s="64" t="n">
        <f aca="false">(($AC26*AE26*$AE$7)+($AC26*AF26*$AF$7)+($AC26*AG26*$AG$7)+($AC26*AH26*$AH$7)+($AC26*AI26*$AI$7))*AB26</f>
        <v>0</v>
      </c>
      <c r="AK26" s="64" t="n">
        <f aca="false">AJ26-AA26</f>
        <v>0</v>
      </c>
    </row>
    <row r="27" customFormat="false" ht="13.8" hidden="false" customHeight="false" outlineLevel="0" collapsed="false">
      <c r="B27" s="51" t="n">
        <v>19</v>
      </c>
      <c r="C27" s="52"/>
      <c r="D27" s="67"/>
      <c r="E27" s="72"/>
      <c r="F27" s="55"/>
      <c r="G27" s="55"/>
      <c r="H27" s="55"/>
      <c r="I27" s="71"/>
      <c r="J27" s="57"/>
      <c r="K27" s="57"/>
      <c r="L27" s="58"/>
      <c r="M27" s="59" t="n">
        <f aca="false">CEILING(IF(ISBLANK(D27),0,((K27-J27)-(L27*0.041667))/0.041667),1)</f>
        <v>0</v>
      </c>
      <c r="N27" s="59" t="n">
        <f aca="false">IF(ISBLANK(D27),0,IF(P27="H",M27,IF(ISBLANK(K27),"00:00",IF((M27-Configuration!$B$3)&lt;0,0,(M27-Configuration!$B$3)))))</f>
        <v>0</v>
      </c>
      <c r="O27" s="59" t="n">
        <f aca="false">M27-N27</f>
        <v>0</v>
      </c>
      <c r="P27" s="60" t="str">
        <f aca="false">IF(ISBLANK($C27),"",IFERROR(VLOOKUP(C27,Calendar!$A$2:$C$27,2,0),IF(WEEKDAY(C27)=1,"H",IF(WEEKDAY(C27)=7,"H",""))))</f>
        <v/>
      </c>
      <c r="Q27" s="61" t="str">
        <f aca="false">IF(ISBLANK($C27),"",IFERROR(VLOOKUP(C27,Calendar!$A$2:$C$27,3,0),IF(P27="H","WeekEnd","Working Day")))</f>
        <v/>
      </c>
      <c r="R27" s="16" t="n">
        <f aca="false">WEEKDAY(C27)</f>
        <v>7</v>
      </c>
      <c r="T27" s="62" t="n">
        <f aca="false">$T$5</f>
        <v>0</v>
      </c>
      <c r="U27" s="63" t="n">
        <f aca="false">CEILING(N27,1)</f>
        <v>0</v>
      </c>
      <c r="V27" s="63" t="n">
        <f aca="false">IF($P27="H",0,IF(U27&gt;=$V$6,2,U27))</f>
        <v>0</v>
      </c>
      <c r="W27" s="63" t="n">
        <f aca="false">IF($P27="H",0,IF((U27-V27)&gt;$W$6,$W$6,(U27-V27)))</f>
        <v>0</v>
      </c>
      <c r="X27" s="63" t="n">
        <f aca="false">IF($P27="H",0,(U27-V27-W27))</f>
        <v>0</v>
      </c>
      <c r="Y27" s="63" t="n">
        <f aca="false">IF($P27="H",IF($Q27="WeekEnd",U27,0),0)</f>
        <v>0</v>
      </c>
      <c r="Z27" s="63" t="n">
        <f aca="false">IF($P27="H",IF($Q27="WeekEnd",0,U27),0)</f>
        <v>0</v>
      </c>
      <c r="AA27" s="64" t="n">
        <f aca="false">($T27*V27*$V$7)+(T27*W27*$W$7)+(T27*X27*$X$7)+(T27*Y27*$Y$7)+(T27*Z27*$Z$7)</f>
        <v>0</v>
      </c>
      <c r="AB27" s="65" t="n">
        <v>0</v>
      </c>
      <c r="AC27" s="62" t="n">
        <f aca="false">$AC$5</f>
        <v>0</v>
      </c>
      <c r="AD27" s="50" t="n">
        <f aca="false">U27</f>
        <v>0</v>
      </c>
      <c r="AE27" s="63" t="n">
        <f aca="false">IF($P27="H",0,IF(AD27&gt;=$AE$6,2,AD27))</f>
        <v>0</v>
      </c>
      <c r="AF27" s="63" t="n">
        <f aca="false">IF($P27="H",0,IF((AD27-AE27)&gt;$AF$6,$AF$6,(AD27-AE27)))</f>
        <v>0</v>
      </c>
      <c r="AG27" s="63" t="n">
        <f aca="false">IF($P27="H",0,(AD27-AE27-AF27))</f>
        <v>0</v>
      </c>
      <c r="AH27" s="63" t="n">
        <f aca="false">IF($P27="H",IF($Q27="WeekEnd",AD27,0),0)</f>
        <v>0</v>
      </c>
      <c r="AI27" s="63" t="n">
        <f aca="false">IF($P27="H",IF($Q27="WeekEnd",0,AD27),0)</f>
        <v>0</v>
      </c>
      <c r="AJ27" s="64" t="n">
        <f aca="false">(($AC27*AE27*$AE$7)+($AC27*AF27*$AF$7)+($AC27*AG27*$AG$7)+($AC27*AH27*$AH$7)+($AC27*AI27*$AI$7))*AB27</f>
        <v>0</v>
      </c>
      <c r="AK27" s="64" t="n">
        <f aca="false">AJ27-AA27</f>
        <v>0</v>
      </c>
    </row>
    <row r="28" customFormat="false" ht="13.8" hidden="false" customHeight="false" outlineLevel="0" collapsed="false">
      <c r="B28" s="51" t="n">
        <v>20</v>
      </c>
      <c r="C28" s="52"/>
      <c r="D28" s="67"/>
      <c r="E28" s="54"/>
      <c r="F28" s="55"/>
      <c r="G28" s="55"/>
      <c r="H28" s="55"/>
      <c r="I28" s="71"/>
      <c r="J28" s="57"/>
      <c r="K28" s="57"/>
      <c r="L28" s="58"/>
      <c r="M28" s="59" t="n">
        <f aca="false">CEILING(IF(ISBLANK(D28),0,((K28-J28)-(L28*0.041667))/0.041667),1)</f>
        <v>0</v>
      </c>
      <c r="N28" s="59" t="n">
        <f aca="false">IF(ISBLANK(D28),0,IF(P28="H",M28,IF(ISBLANK(K28),"00:00",IF((M28-Configuration!$B$3)&lt;0,0,(M28-Configuration!$B$3)))))</f>
        <v>0</v>
      </c>
      <c r="O28" s="59" t="n">
        <f aca="false">M28-N28</f>
        <v>0</v>
      </c>
      <c r="P28" s="60" t="str">
        <f aca="false">IF(ISBLANK($C28),"",IFERROR(VLOOKUP(C28,Calendar!$A$2:$C$27,2,0),IF(WEEKDAY(C28)=1,"H",IF(WEEKDAY(C28)=7,"H",""))))</f>
        <v/>
      </c>
      <c r="Q28" s="61" t="str">
        <f aca="false">IF(ISBLANK($C28),"",IFERROR(VLOOKUP(C28,Calendar!$A$2:$C$27,3,0),IF(P28="H","WeekEnd","Working Day")))</f>
        <v/>
      </c>
      <c r="R28" s="16" t="n">
        <f aca="false">WEEKDAY(C28)</f>
        <v>7</v>
      </c>
      <c r="T28" s="62" t="n">
        <f aca="false">$T$5</f>
        <v>0</v>
      </c>
      <c r="U28" s="63" t="n">
        <f aca="false">CEILING(N28,1)</f>
        <v>0</v>
      </c>
      <c r="V28" s="63" t="n">
        <f aca="false">IF($P28="H",0,IF(U28&gt;=$V$6,2,U28))</f>
        <v>0</v>
      </c>
      <c r="W28" s="63" t="n">
        <f aca="false">IF($P28="H",0,IF((U28-V28)&gt;$W$6,$W$6,(U28-V28)))</f>
        <v>0</v>
      </c>
      <c r="X28" s="63" t="n">
        <f aca="false">IF($P28="H",0,(U28-V28-W28))</f>
        <v>0</v>
      </c>
      <c r="Y28" s="63" t="n">
        <f aca="false">IF($P28="H",IF($Q28="WeekEnd",U28,0),0)</f>
        <v>0</v>
      </c>
      <c r="Z28" s="63" t="n">
        <f aca="false">IF($P28="H",IF($Q28="WeekEnd",0,U28),0)</f>
        <v>0</v>
      </c>
      <c r="AA28" s="64" t="n">
        <f aca="false">($T28*V28*$V$7)+(T28*W28*$W$7)+(T28*X28*$X$7)+(T28*Y28*$Y$7)+(T28*Z28*$Z$7)</f>
        <v>0</v>
      </c>
      <c r="AB28" s="65" t="n">
        <v>0</v>
      </c>
      <c r="AC28" s="62" t="n">
        <f aca="false">$AC$5</f>
        <v>0</v>
      </c>
      <c r="AD28" s="50" t="n">
        <f aca="false">U28</f>
        <v>0</v>
      </c>
      <c r="AE28" s="63" t="n">
        <f aca="false">IF($P28="H",0,IF(AD28&gt;=$AE$6,2,AD28))</f>
        <v>0</v>
      </c>
      <c r="AF28" s="63" t="n">
        <f aca="false">IF($P28="H",0,IF((AD28-AE28)&gt;$AF$6,$AF$6,(AD28-AE28)))</f>
        <v>0</v>
      </c>
      <c r="AG28" s="63" t="n">
        <f aca="false">IF($P28="H",0,(AD28-AE28-AF28))</f>
        <v>0</v>
      </c>
      <c r="AH28" s="63" t="n">
        <f aca="false">IF($P28="H",IF($Q28="WeekEnd",AD28,0),0)</f>
        <v>0</v>
      </c>
      <c r="AI28" s="63" t="n">
        <f aca="false">IF($P28="H",IF($Q28="WeekEnd",0,AD28),0)</f>
        <v>0</v>
      </c>
      <c r="AJ28" s="64" t="n">
        <f aca="false">(($AC28*AE28*$AE$7)+($AC28*AF28*$AF$7)+($AC28*AG28*$AG$7)+($AC28*AH28*$AH$7)+($AC28*AI28*$AI$7))*AB28</f>
        <v>0</v>
      </c>
      <c r="AK28" s="64" t="n">
        <f aca="false">AJ28-AA28</f>
        <v>0</v>
      </c>
    </row>
    <row r="29" customFormat="false" ht="13.8" hidden="false" customHeight="false" outlineLevel="0" collapsed="false">
      <c r="B29" s="51" t="n">
        <v>21</v>
      </c>
      <c r="C29" s="52"/>
      <c r="D29" s="53"/>
      <c r="E29" s="54"/>
      <c r="F29" s="55"/>
      <c r="G29" s="55"/>
      <c r="H29" s="55"/>
      <c r="I29" s="68"/>
      <c r="J29" s="57"/>
      <c r="K29" s="57"/>
      <c r="L29" s="58"/>
      <c r="M29" s="59" t="n">
        <f aca="false">CEILING(IF(ISBLANK(D29),0,((K29-J29)-(L29*0.041667))/0.041667),1)</f>
        <v>0</v>
      </c>
      <c r="N29" s="59" t="n">
        <f aca="false">IF(ISBLANK(D29),0,IF(P29="H",M29,IF(ISBLANK(K29),"00:00",IF((M29-Configuration!$B$3)&lt;0,0,(M29-Configuration!$B$3)))))</f>
        <v>0</v>
      </c>
      <c r="O29" s="59" t="n">
        <f aca="false">M29-N29</f>
        <v>0</v>
      </c>
      <c r="P29" s="60" t="str">
        <f aca="false">IF(ISBLANK($C29),"",IFERROR(VLOOKUP(C29,Calendar!$A$2:$C$27,2,0),IF(WEEKDAY(C29)=1,"H",IF(WEEKDAY(C29)=7,"H",""))))</f>
        <v/>
      </c>
      <c r="Q29" s="61" t="str">
        <f aca="false">IF(ISBLANK($C29),"",IFERROR(VLOOKUP(C29,Calendar!$A$2:$C$27,3,0),IF(P29="H","WeekEnd","Working Day")))</f>
        <v/>
      </c>
      <c r="R29" s="16" t="n">
        <f aca="false">WEEKDAY(C29)</f>
        <v>7</v>
      </c>
      <c r="T29" s="62" t="n">
        <f aca="false">$T$5</f>
        <v>0</v>
      </c>
      <c r="U29" s="63" t="n">
        <f aca="false">CEILING(N29,1)</f>
        <v>0</v>
      </c>
      <c r="V29" s="63" t="n">
        <f aca="false">IF($P29="H",0,IF(U29&gt;=$V$6,2,U29))</f>
        <v>0</v>
      </c>
      <c r="W29" s="63" t="n">
        <f aca="false">IF($P29="H",0,IF((U29-V29)&gt;$W$6,$W$6,(U29-V29)))</f>
        <v>0</v>
      </c>
      <c r="X29" s="63" t="n">
        <f aca="false">IF($P29="H",0,(U29-V29-W29))</f>
        <v>0</v>
      </c>
      <c r="Y29" s="63" t="n">
        <f aca="false">IF($P29="H",IF($Q29="WeekEnd",U29,0),0)</f>
        <v>0</v>
      </c>
      <c r="Z29" s="63" t="n">
        <f aca="false">IF($P29="H",IF($Q29="WeekEnd",0,U29),0)</f>
        <v>0</v>
      </c>
      <c r="AA29" s="64" t="n">
        <f aca="false">($T29*V29*$V$7)+(T29*W29*$W$7)+(T29*X29*$X$7)+(T29*Y29*$Y$7)+(T29*Z29*$Z$7)</f>
        <v>0</v>
      </c>
      <c r="AB29" s="65" t="n">
        <v>0</v>
      </c>
      <c r="AC29" s="62" t="n">
        <f aca="false">$AC$5</f>
        <v>0</v>
      </c>
      <c r="AD29" s="50" t="n">
        <f aca="false">U29</f>
        <v>0</v>
      </c>
      <c r="AE29" s="63" t="n">
        <f aca="false">IF($P29="H",0,IF(AD29&gt;=$AE$6,2,AD29))</f>
        <v>0</v>
      </c>
      <c r="AF29" s="63" t="n">
        <f aca="false">IF($P29="H",0,IF((AD29-AE29)&gt;$AF$6,$AF$6,(AD29-AE29)))</f>
        <v>0</v>
      </c>
      <c r="AG29" s="63" t="n">
        <f aca="false">IF($P29="H",0,(AD29-AE29-AF29))</f>
        <v>0</v>
      </c>
      <c r="AH29" s="63" t="n">
        <f aca="false">IF($P29="H",IF($Q29="WeekEnd",AD29,0),0)</f>
        <v>0</v>
      </c>
      <c r="AI29" s="63" t="n">
        <f aca="false">IF($P29="H",IF($Q29="WeekEnd",0,AD29),0)</f>
        <v>0</v>
      </c>
      <c r="AJ29" s="64" t="n">
        <f aca="false">(($AC29*AE29*$AE$7)+($AC29*AF29*$AF$7)+($AC29*AG29*$AG$7)+($AC29*AH29*$AH$7)+($AC29*AI29*$AI$7))*AB29</f>
        <v>0</v>
      </c>
      <c r="AK29" s="64" t="n">
        <f aca="false">AJ29-AA29</f>
        <v>0</v>
      </c>
    </row>
    <row r="30" customFormat="false" ht="13.8" hidden="false" customHeight="false" outlineLevel="0" collapsed="false">
      <c r="B30" s="51" t="n">
        <v>22</v>
      </c>
      <c r="C30" s="52"/>
      <c r="D30" s="53"/>
      <c r="E30" s="54"/>
      <c r="F30" s="55"/>
      <c r="G30" s="55"/>
      <c r="H30" s="55"/>
      <c r="I30" s="71"/>
      <c r="J30" s="69"/>
      <c r="K30" s="69"/>
      <c r="L30" s="70"/>
      <c r="M30" s="59" t="n">
        <f aca="false">CEILING(IF(ISBLANK(D30),0,((K30-J30)-(L30*0.041667))/0.041667),1)</f>
        <v>0</v>
      </c>
      <c r="N30" s="59" t="n">
        <f aca="false">IF(ISBLANK(D30),0,IF(P30="H",M30,IF(ISBLANK(K30),"00:00",IF((M30-Configuration!$B$3)&lt;0,0,(M30-Configuration!$B$3)))))</f>
        <v>0</v>
      </c>
      <c r="O30" s="59" t="n">
        <f aca="false">M30-N30</f>
        <v>0</v>
      </c>
      <c r="P30" s="60" t="str">
        <f aca="false">IF(ISBLANK($C30),"",IFERROR(VLOOKUP(C30,Calendar!$A$2:$C$27,2,0),IF(WEEKDAY(C30)=1,"H",IF(WEEKDAY(C30)=7,"H",""))))</f>
        <v/>
      </c>
      <c r="Q30" s="61" t="str">
        <f aca="false">IF(ISBLANK($C30),"",IFERROR(VLOOKUP(C30,Calendar!$A$2:$C$27,3,0),IF(P30="H","WeekEnd","Working Day")))</f>
        <v/>
      </c>
      <c r="R30" s="16" t="n">
        <f aca="false">WEEKDAY(C30)</f>
        <v>7</v>
      </c>
      <c r="T30" s="62" t="n">
        <f aca="false">$T$5</f>
        <v>0</v>
      </c>
      <c r="U30" s="63" t="n">
        <f aca="false">CEILING(N30,1)</f>
        <v>0</v>
      </c>
      <c r="V30" s="63" t="n">
        <f aca="false">IF($P30="H",0,IF(U30&gt;=$V$6,2,U30))</f>
        <v>0</v>
      </c>
      <c r="W30" s="63" t="n">
        <f aca="false">IF($P30="H",0,IF((U30-V30)&gt;$W$6,$W$6,(U30-V30)))</f>
        <v>0</v>
      </c>
      <c r="X30" s="63" t="n">
        <f aca="false">IF($P30="H",0,(U30-V30-W30))</f>
        <v>0</v>
      </c>
      <c r="Y30" s="63" t="n">
        <f aca="false">IF($P30="H",IF($Q30="WeekEnd",U30,0),0)</f>
        <v>0</v>
      </c>
      <c r="Z30" s="63" t="n">
        <f aca="false">IF($P30="H",IF($Q30="WeekEnd",0,U30),0)</f>
        <v>0</v>
      </c>
      <c r="AA30" s="64" t="n">
        <f aca="false">($T30*V30*$V$7)+(T30*W30*$W$7)+(T30*X30*$X$7)+(T30*Y30*$Y$7)+(T30*Z30*$Z$7)</f>
        <v>0</v>
      </c>
      <c r="AB30" s="65" t="n">
        <v>0</v>
      </c>
      <c r="AC30" s="62" t="n">
        <f aca="false">$AC$5</f>
        <v>0</v>
      </c>
      <c r="AD30" s="50" t="n">
        <f aca="false">U30</f>
        <v>0</v>
      </c>
      <c r="AE30" s="63" t="n">
        <f aca="false">IF($P30="H",0,IF(AD30&gt;=$AE$6,2,AD30))</f>
        <v>0</v>
      </c>
      <c r="AF30" s="63" t="n">
        <f aca="false">IF($P30="H",0,IF((AD30-AE30)&gt;$AF$6,$AF$6,(AD30-AE30)))</f>
        <v>0</v>
      </c>
      <c r="AG30" s="63" t="n">
        <f aca="false">IF($P30="H",0,(AD30-AE30-AF30))</f>
        <v>0</v>
      </c>
      <c r="AH30" s="63" t="n">
        <f aca="false">IF($P30="H",IF($Q30="WeekEnd",AD30,0),0)</f>
        <v>0</v>
      </c>
      <c r="AI30" s="63" t="n">
        <f aca="false">IF($P30="H",IF($Q30="WeekEnd",0,AD30),0)</f>
        <v>0</v>
      </c>
      <c r="AJ30" s="64" t="n">
        <f aca="false">(($AC30*AE30*$AE$7)+($AC30*AF30*$AF$7)+($AC30*AG30*$AG$7)+($AC30*AH30*$AH$7)+($AC30*AI30*$AI$7))*AB30</f>
        <v>0</v>
      </c>
      <c r="AK30" s="64" t="n">
        <f aca="false">AJ30-AA30</f>
        <v>0</v>
      </c>
    </row>
    <row r="31" customFormat="false" ht="13.8" hidden="false" customHeight="false" outlineLevel="0" collapsed="false">
      <c r="B31" s="51" t="n">
        <v>23</v>
      </c>
      <c r="C31" s="52"/>
      <c r="D31" s="53"/>
      <c r="E31" s="54"/>
      <c r="F31" s="55"/>
      <c r="G31" s="55"/>
      <c r="H31" s="55"/>
      <c r="I31" s="71"/>
      <c r="J31" s="69"/>
      <c r="K31" s="69"/>
      <c r="L31" s="70"/>
      <c r="M31" s="59" t="n">
        <f aca="false">CEILING(IF(ISBLANK(D31),0,((K31-J31)-(L31*0.041667))/0.041667),1)</f>
        <v>0</v>
      </c>
      <c r="N31" s="59" t="n">
        <f aca="false">IF(ISBLANK(D31),0,IF(P31="H",M31,IF(ISBLANK(K31),"00:00",IF((M31-Configuration!$B$3)&lt;0,0,(M31-Configuration!$B$3)))))</f>
        <v>0</v>
      </c>
      <c r="O31" s="59" t="n">
        <f aca="false">M31-N31</f>
        <v>0</v>
      </c>
      <c r="P31" s="60" t="str">
        <f aca="false">IF(ISBLANK($C31),"",IFERROR(VLOOKUP(C31,Calendar!$A$2:$C$27,2,0),IF(WEEKDAY(C31)=1,"H",IF(WEEKDAY(C31)=7,"H",""))))</f>
        <v/>
      </c>
      <c r="Q31" s="61" t="str">
        <f aca="false">IF(ISBLANK($C31),"",IFERROR(VLOOKUP(C31,Calendar!$A$2:$C$27,3,0),IF(P31="H","WeekEnd","Working Day")))</f>
        <v/>
      </c>
      <c r="R31" s="16" t="n">
        <f aca="false">WEEKDAY(C31)</f>
        <v>7</v>
      </c>
      <c r="T31" s="62" t="n">
        <f aca="false">$T$5</f>
        <v>0</v>
      </c>
      <c r="U31" s="63" t="n">
        <f aca="false">CEILING(N31,1)</f>
        <v>0</v>
      </c>
      <c r="V31" s="63" t="n">
        <f aca="false">IF($P31="H",0,IF(U31&gt;=$V$6,2,U31))</f>
        <v>0</v>
      </c>
      <c r="W31" s="63" t="n">
        <f aca="false">IF($P31="H",0,IF((U31-V31)&gt;$W$6,$W$6,(U31-V31)))</f>
        <v>0</v>
      </c>
      <c r="X31" s="63" t="n">
        <f aca="false">IF($P31="H",0,(U31-V31-W31))</f>
        <v>0</v>
      </c>
      <c r="Y31" s="63" t="n">
        <f aca="false">IF($P31="H",IF($Q31="WeekEnd",U31,0),0)</f>
        <v>0</v>
      </c>
      <c r="Z31" s="63" t="n">
        <f aca="false">IF($P31="H",IF($Q31="WeekEnd",0,U31),0)</f>
        <v>0</v>
      </c>
      <c r="AA31" s="64" t="n">
        <f aca="false">($T31*V31*$V$7)+(T31*W31*$W$7)+(T31*X31*$X$7)+(T31*Y31*$Y$7)+(T31*Z31*$Z$7)</f>
        <v>0</v>
      </c>
      <c r="AB31" s="65" t="n">
        <v>0</v>
      </c>
      <c r="AC31" s="62" t="n">
        <f aca="false">$AC$5</f>
        <v>0</v>
      </c>
      <c r="AD31" s="50" t="n">
        <f aca="false">U31</f>
        <v>0</v>
      </c>
      <c r="AE31" s="63" t="n">
        <f aca="false">IF($P31="H",0,IF(AD31&gt;=$AE$6,2,AD31))</f>
        <v>0</v>
      </c>
      <c r="AF31" s="63" t="n">
        <f aca="false">IF($P31="H",0,IF((AD31-AE31)&gt;$AF$6,$AF$6,(AD31-AE31)))</f>
        <v>0</v>
      </c>
      <c r="AG31" s="63" t="n">
        <f aca="false">IF($P31="H",0,(AD31-AE31-AF31))</f>
        <v>0</v>
      </c>
      <c r="AH31" s="63" t="n">
        <f aca="false">IF($P31="H",IF($Q31="WeekEnd",AD31,0),0)</f>
        <v>0</v>
      </c>
      <c r="AI31" s="63" t="n">
        <f aca="false">IF($P31="H",IF($Q31="WeekEnd",0,AD31),0)</f>
        <v>0</v>
      </c>
      <c r="AJ31" s="64" t="n">
        <f aca="false">(($AC31*AE31*$AE$7)+($AC31*AF31*$AF$7)+($AC31*AG31*$AG$7)+($AC31*AH31*$AH$7)+($AC31*AI31*$AI$7))*AB31</f>
        <v>0</v>
      </c>
      <c r="AK31" s="64" t="n">
        <f aca="false">AJ31-AA31</f>
        <v>0</v>
      </c>
    </row>
    <row r="32" customFormat="false" ht="13.8" hidden="false" customHeight="false" outlineLevel="0" collapsed="false">
      <c r="B32" s="51" t="n">
        <v>24</v>
      </c>
      <c r="C32" s="52"/>
      <c r="D32" s="53"/>
      <c r="E32" s="54"/>
      <c r="F32" s="55"/>
      <c r="G32" s="55"/>
      <c r="H32" s="55"/>
      <c r="I32" s="71"/>
      <c r="J32" s="57"/>
      <c r="K32" s="57"/>
      <c r="L32" s="58"/>
      <c r="M32" s="59" t="n">
        <f aca="false">CEILING(IF(ISBLANK(D32),0,((K32-J32)-(L32*0.041667))/0.041667),1)</f>
        <v>0</v>
      </c>
      <c r="N32" s="59" t="n">
        <f aca="false">IF(ISBLANK(D32),0,IF(P32="H",M32,IF(ISBLANK(K32),"00:00",IF((M32-Configuration!$B$3)&lt;0,0,(M32-Configuration!$B$3)))))</f>
        <v>0</v>
      </c>
      <c r="O32" s="59" t="n">
        <f aca="false">M32-N32</f>
        <v>0</v>
      </c>
      <c r="P32" s="60" t="str">
        <f aca="false">IF(ISBLANK($C32),"",IFERROR(VLOOKUP(C32,Calendar!$A$2:$C$27,2,0),IF(WEEKDAY(C32)=1,"H",IF(WEEKDAY(C32)=7,"H",""))))</f>
        <v/>
      </c>
      <c r="Q32" s="61" t="str">
        <f aca="false">IF(ISBLANK($C32),"",IFERROR(VLOOKUP(C32,Calendar!$A$2:$C$27,3,0),IF(P32="H","WeekEnd","Working Day")))</f>
        <v/>
      </c>
      <c r="R32" s="16" t="n">
        <f aca="false">WEEKDAY(C32)</f>
        <v>7</v>
      </c>
      <c r="T32" s="62" t="n">
        <f aca="false">$T$5</f>
        <v>0</v>
      </c>
      <c r="U32" s="63" t="n">
        <f aca="false">CEILING(N32,1)</f>
        <v>0</v>
      </c>
      <c r="V32" s="63" t="n">
        <f aca="false">IF($P32="H",0,IF(U32&gt;=$V$6,2,U32))</f>
        <v>0</v>
      </c>
      <c r="W32" s="63" t="n">
        <f aca="false">IF($P32="H",0,IF((U32-V32)&gt;$W$6,$W$6,(U32-V32)))</f>
        <v>0</v>
      </c>
      <c r="X32" s="63" t="n">
        <f aca="false">IF($P32="H",0,(U32-V32-W32))</f>
        <v>0</v>
      </c>
      <c r="Y32" s="63" t="n">
        <f aca="false">IF($P32="H",IF($Q32="WeekEnd",U32,0),0)</f>
        <v>0</v>
      </c>
      <c r="Z32" s="63" t="n">
        <f aca="false">IF($P32="H",IF($Q32="WeekEnd",0,U32),0)</f>
        <v>0</v>
      </c>
      <c r="AA32" s="64" t="n">
        <f aca="false">($T32*V32*$V$7)+(T32*W32*$W$7)+(T32*X32*$X$7)+(T32*Y32*$Y$7)+(T32*Z32*$Z$7)</f>
        <v>0</v>
      </c>
      <c r="AB32" s="65" t="n">
        <v>0</v>
      </c>
      <c r="AC32" s="62" t="n">
        <f aca="false">$AC$5</f>
        <v>0</v>
      </c>
      <c r="AD32" s="50" t="n">
        <f aca="false">U32</f>
        <v>0</v>
      </c>
      <c r="AE32" s="63" t="n">
        <f aca="false">IF($P32="H",0,IF(AD32&gt;=$AE$6,2,AD32))</f>
        <v>0</v>
      </c>
      <c r="AF32" s="63" t="n">
        <f aca="false">IF($P32="H",0,IF((AD32-AE32)&gt;$AF$6,$AF$6,(AD32-AE32)))</f>
        <v>0</v>
      </c>
      <c r="AG32" s="63" t="n">
        <f aca="false">IF($P32="H",0,(AD32-AE32-AF32))</f>
        <v>0</v>
      </c>
      <c r="AH32" s="63" t="n">
        <f aca="false">IF($P32="H",IF($Q32="WeekEnd",AD32,0),0)</f>
        <v>0</v>
      </c>
      <c r="AI32" s="63" t="n">
        <f aca="false">IF($P32="H",IF($Q32="WeekEnd",0,AD32),0)</f>
        <v>0</v>
      </c>
      <c r="AJ32" s="64" t="n">
        <f aca="false">(($AC32*AE32*$AE$7)+($AC32*AF32*$AF$7)+($AC32*AG32*$AG$7)+($AC32*AH32*$AH$7)+($AC32*AI32*$AI$7))*AB32</f>
        <v>0</v>
      </c>
      <c r="AK32" s="64" t="n">
        <f aca="false">AJ32-AA32</f>
        <v>0</v>
      </c>
    </row>
    <row r="33" customFormat="false" ht="13.8" hidden="false" customHeight="false" outlineLevel="0" collapsed="false">
      <c r="B33" s="51" t="n">
        <v>25</v>
      </c>
      <c r="C33" s="52"/>
      <c r="D33" s="53"/>
      <c r="E33" s="72"/>
      <c r="F33" s="55"/>
      <c r="G33" s="55"/>
      <c r="H33" s="55"/>
      <c r="I33" s="71"/>
      <c r="J33" s="57"/>
      <c r="K33" s="57"/>
      <c r="L33" s="58"/>
      <c r="M33" s="59" t="n">
        <f aca="false">CEILING(IF(ISBLANK(D33),0,((K33-J33)-(L33*0.041667))/0.041667),1)</f>
        <v>0</v>
      </c>
      <c r="N33" s="59" t="n">
        <f aca="false">IF(ISBLANK(D33),0,IF(P33="H",M33,IF(ISBLANK(K33),"00:00",IF((M33-Configuration!$B$3)&lt;0,0,(M33-Configuration!$B$3)))))</f>
        <v>0</v>
      </c>
      <c r="O33" s="59" t="n">
        <f aca="false">M33-N33</f>
        <v>0</v>
      </c>
      <c r="P33" s="60" t="str">
        <f aca="false">IF(ISBLANK($C33),"",IFERROR(VLOOKUP(C33,Calendar!$A$2:$C$27,2,0),IF(WEEKDAY(C33)=1,"H",IF(WEEKDAY(C33)=7,"H",""))))</f>
        <v/>
      </c>
      <c r="Q33" s="61" t="str">
        <f aca="false">IF(ISBLANK($C33),"",IFERROR(VLOOKUP(C33,Calendar!$A$2:$C$27,3,0),IF(P33="H","WeekEnd","Working Day")))</f>
        <v/>
      </c>
      <c r="R33" s="16" t="n">
        <f aca="false">WEEKDAY(C33)</f>
        <v>7</v>
      </c>
      <c r="T33" s="62" t="n">
        <f aca="false">$T$5</f>
        <v>0</v>
      </c>
      <c r="U33" s="63" t="n">
        <f aca="false">CEILING(N33,1)</f>
        <v>0</v>
      </c>
      <c r="V33" s="63" t="n">
        <f aca="false">IF($P33="H",0,IF(U33&gt;=$V$6,2,U33))</f>
        <v>0</v>
      </c>
      <c r="W33" s="63" t="n">
        <f aca="false">IF($P33="H",0,IF((U33-V33)&gt;$W$6,$W$6,(U33-V33)))</f>
        <v>0</v>
      </c>
      <c r="X33" s="63" t="n">
        <f aca="false">IF($P33="H",0,(U33-V33-W33))</f>
        <v>0</v>
      </c>
      <c r="Y33" s="63" t="n">
        <f aca="false">IF($P33="H",IF($Q33="WeekEnd",U33,0),0)</f>
        <v>0</v>
      </c>
      <c r="Z33" s="63" t="n">
        <f aca="false">IF($P33="H",IF($Q33="WeekEnd",0,U33),0)</f>
        <v>0</v>
      </c>
      <c r="AA33" s="64" t="n">
        <f aca="false">($T33*V33*$V$7)+(T33*W33*$W$7)+(T33*X33*$X$7)+(T33*Y33*$Y$7)+(T33*Z33*$Z$7)</f>
        <v>0</v>
      </c>
      <c r="AB33" s="65" t="n">
        <v>0</v>
      </c>
      <c r="AC33" s="62" t="n">
        <f aca="false">$AC$5</f>
        <v>0</v>
      </c>
      <c r="AD33" s="50" t="n">
        <f aca="false">U33</f>
        <v>0</v>
      </c>
      <c r="AE33" s="63" t="n">
        <f aca="false">IF($P33="H",0,IF(AD33&gt;=$AE$6,2,AD33))</f>
        <v>0</v>
      </c>
      <c r="AF33" s="63" t="n">
        <f aca="false">IF($P33="H",0,IF((AD33-AE33)&gt;$AF$6,$AF$6,(AD33-AE33)))</f>
        <v>0</v>
      </c>
      <c r="AG33" s="63" t="n">
        <f aca="false">IF($P33="H",0,(AD33-AE33-AF33))</f>
        <v>0</v>
      </c>
      <c r="AH33" s="63" t="n">
        <f aca="false">IF($P33="H",IF($Q33="WeekEnd",AD33,0),0)</f>
        <v>0</v>
      </c>
      <c r="AI33" s="63" t="n">
        <f aca="false">IF($P33="H",IF($Q33="WeekEnd",0,AD33),0)</f>
        <v>0</v>
      </c>
      <c r="AJ33" s="64" t="n">
        <f aca="false">(($AC33*AE33*$AE$7)+($AC33*AF33*$AF$7)+($AC33*AG33*$AG$7)+($AC33*AH33*$AH$7)+($AC33*AI33*$AI$7))*AB33</f>
        <v>0</v>
      </c>
      <c r="AK33" s="64" t="n">
        <f aca="false">AJ33-AA33</f>
        <v>0</v>
      </c>
    </row>
    <row r="34" customFormat="false" ht="13.8" hidden="false" customHeight="false" outlineLevel="0" collapsed="false">
      <c r="B34" s="51" t="n">
        <v>26</v>
      </c>
      <c r="C34" s="52"/>
      <c r="D34" s="53"/>
      <c r="E34" s="72"/>
      <c r="F34" s="55"/>
      <c r="G34" s="55"/>
      <c r="H34" s="55"/>
      <c r="I34" s="71"/>
      <c r="J34" s="57"/>
      <c r="K34" s="57"/>
      <c r="L34" s="58"/>
      <c r="M34" s="59" t="n">
        <f aca="false">CEILING(IF(ISBLANK(D34),0,((K34-J34)-(L34*0.041667))/0.041667),1)</f>
        <v>0</v>
      </c>
      <c r="N34" s="59" t="n">
        <f aca="false">IF(ISBLANK(D34),0,IF(P34="H",M34,IF(ISBLANK(K34),"00:00",IF((M34-Configuration!$B$3)&lt;0,0,(M34-Configuration!$B$3)))))</f>
        <v>0</v>
      </c>
      <c r="O34" s="59" t="n">
        <f aca="false">M34-N34</f>
        <v>0</v>
      </c>
      <c r="P34" s="60" t="str">
        <f aca="false">IF(ISBLANK($C34),"",IFERROR(VLOOKUP(C34,Calendar!$A$2:$C$27,2,0),IF(WEEKDAY(C34)=1,"H",IF(WEEKDAY(C34)=7,"H",""))))</f>
        <v/>
      </c>
      <c r="Q34" s="61" t="str">
        <f aca="false">IF(ISBLANK($C34),"",IFERROR(VLOOKUP(C34,Calendar!$A$2:$C$27,3,0),IF(P34="H","WeekEnd","Working Day")))</f>
        <v/>
      </c>
      <c r="R34" s="16" t="n">
        <f aca="false">WEEKDAY(C34)</f>
        <v>7</v>
      </c>
      <c r="T34" s="62" t="n">
        <f aca="false">$T$5</f>
        <v>0</v>
      </c>
      <c r="U34" s="63" t="n">
        <f aca="false">CEILING(N34,1)</f>
        <v>0</v>
      </c>
      <c r="V34" s="63" t="n">
        <f aca="false">IF($P34="H",0,IF(U34&gt;=$V$6,2,U34))</f>
        <v>0</v>
      </c>
      <c r="W34" s="63" t="n">
        <f aca="false">IF($P34="H",0,IF((U34-V34)&gt;$W$6,$W$6,(U34-V34)))</f>
        <v>0</v>
      </c>
      <c r="X34" s="63" t="n">
        <f aca="false">IF($P34="H",0,(U34-V34-W34))</f>
        <v>0</v>
      </c>
      <c r="Y34" s="63" t="n">
        <f aca="false">IF($P34="H",IF($Q34="WeekEnd",U34,0),0)</f>
        <v>0</v>
      </c>
      <c r="Z34" s="63" t="n">
        <f aca="false">IF($P34="H",IF($Q34="WeekEnd",0,U34),0)</f>
        <v>0</v>
      </c>
      <c r="AA34" s="64" t="n">
        <f aca="false">($T34*V34*$V$7)+(T34*W34*$W$7)+(T34*X34*$X$7)+(T34*Y34*$Y$7)+(T34*Z34*$Z$7)</f>
        <v>0</v>
      </c>
      <c r="AB34" s="65" t="n">
        <v>0</v>
      </c>
      <c r="AC34" s="62" t="n">
        <f aca="false">$AC$5</f>
        <v>0</v>
      </c>
      <c r="AD34" s="50" t="n">
        <f aca="false">U34</f>
        <v>0</v>
      </c>
      <c r="AE34" s="63" t="n">
        <f aca="false">IF($P34="H",0,IF(AD34&gt;=$AE$6,2,AD34))</f>
        <v>0</v>
      </c>
      <c r="AF34" s="63" t="n">
        <f aca="false">IF($P34="H",0,IF((AD34-AE34)&gt;$AF$6,$AF$6,(AD34-AE34)))</f>
        <v>0</v>
      </c>
      <c r="AG34" s="63" t="n">
        <f aca="false">IF($P34="H",0,(AD34-AE34-AF34))</f>
        <v>0</v>
      </c>
      <c r="AH34" s="63" t="n">
        <f aca="false">IF($P34="H",IF($Q34="WeekEnd",AD34,0),0)</f>
        <v>0</v>
      </c>
      <c r="AI34" s="63" t="n">
        <f aca="false">IF($P34="H",IF($Q34="WeekEnd",0,AD34),0)</f>
        <v>0</v>
      </c>
      <c r="AJ34" s="64" t="n">
        <f aca="false">(($AC34*AE34*$AE$7)+($AC34*AF34*$AF$7)+($AC34*AG34*$AG$7)+($AC34*AH34*$AH$7)+($AC34*AI34*$AI$7))*AB34</f>
        <v>0</v>
      </c>
      <c r="AK34" s="64" t="n">
        <f aca="false">AJ34-AA34</f>
        <v>0</v>
      </c>
    </row>
    <row r="35" customFormat="false" ht="13.8" hidden="false" customHeight="false" outlineLevel="0" collapsed="false">
      <c r="B35" s="51" t="n">
        <v>27</v>
      </c>
      <c r="C35" s="52"/>
      <c r="D35" s="53"/>
      <c r="E35" s="54"/>
      <c r="F35" s="55"/>
      <c r="G35" s="55"/>
      <c r="H35" s="55"/>
      <c r="I35" s="71"/>
      <c r="J35" s="57"/>
      <c r="K35" s="57"/>
      <c r="L35" s="58"/>
      <c r="M35" s="59" t="n">
        <f aca="false">CEILING(IF(ISBLANK(D35),0,((K35-J35)-(L35*0.041667))/0.041667),1)</f>
        <v>0</v>
      </c>
      <c r="N35" s="59" t="n">
        <f aca="false">IF(ISBLANK(D35),0,IF(P35="H",M35,IF(ISBLANK(K35),"00:00",IF((M35-Configuration!$B$3)&lt;0,0,(M35-Configuration!$B$3)))))</f>
        <v>0</v>
      </c>
      <c r="O35" s="59" t="n">
        <f aca="false">M35-N35</f>
        <v>0</v>
      </c>
      <c r="P35" s="60" t="str">
        <f aca="false">IF(ISBLANK($C35),"",IFERROR(VLOOKUP(C35,Calendar!$A$2:$C$27,2,0),IF(WEEKDAY(C35)=1,"H",IF(WEEKDAY(C35)=7,"H",""))))</f>
        <v/>
      </c>
      <c r="Q35" s="61" t="str">
        <f aca="false">IF(ISBLANK($C35),"",IFERROR(VLOOKUP(C35,Calendar!$A$2:$C$27,3,0),IF(P35="H","WeekEnd","Working Day")))</f>
        <v/>
      </c>
      <c r="R35" s="16" t="n">
        <f aca="false">WEEKDAY(C35)</f>
        <v>7</v>
      </c>
      <c r="T35" s="62" t="n">
        <f aca="false">$T$5</f>
        <v>0</v>
      </c>
      <c r="U35" s="63" t="n">
        <f aca="false">CEILING(N35,1)</f>
        <v>0</v>
      </c>
      <c r="V35" s="63" t="n">
        <f aca="false">IF($P35="H",0,IF(U35&gt;=$V$6,2,U35))</f>
        <v>0</v>
      </c>
      <c r="W35" s="63" t="n">
        <f aca="false">IF($P35="H",0,IF((U35-V35)&gt;$W$6,$W$6,(U35-V35)))</f>
        <v>0</v>
      </c>
      <c r="X35" s="63" t="n">
        <f aca="false">IF($P35="H",0,(U35-V35-W35))</f>
        <v>0</v>
      </c>
      <c r="Y35" s="63" t="n">
        <f aca="false">IF($P35="H",IF($Q35="WeekEnd",U35,0),0)</f>
        <v>0</v>
      </c>
      <c r="Z35" s="63" t="n">
        <f aca="false">IF($P35="H",IF($Q35="WeekEnd",0,U35),0)</f>
        <v>0</v>
      </c>
      <c r="AA35" s="64" t="n">
        <f aca="false">($T35*V35*$V$7)+(T35*W35*$W$7)+(T35*X35*$X$7)+(T35*Y35*$Y$7)+(T35*Z35*$Z$7)</f>
        <v>0</v>
      </c>
      <c r="AB35" s="65" t="n">
        <v>0</v>
      </c>
      <c r="AC35" s="62" t="n">
        <f aca="false">$AC$5</f>
        <v>0</v>
      </c>
      <c r="AD35" s="50" t="n">
        <f aca="false">U35</f>
        <v>0</v>
      </c>
      <c r="AE35" s="63" t="n">
        <f aca="false">IF($P35="H",0,IF(AD35&gt;=$AE$6,2,AD35))</f>
        <v>0</v>
      </c>
      <c r="AF35" s="63" t="n">
        <f aca="false">IF($P35="H",0,IF((AD35-AE35)&gt;$AF$6,$AF$6,(AD35-AE35)))</f>
        <v>0</v>
      </c>
      <c r="AG35" s="63" t="n">
        <f aca="false">IF($P35="H",0,(AD35-AE35-AF35))</f>
        <v>0</v>
      </c>
      <c r="AH35" s="63" t="n">
        <f aca="false">IF($P35="H",IF($Q35="WeekEnd",AD35,0),0)</f>
        <v>0</v>
      </c>
      <c r="AI35" s="63" t="n">
        <f aca="false">IF($P35="H",IF($Q35="WeekEnd",0,AD35),0)</f>
        <v>0</v>
      </c>
      <c r="AJ35" s="64" t="n">
        <f aca="false">(($AC35*AE35*$AE$7)+($AC35*AF35*$AF$7)+($AC35*AG35*$AG$7)+($AC35*AH35*$AH$7)+($AC35*AI35*$AI$7))*AB35</f>
        <v>0</v>
      </c>
      <c r="AK35" s="64" t="n">
        <f aca="false">AJ35-AA35</f>
        <v>0</v>
      </c>
    </row>
    <row r="36" customFormat="false" ht="13.8" hidden="false" customHeight="false" outlineLevel="0" collapsed="false">
      <c r="B36" s="51" t="n">
        <v>28</v>
      </c>
      <c r="C36" s="52"/>
      <c r="D36" s="53"/>
      <c r="E36" s="54"/>
      <c r="F36" s="55"/>
      <c r="G36" s="55"/>
      <c r="H36" s="55"/>
      <c r="I36" s="71"/>
      <c r="J36" s="57"/>
      <c r="K36" s="57"/>
      <c r="L36" s="58"/>
      <c r="M36" s="59" t="n">
        <f aca="false">CEILING(IF(ISBLANK(D36),0,((K36-J36)-(L36*0.041667))/0.041667),1)</f>
        <v>0</v>
      </c>
      <c r="N36" s="59" t="n">
        <f aca="false">IF(ISBLANK(D36),0,IF(P36="H",M36,IF(ISBLANK(K36),"00:00",IF((M36-Configuration!$B$3)&lt;0,0,(M36-Configuration!$B$3)))))</f>
        <v>0</v>
      </c>
      <c r="O36" s="59" t="n">
        <f aca="false">M36-N36</f>
        <v>0</v>
      </c>
      <c r="P36" s="60" t="str">
        <f aca="false">IF(ISBLANK($C36),"",IFERROR(VLOOKUP(C36,Calendar!$A$2:$C$27,2,0),IF(WEEKDAY(C36)=1,"H",IF(WEEKDAY(C36)=7,"H",""))))</f>
        <v/>
      </c>
      <c r="Q36" s="61" t="str">
        <f aca="false">IF(ISBLANK($C36),"",IFERROR(VLOOKUP(C36,Calendar!$A$2:$C$27,3,0),IF(P36="H","WeekEnd","Working Day")))</f>
        <v/>
      </c>
      <c r="R36" s="16" t="n">
        <f aca="false">WEEKDAY(C36)</f>
        <v>7</v>
      </c>
      <c r="T36" s="62" t="n">
        <f aca="false">$T$5</f>
        <v>0</v>
      </c>
      <c r="U36" s="63" t="n">
        <f aca="false">CEILING(N36,1)</f>
        <v>0</v>
      </c>
      <c r="V36" s="63" t="n">
        <f aca="false">IF($P36="H",0,IF(U36&gt;=$V$6,2,U36))</f>
        <v>0</v>
      </c>
      <c r="W36" s="63" t="n">
        <f aca="false">IF($P36="H",0,IF((U36-V36)&gt;$W$6,$W$6,(U36-V36)))</f>
        <v>0</v>
      </c>
      <c r="X36" s="63" t="n">
        <f aca="false">IF($P36="H",0,(U36-V36-W36))</f>
        <v>0</v>
      </c>
      <c r="Y36" s="63" t="n">
        <f aca="false">IF($P36="H",IF($Q36="WeekEnd",U36,0),0)</f>
        <v>0</v>
      </c>
      <c r="Z36" s="63" t="n">
        <f aca="false">IF($P36="H",IF($Q36="WeekEnd",0,U36),0)</f>
        <v>0</v>
      </c>
      <c r="AA36" s="64" t="n">
        <f aca="false">($T36*V36*$V$7)+(T36*W36*$W$7)+(T36*X36*$X$7)+(T36*Y36*$Y$7)+(T36*Z36*$Z$7)</f>
        <v>0</v>
      </c>
      <c r="AB36" s="65" t="n">
        <v>0</v>
      </c>
      <c r="AC36" s="62" t="n">
        <f aca="false">$AC$5</f>
        <v>0</v>
      </c>
      <c r="AD36" s="50" t="n">
        <f aca="false">U36</f>
        <v>0</v>
      </c>
      <c r="AE36" s="63" t="n">
        <f aca="false">IF($P36="H",0,IF(AD36&gt;=$AE$6,2,AD36))</f>
        <v>0</v>
      </c>
      <c r="AF36" s="63" t="n">
        <f aca="false">IF($P36="H",0,IF((AD36-AE36)&gt;$AF$6,$AF$6,(AD36-AE36)))</f>
        <v>0</v>
      </c>
      <c r="AG36" s="63" t="n">
        <f aca="false">IF($P36="H",0,(AD36-AE36-AF36))</f>
        <v>0</v>
      </c>
      <c r="AH36" s="63" t="n">
        <f aca="false">IF($P36="H",IF($Q36="WeekEnd",AD36,0),0)</f>
        <v>0</v>
      </c>
      <c r="AI36" s="63" t="n">
        <f aca="false">IF($P36="H",IF($Q36="WeekEnd",0,AD36),0)</f>
        <v>0</v>
      </c>
      <c r="AJ36" s="64" t="n">
        <f aca="false">(($AC36*AE36*$AE$7)+($AC36*AF36*$AF$7)+($AC36*AG36*$AG$7)+($AC36*AH36*$AH$7)+($AC36*AI36*$AI$7))*AB36</f>
        <v>0</v>
      </c>
      <c r="AK36" s="64" t="n">
        <f aca="false">AJ36-AA36</f>
        <v>0</v>
      </c>
    </row>
    <row r="37" customFormat="false" ht="13.8" hidden="false" customHeight="false" outlineLevel="0" collapsed="false">
      <c r="B37" s="51" t="n">
        <v>29</v>
      </c>
      <c r="C37" s="52"/>
      <c r="D37" s="53"/>
      <c r="E37" s="54"/>
      <c r="F37" s="55"/>
      <c r="G37" s="55"/>
      <c r="H37" s="55"/>
      <c r="I37" s="71"/>
      <c r="J37" s="69"/>
      <c r="K37" s="69"/>
      <c r="L37" s="70"/>
      <c r="M37" s="59" t="n">
        <f aca="false">CEILING(IF(ISBLANK(D37),0,((K37-J37)-(L37*0.041667))/0.041667),1)</f>
        <v>0</v>
      </c>
      <c r="N37" s="59" t="n">
        <f aca="false">IF(ISBLANK(D37),0,IF(P37="H",M37,IF(ISBLANK(K37),"00:00",IF((M37-Configuration!$B$3)&lt;0,0,(M37-Configuration!$B$3)))))</f>
        <v>0</v>
      </c>
      <c r="O37" s="59" t="n">
        <f aca="false">M37-N37</f>
        <v>0</v>
      </c>
      <c r="P37" s="60" t="str">
        <f aca="false">IF(ISBLANK($C37),"",IFERROR(VLOOKUP(C37,Calendar!$A$2:$C$27,2,0),IF(WEEKDAY(C37)=1,"H",IF(WEEKDAY(C37)=7,"H",""))))</f>
        <v/>
      </c>
      <c r="Q37" s="61" t="str">
        <f aca="false">IF(ISBLANK($C37),"",IFERROR(VLOOKUP(C37,Calendar!$A$2:$C$27,3,0),IF(P37="H","WeekEnd","Working Day")))</f>
        <v/>
      </c>
      <c r="R37" s="16" t="n">
        <f aca="false">WEEKDAY(C37)</f>
        <v>7</v>
      </c>
      <c r="T37" s="62" t="n">
        <f aca="false">$T$5</f>
        <v>0</v>
      </c>
      <c r="U37" s="63" t="n">
        <f aca="false">CEILING(N37,1)</f>
        <v>0</v>
      </c>
      <c r="V37" s="63" t="n">
        <f aca="false">IF($P37="H",0,IF(U37&gt;=$V$6,2,U37))</f>
        <v>0</v>
      </c>
      <c r="W37" s="63" t="n">
        <f aca="false">IF($P37="H",0,IF((U37-V37)&gt;$W$6,$W$6,(U37-V37)))</f>
        <v>0</v>
      </c>
      <c r="X37" s="63" t="n">
        <f aca="false">IF($P37="H",0,(U37-V37-W37))</f>
        <v>0</v>
      </c>
      <c r="Y37" s="63" t="n">
        <f aca="false">IF($P37="H",IF($Q37="WeekEnd",U37,0),0)</f>
        <v>0</v>
      </c>
      <c r="Z37" s="63" t="n">
        <f aca="false">IF($P37="H",IF($Q37="WeekEnd",0,U37),0)</f>
        <v>0</v>
      </c>
      <c r="AA37" s="64" t="n">
        <f aca="false">($T37*V37*$V$7)+(T37*W37*$W$7)+(T37*X37*$X$7)+(T37*Y37*$Y$7)+(T37*Z37*$Z$7)</f>
        <v>0</v>
      </c>
      <c r="AB37" s="65" t="n">
        <v>0</v>
      </c>
      <c r="AC37" s="62" t="n">
        <f aca="false">$AC$5</f>
        <v>0</v>
      </c>
      <c r="AD37" s="50" t="n">
        <f aca="false">U37</f>
        <v>0</v>
      </c>
      <c r="AE37" s="63" t="n">
        <f aca="false">IF($P37="H",0,IF(AD37&gt;=$AE$6,2,AD37))</f>
        <v>0</v>
      </c>
      <c r="AF37" s="63" t="n">
        <f aca="false">IF($P37="H",0,IF((AD37-AE37)&gt;$AF$6,$AF$6,(AD37-AE37)))</f>
        <v>0</v>
      </c>
      <c r="AG37" s="63" t="n">
        <f aca="false">IF($P37="H",0,(AD37-AE37-AF37))</f>
        <v>0</v>
      </c>
      <c r="AH37" s="63" t="n">
        <f aca="false">IF($P37="H",IF($Q37="WeekEnd",AD37,0),0)</f>
        <v>0</v>
      </c>
      <c r="AI37" s="63" t="n">
        <f aca="false">IF($P37="H",IF($Q37="WeekEnd",0,AD37),0)</f>
        <v>0</v>
      </c>
      <c r="AJ37" s="64" t="n">
        <f aca="false">(($AC37*AE37*$AE$7)+($AC37*AF37*$AF$7)+($AC37*AG37*$AG$7)+($AC37*AH37*$AH$7)+($AC37*AI37*$AI$7))*AB37</f>
        <v>0</v>
      </c>
      <c r="AK37" s="64" t="n">
        <f aca="false">AJ37-AA37</f>
        <v>0</v>
      </c>
    </row>
    <row r="38" customFormat="false" ht="13.8" hidden="false" customHeight="false" outlineLevel="0" collapsed="false">
      <c r="B38" s="51" t="n">
        <v>30</v>
      </c>
      <c r="C38" s="52"/>
      <c r="D38" s="53"/>
      <c r="E38" s="54"/>
      <c r="F38" s="55" t="str">
        <f aca="false">IFERROR(VLOOKUP($E38,'Project Info'!$B$6:$S$23,18,0),"")</f>
        <v/>
      </c>
      <c r="G38" s="55" t="str">
        <f aca="false">IFERROR(VLOOKUP($E38,'Project Info'!$B$6:$S$23,6,0),"")</f>
        <v/>
      </c>
      <c r="H38" s="55" t="str">
        <f aca="false">IFERROR(VLOOKUP($E38,'Project Info'!$B$6:$S$23,7,0),"")</f>
        <v/>
      </c>
      <c r="I38" s="71"/>
      <c r="J38" s="57"/>
      <c r="K38" s="57"/>
      <c r="L38" s="70"/>
      <c r="M38" s="59" t="n">
        <f aca="false">CEILING(IF(ISBLANK(D38),0,((K38-J38)-(L38*0.041667))/0.041667),1)</f>
        <v>0</v>
      </c>
      <c r="N38" s="59" t="n">
        <f aca="false">IF(ISBLANK(D38),0,IF(P38="H",M38,IF(ISBLANK(K38),"00:00",IF((M38-Configuration!$B$3)&lt;0,0,(M38-Configuration!$B$3)))))</f>
        <v>0</v>
      </c>
      <c r="O38" s="59" t="n">
        <f aca="false">M38-N38</f>
        <v>0</v>
      </c>
      <c r="P38" s="60" t="str">
        <f aca="false">IF(ISBLANK($C38),"",IFERROR(VLOOKUP(C38,Calendar!$A$2:$C$27,2,0),IF(WEEKDAY(C38)=1,"H",IF(WEEKDAY(C38)=7,"H",""))))</f>
        <v/>
      </c>
      <c r="Q38" s="61" t="str">
        <f aca="false">IF(ISBLANK($C38),"",IFERROR(VLOOKUP(C38,Calendar!$A$2:$C$27,3,0),IF(P38="H","WeekEnd","Working Day")))</f>
        <v/>
      </c>
      <c r="R38" s="16" t="n">
        <f aca="false">WEEKDAY(C38)</f>
        <v>7</v>
      </c>
      <c r="T38" s="62" t="n">
        <f aca="false">$T$5</f>
        <v>0</v>
      </c>
      <c r="U38" s="63" t="n">
        <f aca="false">CEILING(N38,1)</f>
        <v>0</v>
      </c>
      <c r="V38" s="63" t="n">
        <f aca="false">IF($P38="H",0,IF(U38&gt;=$V$6,2,U38))</f>
        <v>0</v>
      </c>
      <c r="W38" s="63" t="n">
        <f aca="false">IF($P38="H",0,IF((U38-V38)&gt;$W$6,$W$6,(U38-V38)))</f>
        <v>0</v>
      </c>
      <c r="X38" s="63" t="n">
        <f aca="false">IF($P38="H",0,(U38-V38-W38))</f>
        <v>0</v>
      </c>
      <c r="Y38" s="63" t="n">
        <f aca="false">IF($P38="H",IF($Q38="WeekEnd",U38,0),0)</f>
        <v>0</v>
      </c>
      <c r="Z38" s="63" t="n">
        <f aca="false">IF($P38="H",IF($Q38="WeekEnd",0,U38),0)</f>
        <v>0</v>
      </c>
      <c r="AA38" s="64" t="n">
        <f aca="false">($T38*V38*$V$7)+(T38*W38*$W$7)+(T38*X38*$X$7)+(T38*Y38*$Y$7)+(T38*Z38*$Z$7)</f>
        <v>0</v>
      </c>
      <c r="AB38" s="65" t="n">
        <v>0</v>
      </c>
      <c r="AC38" s="62" t="n">
        <f aca="false">$AC$5</f>
        <v>0</v>
      </c>
      <c r="AD38" s="50" t="n">
        <f aca="false">U38</f>
        <v>0</v>
      </c>
      <c r="AE38" s="63" t="n">
        <f aca="false">IF($P38="H",0,IF(AD38&gt;=$AE$6,2,AD38))</f>
        <v>0</v>
      </c>
      <c r="AF38" s="63" t="n">
        <f aca="false">IF($P38="H",0,IF((AD38-AE38)&gt;$AF$6,$AF$6,(AD38-AE38)))</f>
        <v>0</v>
      </c>
      <c r="AG38" s="63" t="n">
        <f aca="false">IF($P38="H",0,(AD38-AE38-AF38))</f>
        <v>0</v>
      </c>
      <c r="AH38" s="63" t="n">
        <f aca="false">IF($P38="H",IF($Q38="WeekEnd",AD38,0),0)</f>
        <v>0</v>
      </c>
      <c r="AI38" s="63" t="n">
        <f aca="false">IF($P38="H",IF($Q38="WeekEnd",0,AD38),0)</f>
        <v>0</v>
      </c>
      <c r="AJ38" s="64" t="n">
        <f aca="false">(($AC38*AE38*$AE$7)+($AC38*AF38*$AF$7)+($AC38*AG38*$AG$7)+($AC38*AH38*$AH$7)+($AC38*AI38*$AI$7))*AB38</f>
        <v>0</v>
      </c>
      <c r="AK38" s="64" t="n">
        <f aca="false">AJ38-AA38</f>
        <v>0</v>
      </c>
    </row>
    <row r="39" customFormat="false" ht="13.8" hidden="false" customHeight="false" outlineLevel="0" collapsed="false">
      <c r="B39" s="51" t="n">
        <v>31</v>
      </c>
      <c r="C39" s="52"/>
      <c r="D39" s="67"/>
      <c r="E39" s="72"/>
      <c r="F39" s="55" t="str">
        <f aca="false">IFERROR(VLOOKUP($E39,'Project Info'!$B$6:$S$23,18,0),"")</f>
        <v/>
      </c>
      <c r="G39" s="55" t="str">
        <f aca="false">IFERROR(VLOOKUP($E39,'Project Info'!$B$6:$S$23,6,0),"")</f>
        <v/>
      </c>
      <c r="H39" s="55" t="str">
        <f aca="false">IFERROR(VLOOKUP($E39,'Project Info'!$B$6:$S$23,7,0),"")</f>
        <v/>
      </c>
      <c r="I39" s="71"/>
      <c r="J39" s="57"/>
      <c r="K39" s="57"/>
      <c r="L39" s="58"/>
      <c r="M39" s="59" t="n">
        <f aca="false">CEILING(IF(ISBLANK(D39),0,((K39-J39)-(L39*0.041667))/0.041667),1)</f>
        <v>0</v>
      </c>
      <c r="N39" s="59" t="n">
        <f aca="false">IF(ISBLANK(D39),0,IF(P39="H",M39,IF(ISBLANK(K39),"00:00",IF((M39-Configuration!$B$3)&lt;0,0,(M39-Configuration!$B$3)))))</f>
        <v>0</v>
      </c>
      <c r="O39" s="59" t="n">
        <f aca="false">M39-N39</f>
        <v>0</v>
      </c>
      <c r="P39" s="60" t="str">
        <f aca="false">IF(ISBLANK($C39),"",IFERROR(VLOOKUP(C39,Calendar!$A$2:$C$27,2,0),IF(WEEKDAY(C39)=1,"H",IF(WEEKDAY(C39)=7,"H",""))))</f>
        <v/>
      </c>
      <c r="Q39" s="61" t="str">
        <f aca="false">IF(ISBLANK($C39),"",IFERROR(VLOOKUP(C39,Calendar!$A$2:$C$27,3,0),IF(P39="H","WeekEnd","Working Day")))</f>
        <v/>
      </c>
      <c r="R39" s="16" t="n">
        <f aca="false">WEEKDAY(C39)</f>
        <v>7</v>
      </c>
      <c r="T39" s="62" t="n">
        <f aca="false">$T$5</f>
        <v>0</v>
      </c>
      <c r="U39" s="63" t="n">
        <f aca="false">CEILING(N39,1)</f>
        <v>0</v>
      </c>
      <c r="V39" s="63" t="n">
        <f aca="false">IF($P39="H",0,IF(U39&gt;=$V$6,2,U39))</f>
        <v>0</v>
      </c>
      <c r="W39" s="63" t="n">
        <f aca="false">IF($P39="H",0,IF((U39-V39)&gt;$W$6,$W$6,(U39-V39)))</f>
        <v>0</v>
      </c>
      <c r="X39" s="63" t="n">
        <f aca="false">IF($P39="H",0,(U39-V39-W39))</f>
        <v>0</v>
      </c>
      <c r="Y39" s="63" t="n">
        <f aca="false">IF($P39="H",IF($Q39="WeekEnd",U39,0),0)</f>
        <v>0</v>
      </c>
      <c r="Z39" s="63" t="n">
        <f aca="false">IF($P39="H",IF($Q39="WeekEnd",0,U39),0)</f>
        <v>0</v>
      </c>
      <c r="AA39" s="64" t="n">
        <f aca="false">($T39*V39*$V$7)+(T39*W39*$W$7)+(T39*X39*$X$7)+(T39*Y39*$Y$7)+(T39*Z39*$Z$7)</f>
        <v>0</v>
      </c>
      <c r="AB39" s="65" t="n">
        <v>0</v>
      </c>
      <c r="AC39" s="62" t="n">
        <f aca="false">$AC$5</f>
        <v>0</v>
      </c>
      <c r="AD39" s="50" t="n">
        <f aca="false">U39</f>
        <v>0</v>
      </c>
      <c r="AE39" s="63" t="n">
        <f aca="false">IF($P39="H",0,IF(AD39&gt;=$AE$6,2,AD39))</f>
        <v>0</v>
      </c>
      <c r="AF39" s="63" t="n">
        <f aca="false">IF($P39="H",0,IF((AD39-AE39)&gt;$AF$6,$AF$6,(AD39-AE39)))</f>
        <v>0</v>
      </c>
      <c r="AG39" s="63" t="n">
        <f aca="false">IF($P39="H",0,(AD39-AE39-AF39))</f>
        <v>0</v>
      </c>
      <c r="AH39" s="63" t="n">
        <f aca="false">IF($P39="H",IF($Q39="WeekEnd",AD39,0),0)</f>
        <v>0</v>
      </c>
      <c r="AI39" s="63" t="n">
        <f aca="false">IF($P39="H",IF($Q39="WeekEnd",0,AD39),0)</f>
        <v>0</v>
      </c>
      <c r="AJ39" s="64" t="n">
        <f aca="false">(($AC39*AE39*$AE$7)+($AC39*AF39*$AF$7)+($AC39*AG39*$AG$7)+($AC39*AH39*$AH$7)+($AC39*AI39*$AI$7))*AB39</f>
        <v>0</v>
      </c>
      <c r="AK39" s="64" t="n">
        <f aca="false">AJ39-AA39</f>
        <v>0</v>
      </c>
    </row>
    <row r="40" customFormat="false" ht="13.8" hidden="false" customHeight="false" outlineLevel="0" collapsed="false">
      <c r="B40" s="51" t="n">
        <v>32</v>
      </c>
      <c r="C40" s="73"/>
      <c r="D40" s="74"/>
      <c r="E40" s="75"/>
      <c r="F40" s="55" t="str">
        <f aca="false">IFERROR(VLOOKUP($E40,'Project Info'!$B$6:$S$23,18,0),"")</f>
        <v/>
      </c>
      <c r="G40" s="55" t="str">
        <f aca="false">IFERROR(VLOOKUP($E40,'Project Info'!$B$6:$S$23,6,0),"")</f>
        <v/>
      </c>
      <c r="H40" s="55" t="str">
        <f aca="false">IFERROR(VLOOKUP($E40,'Project Info'!$B$6:$S$23,7,0),"")</f>
        <v/>
      </c>
      <c r="I40" s="56"/>
      <c r="J40" s="76"/>
      <c r="K40" s="76"/>
      <c r="L40" s="77"/>
      <c r="M40" s="59" t="n">
        <f aca="false">CEILING(IF(ISBLANK(D40),0,((K40-J40)-(L40*0.041667))/0.041667),1)</f>
        <v>0</v>
      </c>
      <c r="N40" s="59" t="n">
        <f aca="false">IF(ISBLANK(D40),0,IF(P40="H",M40,IF(ISBLANK(K40),"00:00",IF((M40-Configuration!$B$3)&lt;0,0,(M40-Configuration!$B$3)))))</f>
        <v>0</v>
      </c>
      <c r="O40" s="59" t="n">
        <f aca="false">M40-N40</f>
        <v>0</v>
      </c>
      <c r="P40" s="60" t="str">
        <f aca="false">IF(ISBLANK($C40),"",IFERROR(VLOOKUP(C40,Calendar!$A$2:$C$27,2,0),IF(WEEKDAY(C40)=1,"H",IF(WEEKDAY(C40)=7,"H",""))))</f>
        <v/>
      </c>
      <c r="Q40" s="61" t="str">
        <f aca="false">IF(ISBLANK($C40),"",IFERROR(VLOOKUP(C40,Calendar!$A$2:$C$27,3,0),IF(P40="H","WeekEnd","Working Day")))</f>
        <v/>
      </c>
      <c r="R40" s="16" t="n">
        <f aca="false">WEEKDAY(C40)</f>
        <v>7</v>
      </c>
      <c r="T40" s="62" t="n">
        <f aca="false">$T$5</f>
        <v>0</v>
      </c>
      <c r="U40" s="63" t="n">
        <f aca="false">CEILING(N40,1)</f>
        <v>0</v>
      </c>
      <c r="V40" s="63" t="n">
        <f aca="false">IF($P40="H",0,IF(U40&gt;=$V$6,2,U40))</f>
        <v>0</v>
      </c>
      <c r="W40" s="63" t="n">
        <f aca="false">IF($P40="H",0,IF((U40-V40)&gt;$W$6,$W$6,(U40-V40)))</f>
        <v>0</v>
      </c>
      <c r="X40" s="63" t="n">
        <f aca="false">IF($P40="H",0,(U40-V40-W40))</f>
        <v>0</v>
      </c>
      <c r="Y40" s="63" t="n">
        <f aca="false">IF($P40="H",IF($Q40="WeekEnd",U40,0),0)</f>
        <v>0</v>
      </c>
      <c r="Z40" s="63" t="n">
        <f aca="false">IF($P40="H",IF($Q40="WeekEnd",0,U40),0)</f>
        <v>0</v>
      </c>
      <c r="AA40" s="64" t="n">
        <f aca="false">($T40*V40*$V$7)+(T40*W40*$W$7)+(T40*X40*$X$7)+(T40*Y40*$Y$7)+(T40*Z40*$Z$7)</f>
        <v>0</v>
      </c>
      <c r="AB40" s="65" t="n">
        <v>0</v>
      </c>
      <c r="AC40" s="62" t="n">
        <f aca="false">$AC$5</f>
        <v>0</v>
      </c>
      <c r="AD40" s="50" t="n">
        <f aca="false">U40</f>
        <v>0</v>
      </c>
      <c r="AE40" s="63" t="n">
        <f aca="false">IF($P40="H",0,IF(AD40&gt;=$AE$6,2,AD40))</f>
        <v>0</v>
      </c>
      <c r="AF40" s="63" t="n">
        <f aca="false">IF($P40="H",0,IF((AD40-AE40)&gt;$AF$6,$AF$6,(AD40-AE40)))</f>
        <v>0</v>
      </c>
      <c r="AG40" s="63" t="n">
        <f aca="false">IF($P40="H",0,(AD40-AE40-AF40))</f>
        <v>0</v>
      </c>
      <c r="AH40" s="63" t="n">
        <f aca="false">IF($P40="H",IF($Q40="WeekEnd",AD40,0),0)</f>
        <v>0</v>
      </c>
      <c r="AI40" s="63" t="n">
        <f aca="false">IF($P40="H",IF($Q40="WeekEnd",0,AD40),0)</f>
        <v>0</v>
      </c>
      <c r="AJ40" s="64" t="n">
        <f aca="false">(($AC40*AE40*$AE$7)+($AC40*AF40*$AF$7)+($AC40*AG40*$AG$7)+($AC40*AH40*$AH$7)+($AC40*AI40*$AI$7))*AB40</f>
        <v>0</v>
      </c>
      <c r="AK40" s="64" t="n">
        <f aca="false">AJ40-AA40</f>
        <v>0</v>
      </c>
    </row>
    <row r="41" customFormat="false" ht="13.8" hidden="false" customHeight="false" outlineLevel="0" collapsed="false">
      <c r="B41" s="51" t="n">
        <v>33</v>
      </c>
      <c r="C41" s="73"/>
      <c r="D41" s="74"/>
      <c r="E41" s="75"/>
      <c r="F41" s="55" t="str">
        <f aca="false">IFERROR(VLOOKUP($E41,'Project Info'!$B$6:$S$23,18,0),"")</f>
        <v/>
      </c>
      <c r="G41" s="55" t="str">
        <f aca="false">IFERROR(VLOOKUP($E41,'Project Info'!$B$6:$S$23,6,0),"")</f>
        <v/>
      </c>
      <c r="H41" s="55" t="str">
        <f aca="false">IFERROR(VLOOKUP($E41,'Project Info'!$B$6:$S$23,7,0),"")</f>
        <v/>
      </c>
      <c r="I41" s="56"/>
      <c r="J41" s="76"/>
      <c r="K41" s="76"/>
      <c r="L41" s="77"/>
      <c r="M41" s="59" t="n">
        <f aca="false">CEILING(IF(ISBLANK(D41),0,((K41-J41)-(L41*0.041667))/0.041667),1)</f>
        <v>0</v>
      </c>
      <c r="N41" s="59" t="n">
        <f aca="false">IF(ISBLANK(D41),0,IF(P41="H",M41,IF(ISBLANK(K41),"00:00",IF((M41-Configuration!$B$3)&lt;0,0,(M41-Configuration!$B$3)))))</f>
        <v>0</v>
      </c>
      <c r="O41" s="59" t="n">
        <f aca="false">M41-N41</f>
        <v>0</v>
      </c>
      <c r="P41" s="60" t="str">
        <f aca="false">IF(ISBLANK($C41),"",IFERROR(VLOOKUP(C41,Calendar!$A$2:$C$27,2,0),IF(WEEKDAY(C41)=1,"H",IF(WEEKDAY(C41)=7,"H",""))))</f>
        <v/>
      </c>
      <c r="Q41" s="61" t="str">
        <f aca="false">IF(ISBLANK($C41),"",IFERROR(VLOOKUP(C41,Calendar!$A$2:$C$27,3,0),IF(P41="H","WeekEnd","Working Day")))</f>
        <v/>
      </c>
      <c r="R41" s="16" t="n">
        <f aca="false">WEEKDAY(C41)</f>
        <v>7</v>
      </c>
      <c r="T41" s="62" t="n">
        <f aca="false">$T$5</f>
        <v>0</v>
      </c>
      <c r="U41" s="63" t="n">
        <f aca="false">CEILING(N41,1)</f>
        <v>0</v>
      </c>
      <c r="V41" s="63" t="n">
        <f aca="false">IF($P41="H",0,IF(U41&gt;=$V$6,2,U41))</f>
        <v>0</v>
      </c>
      <c r="W41" s="63" t="n">
        <f aca="false">IF($P41="H",0,IF((U41-V41)&gt;$W$6,$W$6,(U41-V41)))</f>
        <v>0</v>
      </c>
      <c r="X41" s="63" t="n">
        <f aca="false">IF($P41="H",0,(U41-V41-W41))</f>
        <v>0</v>
      </c>
      <c r="Y41" s="63" t="n">
        <f aca="false">IF($P41="H",IF($Q41="WeekEnd",U41,0),0)</f>
        <v>0</v>
      </c>
      <c r="Z41" s="63" t="n">
        <f aca="false">IF($P41="H",IF($Q41="WeekEnd",0,U41),0)</f>
        <v>0</v>
      </c>
      <c r="AA41" s="64" t="n">
        <f aca="false">($T41*V41*$V$7)+(T41*W41*$W$7)+(T41*X41*$X$7)+(T41*Y41*$Y$7)+(T41*Z41*$Z$7)</f>
        <v>0</v>
      </c>
      <c r="AB41" s="65" t="n">
        <v>0</v>
      </c>
      <c r="AC41" s="62" t="n">
        <f aca="false">$AC$5</f>
        <v>0</v>
      </c>
      <c r="AD41" s="50" t="n">
        <f aca="false">U41</f>
        <v>0</v>
      </c>
      <c r="AE41" s="63" t="n">
        <f aca="false">IF($P41="H",0,IF(AD41&gt;=$AE$6,2,AD41))</f>
        <v>0</v>
      </c>
      <c r="AF41" s="63" t="n">
        <f aca="false">IF($P41="H",0,IF((AD41-AE41)&gt;$AF$6,$AF$6,(AD41-AE41)))</f>
        <v>0</v>
      </c>
      <c r="AG41" s="63" t="n">
        <f aca="false">IF($P41="H",0,(AD41-AE41-AF41))</f>
        <v>0</v>
      </c>
      <c r="AH41" s="63" t="n">
        <f aca="false">IF($P41="H",IF($Q41="WeekEnd",AD41,0),0)</f>
        <v>0</v>
      </c>
      <c r="AI41" s="63" t="n">
        <f aca="false">IF($P41="H",IF($Q41="WeekEnd",0,AD41),0)</f>
        <v>0</v>
      </c>
      <c r="AJ41" s="64" t="n">
        <f aca="false">(($AC41*AE41*$AE$7)+($AC41*AF41*$AF$7)+($AC41*AG41*$AG$7)+($AC41*AH41*$AH$7)+($AC41*AI41*$AI$7))*AB41</f>
        <v>0</v>
      </c>
      <c r="AK41" s="64" t="n">
        <f aca="false">AJ41-AA41</f>
        <v>0</v>
      </c>
    </row>
    <row r="42" customFormat="false" ht="13.8" hidden="false" customHeight="false" outlineLevel="0" collapsed="false">
      <c r="B42" s="51" t="n">
        <v>34</v>
      </c>
      <c r="C42" s="73"/>
      <c r="D42" s="74"/>
      <c r="E42" s="75"/>
      <c r="F42" s="55" t="str">
        <f aca="false">IFERROR(VLOOKUP($E42,'Project Info'!$B$6:$S$23,18,0),"")</f>
        <v/>
      </c>
      <c r="G42" s="55" t="str">
        <f aca="false">IFERROR(VLOOKUP($E42,'Project Info'!$B$6:$S$23,6,0),"")</f>
        <v/>
      </c>
      <c r="H42" s="55" t="str">
        <f aca="false">IFERROR(VLOOKUP($E42,'Project Info'!$B$6:$S$23,7,0),"")</f>
        <v/>
      </c>
      <c r="I42" s="56"/>
      <c r="J42" s="76"/>
      <c r="K42" s="76"/>
      <c r="L42" s="77"/>
      <c r="M42" s="59" t="n">
        <f aca="false">CEILING(IF(ISBLANK(D42),0,((K42-J42)-(L42*0.041667))/0.041667),1)</f>
        <v>0</v>
      </c>
      <c r="N42" s="59" t="n">
        <f aca="false">IF(ISBLANK(D42),0,IF(P42="H",M42,IF(ISBLANK(K42),"00:00",IF((M42-Configuration!$B$3)&lt;0,0,(M42-Configuration!$B$3)))))</f>
        <v>0</v>
      </c>
      <c r="O42" s="59" t="n">
        <f aca="false">M42-N42</f>
        <v>0</v>
      </c>
      <c r="P42" s="60" t="str">
        <f aca="false">IF(ISBLANK($C42),"",IFERROR(VLOOKUP(C42,Calendar!$A$2:$C$27,2,0),IF(WEEKDAY(C42)=1,"H",IF(WEEKDAY(C42)=7,"H",""))))</f>
        <v/>
      </c>
      <c r="Q42" s="61" t="str">
        <f aca="false">IF(ISBLANK($C42),"",IFERROR(VLOOKUP(C42,Calendar!$A$2:$C$27,3,0),IF(P42="H","WeekEnd","Working Day")))</f>
        <v/>
      </c>
      <c r="R42" s="16" t="n">
        <f aca="false">WEEKDAY(C42)</f>
        <v>7</v>
      </c>
      <c r="T42" s="62" t="n">
        <f aca="false">$T$5</f>
        <v>0</v>
      </c>
      <c r="U42" s="63" t="n">
        <f aca="false">CEILING(N42,1)</f>
        <v>0</v>
      </c>
      <c r="V42" s="63" t="n">
        <f aca="false">IF($P42="H",0,IF(U42&gt;=$V$6,2,U42))</f>
        <v>0</v>
      </c>
      <c r="W42" s="63" t="n">
        <f aca="false">IF($P42="H",0,IF((U42-V42)&gt;$W$6,$W$6,(U42-V42)))</f>
        <v>0</v>
      </c>
      <c r="X42" s="63" t="n">
        <f aca="false">IF($P42="H",0,(U42-V42-W42))</f>
        <v>0</v>
      </c>
      <c r="Y42" s="63" t="n">
        <f aca="false">IF($P42="H",IF($Q42="WeekEnd",U42,0),0)</f>
        <v>0</v>
      </c>
      <c r="Z42" s="63" t="n">
        <f aca="false">IF($P42="H",IF($Q42="WeekEnd",0,U42),0)</f>
        <v>0</v>
      </c>
      <c r="AA42" s="64" t="n">
        <f aca="false">($T42*V42*$V$7)+(T42*W42*$W$7)+(T42*X42*$X$7)+(T42*Y42*$Y$7)+(T42*Z42*$Z$7)</f>
        <v>0</v>
      </c>
      <c r="AB42" s="65" t="n">
        <v>0</v>
      </c>
      <c r="AC42" s="62" t="n">
        <f aca="false">$AC$5</f>
        <v>0</v>
      </c>
      <c r="AD42" s="50" t="n">
        <f aca="false">U42</f>
        <v>0</v>
      </c>
      <c r="AE42" s="63" t="n">
        <f aca="false">IF($P42="H",0,IF(AD42&gt;=$AE$6,2,AD42))</f>
        <v>0</v>
      </c>
      <c r="AF42" s="63" t="n">
        <f aca="false">IF($P42="H",0,IF((AD42-AE42)&gt;$AF$6,$AF$6,(AD42-AE42)))</f>
        <v>0</v>
      </c>
      <c r="AG42" s="63" t="n">
        <f aca="false">IF($P42="H",0,(AD42-AE42-AF42))</f>
        <v>0</v>
      </c>
      <c r="AH42" s="63" t="n">
        <f aca="false">IF($P42="H",IF($Q42="WeekEnd",AD42,0),0)</f>
        <v>0</v>
      </c>
      <c r="AI42" s="63" t="n">
        <f aca="false">IF($P42="H",IF($Q42="WeekEnd",0,AD42),0)</f>
        <v>0</v>
      </c>
      <c r="AJ42" s="64" t="n">
        <f aca="false">(($AC42*AE42*$AE$7)+($AC42*AF42*$AF$7)+($AC42*AG42*$AG$7)+($AC42*AH42*$AH$7)+($AC42*AI42*$AI$7))*AB42</f>
        <v>0</v>
      </c>
      <c r="AK42" s="64" t="n">
        <f aca="false">AJ42-AA42</f>
        <v>0</v>
      </c>
    </row>
    <row r="43" customFormat="false" ht="14.5" hidden="false" customHeight="false" outlineLevel="0" collapsed="false">
      <c r="B43" s="51" t="n">
        <v>35</v>
      </c>
      <c r="C43" s="73"/>
      <c r="D43" s="74"/>
      <c r="E43" s="75"/>
      <c r="F43" s="55" t="str">
        <f aca="false">IFERROR(VLOOKUP($E43,'Project Info'!$B$6:$S$23,18,0),"")</f>
        <v/>
      </c>
      <c r="G43" s="55" t="str">
        <f aca="false">IFERROR(VLOOKUP($E43,'Project Info'!$B$6:$S$23,6,0),"")</f>
        <v/>
      </c>
      <c r="H43" s="55" t="str">
        <f aca="false">IFERROR(VLOOKUP($E43,'Project Info'!$B$6:$S$23,7,0),"")</f>
        <v/>
      </c>
      <c r="I43" s="56"/>
      <c r="J43" s="76"/>
      <c r="K43" s="76"/>
      <c r="L43" s="77"/>
      <c r="M43" s="59" t="n">
        <f aca="false">CEILING(IF(ISBLANK(D43),0,((K43-J43)-(L43*0.041667))/0.041667),1)</f>
        <v>0</v>
      </c>
      <c r="N43" s="59" t="n">
        <f aca="false">IF(ISBLANK(D43),0,IF(P43="H",M43,IF(ISBLANK(K43),"00:00",IF((M43-Configuration!$B$3)&lt;0,0,(M43-Configuration!$B$3)))))</f>
        <v>0</v>
      </c>
      <c r="O43" s="59" t="n">
        <f aca="false">M43-N43</f>
        <v>0</v>
      </c>
      <c r="P43" s="60" t="str">
        <f aca="false">IF(ISBLANK($C43),"",IFERROR(VLOOKUP(C43,Calendar!$A$2:$C$27,2,0),IF(WEEKDAY(C43)=1,"H",IF(WEEKDAY(C43)=7,"H",""))))</f>
        <v/>
      </c>
      <c r="Q43" s="61" t="str">
        <f aca="false">IF(ISBLANK($C43),"",IFERROR(VLOOKUP(C43,Calendar!$A$2:$C$27,3,0),IF(P43="H","WeekEnd","Working Day")))</f>
        <v/>
      </c>
      <c r="R43" s="16" t="n">
        <f aca="false">WEEKDAY(C43)</f>
        <v>7</v>
      </c>
      <c r="T43" s="62" t="n">
        <f aca="false">$T$5</f>
        <v>0</v>
      </c>
      <c r="U43" s="63" t="n">
        <f aca="false">CEILING(N43,1)</f>
        <v>0</v>
      </c>
      <c r="V43" s="63" t="n">
        <f aca="false">IF($P43="H",0,IF(U43&gt;=$V$6,2,U43))</f>
        <v>0</v>
      </c>
      <c r="W43" s="63" t="n">
        <f aca="false">IF($P43="H",0,IF((U43-V43)&gt;$W$6,$W$6,(U43-V43)))</f>
        <v>0</v>
      </c>
      <c r="X43" s="63" t="n">
        <f aca="false">IF($P43="H",0,(U43-V43-W43))</f>
        <v>0</v>
      </c>
      <c r="Y43" s="63" t="n">
        <f aca="false">IF($P43="H",IF($Q43="WeekEnd",U43,0),0)</f>
        <v>0</v>
      </c>
      <c r="Z43" s="63" t="n">
        <f aca="false">IF($P43="H",IF($Q43="WeekEnd",0,U43),0)</f>
        <v>0</v>
      </c>
      <c r="AA43" s="64" t="n">
        <f aca="false">($T43*V43*$V$7)+(T43*W43*$W$7)+(T43*X43*$X$7)+(T43*Y43*$Y$7)+(T43*Z43*$Z$7)</f>
        <v>0</v>
      </c>
      <c r="AB43" s="65" t="n">
        <v>0</v>
      </c>
      <c r="AC43" s="62" t="n">
        <f aca="false">$AC$5</f>
        <v>0</v>
      </c>
      <c r="AD43" s="50" t="n">
        <f aca="false">U43</f>
        <v>0</v>
      </c>
      <c r="AE43" s="63" t="n">
        <f aca="false">IF($P43="H",0,IF(AD43&gt;=$AE$6,2,AD43))</f>
        <v>0</v>
      </c>
      <c r="AF43" s="63" t="n">
        <f aca="false">IF($P43="H",0,IF((AD43-AE43)&gt;$AF$6,$AF$6,(AD43-AE43)))</f>
        <v>0</v>
      </c>
      <c r="AG43" s="63" t="n">
        <f aca="false">IF($P43="H",0,(AD43-AE43-AF43))</f>
        <v>0</v>
      </c>
      <c r="AH43" s="63" t="n">
        <f aca="false">IF($P43="H",IF($Q43="WeekEnd",AD43,0),0)</f>
        <v>0</v>
      </c>
      <c r="AI43" s="63" t="n">
        <f aca="false">IF($P43="H",IF($Q43="WeekEnd",0,AD43),0)</f>
        <v>0</v>
      </c>
      <c r="AJ43" s="64" t="n">
        <f aca="false">(($AC43*AE43*$AE$7)+($AC43*AF43*$AF$7)+($AC43*AG43*$AG$7)+($AC43*AH43*$AH$7)+($AC43*AI43*$AI$7))*AB43</f>
        <v>0</v>
      </c>
      <c r="AK43" s="64" t="n">
        <f aca="false">AJ43-AA43</f>
        <v>0</v>
      </c>
    </row>
    <row r="44" customFormat="false" ht="14.5" hidden="false" customHeight="false" outlineLevel="0" collapsed="false">
      <c r="B44" s="51" t="n">
        <v>36</v>
      </c>
      <c r="C44" s="73"/>
      <c r="D44" s="74"/>
      <c r="E44" s="75"/>
      <c r="F44" s="55" t="str">
        <f aca="false">IFERROR(VLOOKUP($E44,'Project Info'!$B$6:$S$23,18,0),"")</f>
        <v/>
      </c>
      <c r="G44" s="55" t="str">
        <f aca="false">IFERROR(VLOOKUP($E44,'Project Info'!$B$6:$S$23,6,0),"")</f>
        <v/>
      </c>
      <c r="H44" s="55" t="str">
        <f aca="false">IFERROR(VLOOKUP($E44,'Project Info'!$B$6:$S$23,7,0),"")</f>
        <v/>
      </c>
      <c r="I44" s="56"/>
      <c r="J44" s="76"/>
      <c r="K44" s="76"/>
      <c r="L44" s="77"/>
      <c r="M44" s="59" t="n">
        <f aca="false">CEILING(IF(ISBLANK(D44),0,((K44-J44)-(L44*0.041667))/0.041667),1)</f>
        <v>0</v>
      </c>
      <c r="N44" s="59" t="n">
        <f aca="false">IF(ISBLANK(D44),0,IF(P44="H",M44,IF(ISBLANK(K44),"00:00",IF((M44-Configuration!$B$3)&lt;0,0,(M44-Configuration!$B$3)))))</f>
        <v>0</v>
      </c>
      <c r="O44" s="59" t="n">
        <f aca="false">M44-N44</f>
        <v>0</v>
      </c>
      <c r="P44" s="60" t="str">
        <f aca="false">IF(ISBLANK($C44),"",IFERROR(VLOOKUP(C44,Calendar!$A$2:$C$27,2,0),IF(WEEKDAY(C44)=1,"H",IF(WEEKDAY(C44)=7,"H",""))))</f>
        <v/>
      </c>
      <c r="Q44" s="61" t="str">
        <f aca="false">IF(ISBLANK($C44),"",IFERROR(VLOOKUP(C44,Calendar!$A$2:$C$27,3,0),IF(P44="H","WeekEnd","Working Day")))</f>
        <v/>
      </c>
      <c r="R44" s="16" t="n">
        <f aca="false">WEEKDAY(C44)</f>
        <v>7</v>
      </c>
      <c r="T44" s="62" t="n">
        <f aca="false">$T$5</f>
        <v>0</v>
      </c>
      <c r="U44" s="63" t="n">
        <f aca="false">CEILING(N44,1)</f>
        <v>0</v>
      </c>
      <c r="V44" s="63" t="n">
        <f aca="false">IF($P44="H",0,IF(U44&gt;=$V$6,2,U44))</f>
        <v>0</v>
      </c>
      <c r="W44" s="63" t="n">
        <f aca="false">IF($P44="H",0,IF((U44-V44)&gt;$W$6,$W$6,(U44-V44)))</f>
        <v>0</v>
      </c>
      <c r="X44" s="63" t="n">
        <f aca="false">IF($P44="H",0,(U44-V44-W44))</f>
        <v>0</v>
      </c>
      <c r="Y44" s="63" t="n">
        <f aca="false">IF($P44="H",IF($Q44="WeekEnd",U44,0),0)</f>
        <v>0</v>
      </c>
      <c r="Z44" s="63" t="n">
        <f aca="false">IF($P44="H",IF($Q44="WeekEnd",0,U44),0)</f>
        <v>0</v>
      </c>
      <c r="AA44" s="64" t="n">
        <f aca="false">($T44*V44*$V$7)+(T44*W44*$W$7)+(T44*X44*$X$7)+(T44*Y44*$Y$7)+(T44*Z44*$Z$7)</f>
        <v>0</v>
      </c>
      <c r="AB44" s="65" t="n">
        <v>0</v>
      </c>
      <c r="AC44" s="62" t="n">
        <f aca="false">$AC$5</f>
        <v>0</v>
      </c>
      <c r="AD44" s="50" t="n">
        <f aca="false">U44</f>
        <v>0</v>
      </c>
      <c r="AE44" s="63" t="n">
        <f aca="false">IF($P44="H",0,IF(AD44&gt;=$AE$6,2,AD44))</f>
        <v>0</v>
      </c>
      <c r="AF44" s="63" t="n">
        <f aca="false">IF($P44="H",0,IF((AD44-AE44)&gt;$AF$6,$AF$6,(AD44-AE44)))</f>
        <v>0</v>
      </c>
      <c r="AG44" s="63" t="n">
        <f aca="false">IF($P44="H",0,(AD44-AE44-AF44))</f>
        <v>0</v>
      </c>
      <c r="AH44" s="63" t="n">
        <f aca="false">IF($P44="H",IF($Q44="WeekEnd",AD44,0),0)</f>
        <v>0</v>
      </c>
      <c r="AI44" s="63" t="n">
        <f aca="false">IF($P44="H",IF($Q44="WeekEnd",0,AD44),0)</f>
        <v>0</v>
      </c>
      <c r="AJ44" s="64" t="n">
        <f aca="false">(($AC44*AE44*$AE$7)+($AC44*AF44*$AF$7)+($AC44*AG44*$AG$7)+($AC44*AH44*$AH$7)+($AC44*AI44*$AI$7))*AB44</f>
        <v>0</v>
      </c>
      <c r="AK44" s="64" t="n">
        <f aca="false">AJ44-AA44</f>
        <v>0</v>
      </c>
    </row>
    <row r="45" customFormat="false" ht="14.5" hidden="false" customHeight="false" outlineLevel="0" collapsed="false">
      <c r="B45" s="51" t="n">
        <v>37</v>
      </c>
      <c r="C45" s="73"/>
      <c r="D45" s="74"/>
      <c r="E45" s="75"/>
      <c r="F45" s="55" t="str">
        <f aca="false">IFERROR(VLOOKUP($E45,'Project Info'!$B$6:$S$23,18,0),"")</f>
        <v/>
      </c>
      <c r="G45" s="55" t="str">
        <f aca="false">IFERROR(VLOOKUP($E45,'Project Info'!$B$6:$S$23,6,0),"")</f>
        <v/>
      </c>
      <c r="H45" s="55" t="str">
        <f aca="false">IFERROR(VLOOKUP($E45,'Project Info'!$B$6:$S$23,7,0),"")</f>
        <v/>
      </c>
      <c r="I45" s="56"/>
      <c r="J45" s="76"/>
      <c r="K45" s="76"/>
      <c r="L45" s="77"/>
      <c r="M45" s="59" t="n">
        <f aca="false">CEILING(IF(ISBLANK(D45),0,((K45-J45)-(L45*0.041667))/0.041667),1)</f>
        <v>0</v>
      </c>
      <c r="N45" s="59" t="n">
        <f aca="false">IF(ISBLANK(D45),0,IF(P45="H",M45,IF(ISBLANK(K45),"00:00",IF((M45-Configuration!$B$3)&lt;0,0,(M45-Configuration!$B$3)))))</f>
        <v>0</v>
      </c>
      <c r="O45" s="59" t="n">
        <f aca="false">M45-N45</f>
        <v>0</v>
      </c>
      <c r="P45" s="60" t="str">
        <f aca="false">IF(ISBLANK($C45),"",IFERROR(VLOOKUP(C45,Calendar!$A$2:$C$27,2,0),IF(WEEKDAY(C45)=1,"H",IF(WEEKDAY(C45)=7,"H",""))))</f>
        <v/>
      </c>
      <c r="Q45" s="61" t="str">
        <f aca="false">IF(ISBLANK($C45),"",IFERROR(VLOOKUP(C45,Calendar!$A$2:$C$27,3,0),IF(P45="H","WeekEnd","Working Day")))</f>
        <v/>
      </c>
      <c r="R45" s="16" t="n">
        <f aca="false">WEEKDAY(C45)</f>
        <v>7</v>
      </c>
      <c r="T45" s="62" t="n">
        <f aca="false">$T$5</f>
        <v>0</v>
      </c>
      <c r="U45" s="63" t="n">
        <f aca="false">CEILING(N45,1)</f>
        <v>0</v>
      </c>
      <c r="V45" s="63" t="n">
        <f aca="false">IF($P45="H",0,IF(U45&gt;=$V$6,2,U45))</f>
        <v>0</v>
      </c>
      <c r="W45" s="63" t="n">
        <f aca="false">IF($P45="H",0,IF((U45-V45)&gt;$W$6,$W$6,(U45-V45)))</f>
        <v>0</v>
      </c>
      <c r="X45" s="63" t="n">
        <f aca="false">IF($P45="H",0,(U45-V45-W45))</f>
        <v>0</v>
      </c>
      <c r="Y45" s="63" t="n">
        <f aca="false">IF($P45="H",IF($Q45="WeekEnd",U45,0),0)</f>
        <v>0</v>
      </c>
      <c r="Z45" s="63" t="n">
        <f aca="false">IF($P45="H",IF($Q45="WeekEnd",0,U45),0)</f>
        <v>0</v>
      </c>
      <c r="AA45" s="64" t="n">
        <f aca="false">($T45*V45*$V$7)+(T45*W45*$W$7)+(T45*X45*$X$7)+(T45*Y45*$Y$7)+(T45*Z45*$Z$7)</f>
        <v>0</v>
      </c>
      <c r="AB45" s="65" t="n">
        <v>0</v>
      </c>
      <c r="AC45" s="62" t="n">
        <f aca="false">$AC$5</f>
        <v>0</v>
      </c>
      <c r="AD45" s="50" t="n">
        <f aca="false">U45</f>
        <v>0</v>
      </c>
      <c r="AE45" s="63" t="n">
        <f aca="false">IF($P45="H",0,IF(AD45&gt;=$AE$6,2,AD45))</f>
        <v>0</v>
      </c>
      <c r="AF45" s="63" t="n">
        <f aca="false">IF($P45="H",0,IF((AD45-AE45)&gt;$AF$6,$AF$6,(AD45-AE45)))</f>
        <v>0</v>
      </c>
      <c r="AG45" s="63" t="n">
        <f aca="false">IF($P45="H",0,(AD45-AE45-AF45))</f>
        <v>0</v>
      </c>
      <c r="AH45" s="63" t="n">
        <f aca="false">IF($P45="H",IF($Q45="WeekEnd",AD45,0),0)</f>
        <v>0</v>
      </c>
      <c r="AI45" s="63" t="n">
        <f aca="false">IF($P45="H",IF($Q45="WeekEnd",0,AD45),0)</f>
        <v>0</v>
      </c>
      <c r="AJ45" s="64" t="n">
        <f aca="false">(($AC45*AE45*$AE$7)+($AC45*AF45*$AF$7)+($AC45*AG45*$AG$7)+($AC45*AH45*$AH$7)+($AC45*AI45*$AI$7))*AB45</f>
        <v>0</v>
      </c>
      <c r="AK45" s="64" t="n">
        <f aca="false">AJ45-AA45</f>
        <v>0</v>
      </c>
    </row>
    <row r="46" customFormat="false" ht="14.5" hidden="false" customHeight="false" outlineLevel="0" collapsed="false">
      <c r="B46" s="51" t="n">
        <v>38</v>
      </c>
      <c r="C46" s="73"/>
      <c r="D46" s="74"/>
      <c r="E46" s="75"/>
      <c r="F46" s="55" t="str">
        <f aca="false">IFERROR(VLOOKUP($E46,'Project Info'!$B$6:$S$23,18,0),"")</f>
        <v/>
      </c>
      <c r="G46" s="55" t="str">
        <f aca="false">IFERROR(VLOOKUP($E46,'Project Info'!$B$6:$S$23,6,0),"")</f>
        <v/>
      </c>
      <c r="H46" s="55" t="str">
        <f aca="false">IFERROR(VLOOKUP($E46,'Project Info'!$B$6:$S$23,7,0),"")</f>
        <v/>
      </c>
      <c r="I46" s="56"/>
      <c r="J46" s="76"/>
      <c r="K46" s="76"/>
      <c r="L46" s="77"/>
      <c r="M46" s="59" t="n">
        <f aca="false">CEILING(IF(ISBLANK(D46),0,((K46-J46)-(L46*0.041667))/0.041667),1)</f>
        <v>0</v>
      </c>
      <c r="N46" s="59" t="n">
        <f aca="false">IF(ISBLANK(D46),0,IF(P46="H",M46,IF(ISBLANK(K46),"00:00",IF((M46-Configuration!$B$3)&lt;0,0,(M46-Configuration!$B$3)))))</f>
        <v>0</v>
      </c>
      <c r="O46" s="59" t="n">
        <f aca="false">M46-N46</f>
        <v>0</v>
      </c>
      <c r="P46" s="60" t="str">
        <f aca="false">IF(ISBLANK($C46),"",IFERROR(VLOOKUP(C46,Calendar!$A$2:$C$27,2,0),IF(WEEKDAY(C46)=1,"H",IF(WEEKDAY(C46)=7,"H",""))))</f>
        <v/>
      </c>
      <c r="Q46" s="61" t="str">
        <f aca="false">IF(ISBLANK($C46),"",IFERROR(VLOOKUP(C46,Calendar!$A$2:$C$27,3,0),IF(P46="H","WeekEnd","Working Day")))</f>
        <v/>
      </c>
      <c r="R46" s="16" t="n">
        <f aca="false">WEEKDAY(C46)</f>
        <v>7</v>
      </c>
      <c r="T46" s="62" t="n">
        <f aca="false">$T$5</f>
        <v>0</v>
      </c>
      <c r="U46" s="63" t="n">
        <f aca="false">CEILING(N46,1)</f>
        <v>0</v>
      </c>
      <c r="V46" s="63" t="n">
        <f aca="false">IF($P46="H",0,IF(U46&gt;=$V$6,2,U46))</f>
        <v>0</v>
      </c>
      <c r="W46" s="63" t="n">
        <f aca="false">IF($P46="H",0,IF((U46-V46)&gt;$W$6,$W$6,(U46-V46)))</f>
        <v>0</v>
      </c>
      <c r="X46" s="63" t="n">
        <f aca="false">IF($P46="H",0,(U46-V46-W46))</f>
        <v>0</v>
      </c>
      <c r="Y46" s="63" t="n">
        <f aca="false">IF($P46="H",IF($Q46="WeekEnd",U46,0),0)</f>
        <v>0</v>
      </c>
      <c r="Z46" s="63" t="n">
        <f aca="false">IF($P46="H",IF($Q46="WeekEnd",0,U46),0)</f>
        <v>0</v>
      </c>
      <c r="AA46" s="64" t="n">
        <f aca="false">($T46*V46*$V$7)+(T46*W46*$W$7)+(T46*X46*$X$7)+(T46*Y46*$Y$7)+(T46*Z46*$Z$7)</f>
        <v>0</v>
      </c>
      <c r="AB46" s="65" t="n">
        <v>0</v>
      </c>
      <c r="AC46" s="62" t="n">
        <f aca="false">$AC$5</f>
        <v>0</v>
      </c>
      <c r="AD46" s="50" t="n">
        <f aca="false">U46</f>
        <v>0</v>
      </c>
      <c r="AE46" s="63" t="n">
        <f aca="false">IF($P46="H",0,IF(AD46&gt;=$AE$6,2,AD46))</f>
        <v>0</v>
      </c>
      <c r="AF46" s="63" t="n">
        <f aca="false">IF($P46="H",0,IF((AD46-AE46)&gt;$AF$6,$AF$6,(AD46-AE46)))</f>
        <v>0</v>
      </c>
      <c r="AG46" s="63" t="n">
        <f aca="false">IF($P46="H",0,(AD46-AE46-AF46))</f>
        <v>0</v>
      </c>
      <c r="AH46" s="63" t="n">
        <f aca="false">IF($P46="H",IF($Q46="WeekEnd",AD46,0),0)</f>
        <v>0</v>
      </c>
      <c r="AI46" s="63" t="n">
        <f aca="false">IF($P46="H",IF($Q46="WeekEnd",0,AD46),0)</f>
        <v>0</v>
      </c>
      <c r="AJ46" s="64" t="n">
        <f aca="false">(($AC46*AE46*$AE$7)+($AC46*AF46*$AF$7)+($AC46*AG46*$AG$7)+($AC46*AH46*$AH$7)+($AC46*AI46*$AI$7))*AB46</f>
        <v>0</v>
      </c>
      <c r="AK46" s="64" t="n">
        <f aca="false">AJ46-AA46</f>
        <v>0</v>
      </c>
    </row>
    <row r="47" customFormat="false" ht="14.5" hidden="false" customHeight="false" outlineLevel="0" collapsed="false">
      <c r="B47" s="51" t="n">
        <v>39</v>
      </c>
      <c r="C47" s="73"/>
      <c r="D47" s="74"/>
      <c r="E47" s="75"/>
      <c r="F47" s="55" t="str">
        <f aca="false">IFERROR(VLOOKUP($E47,'Project Info'!$B$6:$S$23,18,0),"")</f>
        <v/>
      </c>
      <c r="G47" s="55" t="str">
        <f aca="false">IFERROR(VLOOKUP($E47,'Project Info'!$B$6:$S$23,6,0),"")</f>
        <v/>
      </c>
      <c r="H47" s="55" t="str">
        <f aca="false">IFERROR(VLOOKUP($E47,'Project Info'!$B$6:$S$23,7,0),"")</f>
        <v/>
      </c>
      <c r="I47" s="56"/>
      <c r="J47" s="76"/>
      <c r="K47" s="76"/>
      <c r="L47" s="77"/>
      <c r="M47" s="59" t="n">
        <f aca="false">CEILING(IF(ISBLANK(D47),0,((K47-J47)-(L47*0.041667))/0.041667),1)</f>
        <v>0</v>
      </c>
      <c r="N47" s="59" t="n">
        <f aca="false">IF(ISBLANK(D47),0,IF(P47="H",M47,IF(ISBLANK(K47),"00:00",IF((M47-Configuration!$B$3)&lt;0,0,(M47-Configuration!$B$3)))))</f>
        <v>0</v>
      </c>
      <c r="O47" s="59" t="n">
        <f aca="false">M47-N47</f>
        <v>0</v>
      </c>
      <c r="P47" s="60" t="str">
        <f aca="false">IF(ISBLANK($C47),"",IFERROR(VLOOKUP(C47,Calendar!$A$2:$C$27,2,0),IF(WEEKDAY(C47)=1,"H",IF(WEEKDAY(C47)=7,"H",""))))</f>
        <v/>
      </c>
      <c r="Q47" s="61" t="str">
        <f aca="false">IF(ISBLANK($C47),"",IFERROR(VLOOKUP(C47,Calendar!$A$2:$C$27,3,0),IF(P47="H","WeekEnd","Working Day")))</f>
        <v/>
      </c>
      <c r="R47" s="16" t="n">
        <f aca="false">WEEKDAY(C47)</f>
        <v>7</v>
      </c>
      <c r="T47" s="62" t="n">
        <f aca="false">$T$5</f>
        <v>0</v>
      </c>
      <c r="U47" s="63" t="n">
        <f aca="false">CEILING(N47,1)</f>
        <v>0</v>
      </c>
      <c r="V47" s="63" t="n">
        <f aca="false">IF($P47="H",0,IF(U47&gt;=$V$6,2,U47))</f>
        <v>0</v>
      </c>
      <c r="W47" s="63" t="n">
        <f aca="false">IF($P47="H",0,IF((U47-V47)&gt;$W$6,$W$6,(U47-V47)))</f>
        <v>0</v>
      </c>
      <c r="X47" s="63" t="n">
        <f aca="false">IF($P47="H",0,(U47-V47-W47))</f>
        <v>0</v>
      </c>
      <c r="Y47" s="63" t="n">
        <f aca="false">IF($P47="H",IF($Q47="WeekEnd",U47,0),0)</f>
        <v>0</v>
      </c>
      <c r="Z47" s="63" t="n">
        <f aca="false">IF($P47="H",IF($Q47="WeekEnd",0,U47),0)</f>
        <v>0</v>
      </c>
      <c r="AA47" s="64" t="n">
        <f aca="false">($T47*V47*$V$7)+(T47*W47*$W$7)+(T47*X47*$X$7)+(T47*Y47*$Y$7)+(T47*Z47*$Z$7)</f>
        <v>0</v>
      </c>
      <c r="AB47" s="65" t="n">
        <v>0</v>
      </c>
      <c r="AC47" s="62" t="n">
        <f aca="false">$AC$5</f>
        <v>0</v>
      </c>
      <c r="AD47" s="50" t="n">
        <f aca="false">U47</f>
        <v>0</v>
      </c>
      <c r="AE47" s="63" t="n">
        <f aca="false">IF($P47="H",0,IF(AD47&gt;=$AE$6,2,AD47))</f>
        <v>0</v>
      </c>
      <c r="AF47" s="63" t="n">
        <f aca="false">IF($P47="H",0,IF((AD47-AE47)&gt;$AF$6,$AF$6,(AD47-AE47)))</f>
        <v>0</v>
      </c>
      <c r="AG47" s="63" t="n">
        <f aca="false">IF($P47="H",0,(AD47-AE47-AF47))</f>
        <v>0</v>
      </c>
      <c r="AH47" s="63" t="n">
        <f aca="false">IF($P47="H",IF($Q47="WeekEnd",AD47,0),0)</f>
        <v>0</v>
      </c>
      <c r="AI47" s="63" t="n">
        <f aca="false">IF($P47="H",IF($Q47="WeekEnd",0,AD47),0)</f>
        <v>0</v>
      </c>
      <c r="AJ47" s="64" t="n">
        <f aca="false">(($AC47*AE47*$AE$7)+($AC47*AF47*$AF$7)+($AC47*AG47*$AG$7)+($AC47*AH47*$AH$7)+($AC47*AI47*$AI$7))*AB47</f>
        <v>0</v>
      </c>
      <c r="AK47" s="64" t="n">
        <f aca="false">AJ47-AA47</f>
        <v>0</v>
      </c>
    </row>
    <row r="48" customFormat="false" ht="14.5" hidden="false" customHeight="false" outlineLevel="0" collapsed="false">
      <c r="B48" s="51" t="n">
        <v>40</v>
      </c>
      <c r="C48" s="73"/>
      <c r="D48" s="74"/>
      <c r="E48" s="75"/>
      <c r="F48" s="55" t="str">
        <f aca="false">IFERROR(VLOOKUP($E48,'Project Info'!$B$6:$S$23,18,0),"")</f>
        <v/>
      </c>
      <c r="G48" s="55" t="str">
        <f aca="false">IFERROR(VLOOKUP($E48,'Project Info'!$B$6:$S$23,6,0),"")</f>
        <v/>
      </c>
      <c r="H48" s="55" t="str">
        <f aca="false">IFERROR(VLOOKUP($E48,'Project Info'!$B$6:$S$23,7,0),"")</f>
        <v/>
      </c>
      <c r="I48" s="56"/>
      <c r="J48" s="76"/>
      <c r="K48" s="76"/>
      <c r="L48" s="77"/>
      <c r="M48" s="59" t="n">
        <f aca="false">CEILING(IF(ISBLANK(D48),0,((K48-J48)-(L48*0.041667))/0.041667),1)</f>
        <v>0</v>
      </c>
      <c r="N48" s="59" t="n">
        <f aca="false">IF(ISBLANK(D48),0,IF(P48="H",M48,IF(ISBLANK(K48),"00:00",IF((M48-Configuration!$B$3)&lt;0,0,(M48-Configuration!$B$3)))))</f>
        <v>0</v>
      </c>
      <c r="O48" s="59" t="n">
        <f aca="false">M48-N48</f>
        <v>0</v>
      </c>
      <c r="P48" s="60" t="str">
        <f aca="false">IF(ISBLANK($C48),"",IFERROR(VLOOKUP(C48,Calendar!$A$2:$C$27,2,0),IF(WEEKDAY(C48)=1,"H",IF(WEEKDAY(C48)=7,"H",""))))</f>
        <v/>
      </c>
      <c r="Q48" s="61" t="str">
        <f aca="false">IF(ISBLANK($C48),"",IFERROR(VLOOKUP(C48,Calendar!$A$2:$C$27,3,0),IF(P48="H","WeekEnd","Working Day")))</f>
        <v/>
      </c>
      <c r="R48" s="16" t="n">
        <f aca="false">WEEKDAY(C48)</f>
        <v>7</v>
      </c>
      <c r="T48" s="62" t="n">
        <f aca="false">$T$5</f>
        <v>0</v>
      </c>
      <c r="U48" s="63" t="n">
        <f aca="false">CEILING(N48,1)</f>
        <v>0</v>
      </c>
      <c r="V48" s="63" t="n">
        <f aca="false">IF($P48="H",0,IF(U48&gt;=$V$6,2,U48))</f>
        <v>0</v>
      </c>
      <c r="W48" s="63" t="n">
        <f aca="false">IF($P48="H",0,IF((U48-V48)&gt;$W$6,$W$6,(U48-V48)))</f>
        <v>0</v>
      </c>
      <c r="X48" s="63" t="n">
        <f aca="false">IF($P48="H",0,(U48-V48-W48))</f>
        <v>0</v>
      </c>
      <c r="Y48" s="63" t="n">
        <f aca="false">IF($P48="H",IF($Q48="WeekEnd",U48,0),0)</f>
        <v>0</v>
      </c>
      <c r="Z48" s="63" t="n">
        <f aca="false">IF($P48="H",IF($Q48="WeekEnd",0,U48),0)</f>
        <v>0</v>
      </c>
      <c r="AA48" s="64" t="n">
        <f aca="false">($T48*V48*$V$7)+(T48*W48*$W$7)+(T48*X48*$X$7)+(T48*Y48*$Y$7)+(T48*Z48*$Z$7)</f>
        <v>0</v>
      </c>
      <c r="AB48" s="65" t="n">
        <v>0</v>
      </c>
      <c r="AC48" s="62" t="n">
        <f aca="false">$AC$5</f>
        <v>0</v>
      </c>
      <c r="AD48" s="50" t="n">
        <f aca="false">U48</f>
        <v>0</v>
      </c>
      <c r="AE48" s="63" t="n">
        <f aca="false">IF($P48="H",0,IF(AD48&gt;=$AE$6,2,AD48))</f>
        <v>0</v>
      </c>
      <c r="AF48" s="63" t="n">
        <f aca="false">IF($P48="H",0,IF((AD48-AE48)&gt;$AF$6,$AF$6,(AD48-AE48)))</f>
        <v>0</v>
      </c>
      <c r="AG48" s="63" t="n">
        <f aca="false">IF($P48="H",0,(AD48-AE48-AF48))</f>
        <v>0</v>
      </c>
      <c r="AH48" s="63" t="n">
        <f aca="false">IF($P48="H",IF($Q48="WeekEnd",AD48,0),0)</f>
        <v>0</v>
      </c>
      <c r="AI48" s="63" t="n">
        <f aca="false">IF($P48="H",IF($Q48="WeekEnd",0,AD48),0)</f>
        <v>0</v>
      </c>
      <c r="AJ48" s="64" t="n">
        <f aca="false">(($AC48*AE48*$AE$7)+($AC48*AF48*$AF$7)+($AC48*AG48*$AG$7)+($AC48*AH48*$AH$7)+($AC48*AI48*$AI$7))*AB48</f>
        <v>0</v>
      </c>
      <c r="AK48" s="64" t="n">
        <f aca="false">AJ48-AA48</f>
        <v>0</v>
      </c>
    </row>
    <row r="49" customFormat="false" ht="14.5" hidden="false" customHeight="false" outlineLevel="0" collapsed="false">
      <c r="B49" s="11"/>
      <c r="C49" s="11"/>
      <c r="D49" s="11"/>
      <c r="E49" s="11"/>
      <c r="F49" s="11"/>
      <c r="G49" s="11"/>
      <c r="H49" s="11"/>
      <c r="I49" s="11"/>
      <c r="J49" s="35"/>
      <c r="K49" s="35"/>
      <c r="L49" s="35"/>
      <c r="M49" s="78"/>
      <c r="N49" s="35"/>
      <c r="O49" s="35"/>
      <c r="P49" s="35"/>
      <c r="Q49" s="11"/>
      <c r="R49" s="16"/>
      <c r="U49" s="79"/>
      <c r="AA49" s="80"/>
      <c r="AB49" s="64"/>
      <c r="AK49" s="11"/>
    </row>
    <row r="50" customFormat="false" ht="14.5" hidden="false" customHeight="false" outlineLevel="0" collapsed="false">
      <c r="B50" s="81"/>
      <c r="C50" s="81"/>
      <c r="D50" s="81"/>
      <c r="E50" s="81"/>
      <c r="F50" s="81"/>
      <c r="G50" s="81"/>
      <c r="H50" s="81"/>
      <c r="I50" s="81"/>
      <c r="J50" s="82"/>
      <c r="K50" s="82"/>
      <c r="L50" s="83" t="n">
        <f aca="false">SUM(L9:L48)</f>
        <v>0</v>
      </c>
      <c r="M50" s="84" t="n">
        <f aca="false">SUM(M9:M48)</f>
        <v>0</v>
      </c>
      <c r="N50" s="85" t="n">
        <f aca="false">SUM(N9:N48)</f>
        <v>0</v>
      </c>
      <c r="O50" s="85" t="n">
        <f aca="false">SUM(O9:O48)</f>
        <v>0</v>
      </c>
      <c r="P50" s="82"/>
      <c r="Q50" s="81"/>
      <c r="R50" s="16"/>
      <c r="U50" s="86" t="n">
        <f aca="false">SUM(U9:U48)</f>
        <v>0</v>
      </c>
      <c r="V50" s="86" t="n">
        <f aca="false">SUM(V9:V48)</f>
        <v>0</v>
      </c>
      <c r="W50" s="86" t="n">
        <f aca="false">SUM(W9:W48)</f>
        <v>0</v>
      </c>
      <c r="X50" s="86" t="n">
        <f aca="false">SUM(X9:X48)</f>
        <v>0</v>
      </c>
      <c r="Y50" s="86" t="n">
        <f aca="false">SUM(Y9:Y48)</f>
        <v>0</v>
      </c>
      <c r="Z50" s="86" t="n">
        <f aca="false">SUM(Z9:Z48)</f>
        <v>0</v>
      </c>
      <c r="AA50" s="87" t="n">
        <f aca="false">SUM(AA9:AA48)</f>
        <v>0</v>
      </c>
      <c r="AB50" s="34"/>
      <c r="AD50" s="86" t="n">
        <f aca="false">SUM(AD9:AD48)</f>
        <v>0</v>
      </c>
      <c r="AE50" s="86" t="n">
        <f aca="false">SUM(AE9:AE48)</f>
        <v>0</v>
      </c>
      <c r="AF50" s="86" t="n">
        <f aca="false">SUM(AF9:AF48)</f>
        <v>0</v>
      </c>
      <c r="AG50" s="86" t="n">
        <f aca="false">SUM(AG9:AG48)</f>
        <v>0</v>
      </c>
      <c r="AH50" s="86" t="n">
        <f aca="false">SUM(AH9:AH48)</f>
        <v>0</v>
      </c>
      <c r="AI50" s="86" t="n">
        <f aca="false">SUM(AI9:AI48)</f>
        <v>0</v>
      </c>
      <c r="AJ50" s="88" t="n">
        <f aca="false">SUM(AJ9:AJ48)</f>
        <v>0</v>
      </c>
      <c r="AK50" s="87" t="n">
        <f aca="false">SUM(AK9:AK48)</f>
        <v>0</v>
      </c>
    </row>
    <row r="51" customFormat="false" ht="14.5" hidden="false" customHeight="false" outlineLevel="0" collapsed="false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1"/>
      <c r="M51" s="12"/>
      <c r="N51" s="11"/>
      <c r="O51" s="11"/>
      <c r="P51" s="11"/>
      <c r="Q51" s="11"/>
      <c r="R51" s="16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customFormat="false" ht="14.5" hidden="false" customHeight="true" outlineLevel="0" collapsed="false">
      <c r="A52" s="11"/>
      <c r="B52" s="11"/>
      <c r="C52" s="89" t="s">
        <v>70</v>
      </c>
      <c r="D52" s="11"/>
      <c r="E52" s="90" t="s">
        <v>71</v>
      </c>
      <c r="F52" s="11"/>
      <c r="G52" s="11"/>
      <c r="H52" s="11"/>
      <c r="I52" s="11"/>
      <c r="J52" s="11"/>
      <c r="K52" s="91" t="s">
        <v>72</v>
      </c>
      <c r="L52" s="91"/>
      <c r="M52" s="91" t="s">
        <v>73</v>
      </c>
      <c r="N52" s="91"/>
      <c r="O52" s="91"/>
      <c r="P52" s="11"/>
      <c r="Q52" s="89"/>
      <c r="R52" s="16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customFormat="false" ht="14.5" hidden="false" customHeight="false" outlineLevel="0" collapsed="false">
      <c r="A53" s="11"/>
      <c r="B53" s="11"/>
      <c r="C53" s="11" t="str">
        <f aca="false">CONCATENATE("Total working hours        : ",TEXT(M50,"###.00")," hours")</f>
        <v>Total working hours        : .00 hours</v>
      </c>
      <c r="D53" s="11"/>
      <c r="E53" s="92" t="s">
        <v>74</v>
      </c>
      <c r="F53" s="11"/>
      <c r="G53" s="11"/>
      <c r="H53" s="11"/>
      <c r="I53" s="93" t="n">
        <f aca="false">SUM(V50:X50)</f>
        <v>0</v>
      </c>
      <c r="J53" s="11"/>
      <c r="K53" s="94"/>
      <c r="L53" s="95"/>
      <c r="M53" s="96"/>
      <c r="N53" s="11"/>
      <c r="O53" s="97"/>
      <c r="P53" s="11"/>
      <c r="Q53" s="11"/>
      <c r="R53" s="16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customFormat="false" ht="14.5" hidden="false" customHeight="false" outlineLevel="0" collapsed="false">
      <c r="A54" s="11"/>
      <c r="B54" s="11"/>
      <c r="C54" s="11" t="str">
        <f aca="false">CONCATENATE("Regular hours   : ",TEXT(O50,"###.00")," --&gt; equal to ",TEXT(O50/8,"##.00")," days")</f>
        <v>Regular hours   : .00 --&gt; equal to .00 days</v>
      </c>
      <c r="D54" s="11"/>
      <c r="E54" s="92" t="s">
        <v>75</v>
      </c>
      <c r="F54" s="12"/>
      <c r="G54" s="12"/>
      <c r="H54" s="12"/>
      <c r="I54" s="93" t="n">
        <f aca="false">Y50</f>
        <v>0</v>
      </c>
      <c r="J54" s="11"/>
      <c r="K54" s="98"/>
      <c r="L54" s="99"/>
      <c r="M54" s="96"/>
      <c r="N54" s="11"/>
      <c r="O54" s="97"/>
      <c r="P54" s="11"/>
      <c r="Q54" s="11"/>
      <c r="R54" s="16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customFormat="false" ht="14.5" hidden="false" customHeight="false" outlineLevel="0" collapsed="false">
      <c r="A55" s="11"/>
      <c r="B55" s="11"/>
      <c r="C55" s="11" t="str">
        <f aca="false">CONCATENATE("Overtime hours : ",TEXT(N50,"###.00"),"  --&gt; (Appproval required)")</f>
        <v>Overtime hours : .00  --&gt; (Appproval required)</v>
      </c>
      <c r="D55" s="11"/>
      <c r="E55" s="92" t="s">
        <v>76</v>
      </c>
      <c r="F55" s="11"/>
      <c r="G55" s="11"/>
      <c r="H55" s="11"/>
      <c r="I55" s="93" t="n">
        <f aca="false">Z50</f>
        <v>0</v>
      </c>
      <c r="J55" s="11"/>
      <c r="K55" s="98"/>
      <c r="L55" s="99"/>
      <c r="M55" s="100"/>
      <c r="N55" s="11"/>
      <c r="O55" s="97"/>
      <c r="P55" s="11"/>
      <c r="Q55" s="11"/>
      <c r="R55" s="16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customFormat="false" ht="14.5" hidden="false" customHeight="false" outlineLevel="0" collapsed="false">
      <c r="A56" s="11"/>
      <c r="B56" s="11"/>
      <c r="C56" s="11" t="str">
        <f aca="false">CONCATENATE("Productivity       : ",TEXT(O50/(22*8),"###.00%")," --&gt; Ʃ Regular Hour/ (22*8)")</f>
        <v>Productivity       : .00% --&gt; Ʃ Regular Hour/ (22*8)</v>
      </c>
      <c r="D56" s="11"/>
      <c r="E56" s="11"/>
      <c r="F56" s="11"/>
      <c r="G56" s="11"/>
      <c r="H56" s="11"/>
      <c r="I56" s="11"/>
      <c r="J56" s="11"/>
      <c r="K56" s="101"/>
      <c r="L56" s="101"/>
      <c r="M56" s="102" t="s">
        <v>77</v>
      </c>
      <c r="N56" s="102"/>
      <c r="O56" s="102"/>
      <c r="P56" s="11"/>
      <c r="Q56" s="11"/>
      <c r="R56" s="16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customFormat="false" ht="14.5" hidden="false" customHeight="false" outlineLevel="0" collapsed="false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1"/>
      <c r="M57" s="12"/>
      <c r="N57" s="11"/>
      <c r="O57" s="11"/>
      <c r="P57" s="11"/>
      <c r="Q57" s="11"/>
      <c r="R57" s="16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customFormat="false" ht="14.5" hidden="false" customHeight="false" outlineLevel="0" collapsed="false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2"/>
      <c r="L58" s="11"/>
      <c r="M58" s="12"/>
      <c r="N58" s="11"/>
      <c r="O58" s="11"/>
      <c r="P58" s="11"/>
      <c r="Q58" s="11"/>
      <c r="R58" s="16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customFormat="false" ht="14.5" hidden="false" customHeight="false" outlineLevel="0" collapsed="false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1"/>
      <c r="M59" s="12"/>
      <c r="N59" s="11"/>
      <c r="O59" s="11"/>
      <c r="P59" s="11"/>
      <c r="Q59" s="64"/>
      <c r="R59" s="16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customFormat="false" ht="14.5" hidden="true" customHeight="false" outlineLevel="0" collapsed="false">
      <c r="A60" s="11"/>
      <c r="B60" s="11"/>
      <c r="C60" s="103" t="s">
        <v>78</v>
      </c>
      <c r="D60" s="11"/>
      <c r="E60" s="11"/>
      <c r="F60" s="11"/>
      <c r="G60" s="11"/>
      <c r="H60" s="11"/>
      <c r="I60" s="11"/>
      <c r="J60" s="11"/>
      <c r="K60" s="12"/>
      <c r="L60" s="11"/>
      <c r="M60" s="12"/>
      <c r="N60" s="11"/>
      <c r="O60" s="11"/>
      <c r="P60" s="11"/>
      <c r="Q60" s="104" t="n">
        <f aca="false">AA50</f>
        <v>0</v>
      </c>
      <c r="R60" s="16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customFormat="false" ht="14.5" hidden="true" customHeight="false" outlineLevel="0" collapsed="false">
      <c r="A61" s="11"/>
      <c r="B61" s="11"/>
      <c r="C61" s="103" t="s">
        <v>79</v>
      </c>
      <c r="D61" s="11"/>
      <c r="E61" s="11"/>
      <c r="F61" s="11"/>
      <c r="G61" s="11"/>
      <c r="H61" s="11"/>
      <c r="I61" s="11"/>
      <c r="J61" s="11"/>
      <c r="K61" s="12"/>
      <c r="L61" s="11"/>
      <c r="M61" s="12"/>
      <c r="N61" s="11"/>
      <c r="O61" s="11"/>
      <c r="P61" s="11"/>
      <c r="Q61" s="104" t="n">
        <f aca="false">AJ50</f>
        <v>0</v>
      </c>
      <c r="R61" s="16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customFormat="false" ht="14.5" hidden="true" customHeight="false" outlineLevel="0" collapsed="false">
      <c r="C62" s="105" t="s">
        <v>80</v>
      </c>
      <c r="K62" s="9"/>
      <c r="M62" s="9"/>
      <c r="Q62" s="106" t="n">
        <f aca="false">Q61-Q60</f>
        <v>0</v>
      </c>
      <c r="R62" s="16"/>
      <c r="AK62" s="11"/>
    </row>
    <row r="63" customFormat="false" ht="14.5" hidden="false" customHeight="false" outlineLevel="0" collapsed="false">
      <c r="K63" s="9"/>
      <c r="M63" s="9"/>
      <c r="R63" s="16"/>
      <c r="AK63" s="11"/>
    </row>
    <row r="64" customFormat="false" ht="14.5" hidden="false" customHeight="false" outlineLevel="0" collapsed="false">
      <c r="K64" s="9"/>
      <c r="M64" s="9"/>
      <c r="R64" s="16"/>
      <c r="AK64" s="11"/>
    </row>
    <row r="65" customFormat="false" ht="14.5" hidden="false" customHeight="false" outlineLevel="0" collapsed="false">
      <c r="K65" s="9"/>
      <c r="M65" s="9"/>
      <c r="R65" s="16"/>
      <c r="AK65" s="11"/>
    </row>
  </sheetData>
  <sheetProtection sheet="true" password="9920" objects="true" scenarios="true"/>
  <protectedRanges>
    <protectedRange name="Range3" sqref="I9:L48 C9:E48 D13 E14 E13 E12 E11 E17 E19 I19 I11 I17 I39 I35"/>
    <protectedRange name="Range2" sqref="N1"/>
    <protectedRange name="Range1" sqref="D4:D6"/>
  </protectedRanges>
  <mergeCells count="17">
    <mergeCell ref="N1:O1"/>
    <mergeCell ref="T3:AA3"/>
    <mergeCell ref="AC3:AI3"/>
    <mergeCell ref="V4:X4"/>
    <mergeCell ref="Y4:Y5"/>
    <mergeCell ref="Z4:Z5"/>
    <mergeCell ref="AE4:AG4"/>
    <mergeCell ref="AI4:AI5"/>
    <mergeCell ref="T6:T7"/>
    <mergeCell ref="U6:U7"/>
    <mergeCell ref="AA6:AA7"/>
    <mergeCell ref="AC6:AC7"/>
    <mergeCell ref="AD6:AD7"/>
    <mergeCell ref="K52:L52"/>
    <mergeCell ref="M52:O52"/>
    <mergeCell ref="K56:L56"/>
    <mergeCell ref="M56:O56"/>
  </mergeCells>
  <conditionalFormatting sqref="D16">
    <cfRule type="expression" priority="2" aboveAverage="0" equalAverage="0" bottom="0" percent="0" rank="0" text="" dxfId="0">
      <formula>IF($P16:$P55="H",1,0)</formula>
    </cfRule>
  </conditionalFormatting>
  <conditionalFormatting sqref="B40:Q48 B9:C39 E16:Q16 E37:Q37 E18 F39:I39 F38:I38 J38:Q39 E21:Q21 F9:Q15 F17:Q20 F22:Q36">
    <cfRule type="expression" priority="3" aboveAverage="0" equalAverage="0" bottom="0" percent="0" rank="0" text="" dxfId="1">
      <formula>IF($P9:$P48="H",1,0)</formula>
    </cfRule>
  </conditionalFormatting>
  <conditionalFormatting sqref="D37">
    <cfRule type="expression" priority="4" aboveAverage="0" equalAverage="0" bottom="0" percent="0" rank="0" text="" dxfId="2">
      <formula>IF($P37:$P76="H",1,0)</formula>
    </cfRule>
  </conditionalFormatting>
  <conditionalFormatting sqref="D22:D23">
    <cfRule type="expression" priority="5" aboveAverage="0" equalAverage="0" bottom="0" percent="0" rank="0" text="" dxfId="3">
      <formula>IF($P22:$P61="H",1,0)</formula>
    </cfRule>
  </conditionalFormatting>
  <conditionalFormatting sqref="E22:E23">
    <cfRule type="expression" priority="6" aboveAverage="0" equalAverage="0" bottom="0" percent="0" rank="0" text="" dxfId="4">
      <formula>IF($P22:$P61="H",1,0)</formula>
    </cfRule>
  </conditionalFormatting>
  <conditionalFormatting sqref="E38:E39">
    <cfRule type="expression" priority="7" aboveAverage="0" equalAverage="0" bottom="0" percent="0" rank="0" text="" dxfId="5">
      <formula>IF($P38:$P77="H",1,0)</formula>
    </cfRule>
  </conditionalFormatting>
  <conditionalFormatting sqref="D38:D39">
    <cfRule type="expression" priority="8" aboveAverage="0" equalAverage="0" bottom="0" percent="0" rank="0" text="" dxfId="6">
      <formula>IF($P38:$P77="H",1,0)</formula>
    </cfRule>
  </conditionalFormatting>
  <conditionalFormatting sqref="D30">
    <cfRule type="expression" priority="9" aboveAverage="0" equalAverage="0" bottom="0" percent="0" rank="0" text="" dxfId="7">
      <formula>IF($P30:$P69="H",1,0)</formula>
    </cfRule>
  </conditionalFormatting>
  <conditionalFormatting sqref="E30">
    <cfRule type="expression" priority="10" aboveAverage="0" equalAverage="0" bottom="0" percent="0" rank="0" text="" dxfId="8">
      <formula>IF($P30:$P69="H",1,0)</formula>
    </cfRule>
  </conditionalFormatting>
  <conditionalFormatting sqref="D31 D24 D17 D10">
    <cfRule type="expression" priority="11" aboveAverage="0" equalAverage="0" bottom="0" percent="0" rank="0" text="" dxfId="9">
      <formula>IF($P10:$P49="H",1,0)</formula>
    </cfRule>
  </conditionalFormatting>
  <conditionalFormatting sqref="E31 E33 E26 E19 E12">
    <cfRule type="expression" priority="12" aboveAverage="0" equalAverage="0" bottom="0" percent="0" rank="0" text="" dxfId="10">
      <formula>IF($P12:$P51="H",1,0)</formula>
    </cfRule>
  </conditionalFormatting>
  <conditionalFormatting sqref="D32 D25 D18 D11">
    <cfRule type="expression" priority="13" aboveAverage="0" equalAverage="0" bottom="0" percent="0" rank="0" text="" dxfId="11">
      <formula>IF($P11:$P50="H",1,0)</formula>
    </cfRule>
  </conditionalFormatting>
  <conditionalFormatting sqref="E32 E34 E27 E20 E13">
    <cfRule type="expression" priority="14" aboveAverage="0" equalAverage="0" bottom="0" percent="0" rank="0" text="" dxfId="12">
      <formula>IF($P13:$P52="H",1,0)</formula>
    </cfRule>
  </conditionalFormatting>
  <conditionalFormatting sqref="E25">
    <cfRule type="expression" priority="15" aboveAverage="0" equalAverage="0" bottom="0" percent="0" rank="0" text="" dxfId="13">
      <formula>IF($P25:$P64="H",1,0)</formula>
    </cfRule>
  </conditionalFormatting>
  <conditionalFormatting sqref="E24">
    <cfRule type="expression" priority="16" aboveAverage="0" equalAverage="0" bottom="0" percent="0" rank="0" text="" dxfId="14">
      <formula>IF($P24:$P63="H",1,0)</formula>
    </cfRule>
  </conditionalFormatting>
  <conditionalFormatting sqref="E17">
    <cfRule type="expression" priority="17" aboveAverage="0" equalAverage="0" bottom="0" percent="0" rank="0" text="" dxfId="15">
      <formula>IF($P17:$P56="H",1,0)</formula>
    </cfRule>
  </conditionalFormatting>
  <conditionalFormatting sqref="E10">
    <cfRule type="expression" priority="18" aboveAverage="0" equalAverage="0" bottom="0" percent="0" rank="0" text="" dxfId="16">
      <formula>IF($P10:$P49="H",1,0)</formula>
    </cfRule>
  </conditionalFormatting>
  <conditionalFormatting sqref="E11">
    <cfRule type="expression" priority="19" aboveAverage="0" equalAverage="0" bottom="0" percent="0" rank="0" text="" dxfId="17">
      <formula>IF($P11:$P50="H",1,0)</formula>
    </cfRule>
  </conditionalFormatting>
  <conditionalFormatting sqref="D33 D26 D19 D12">
    <cfRule type="expression" priority="20" aboveAverage="0" equalAverage="0" bottom="0" percent="0" rank="0" text="" dxfId="18">
      <formula>IF($P12:$P51="H",1,0)</formula>
    </cfRule>
  </conditionalFormatting>
  <conditionalFormatting sqref="D34 D27 D20 D13">
    <cfRule type="expression" priority="21" aboveAverage="0" equalAverage="0" bottom="0" percent="0" rank="0" text="" dxfId="19">
      <formula>IF($P13:$P52="H",1,0)</formula>
    </cfRule>
  </conditionalFormatting>
  <conditionalFormatting sqref="E35">
    <cfRule type="expression" priority="22" aboveAverage="0" equalAverage="0" bottom="0" percent="0" rank="0" text="" dxfId="20">
      <formula>IF($P35:$P74="H",1,0)</formula>
    </cfRule>
  </conditionalFormatting>
  <conditionalFormatting sqref="D35 D28 D21 D14">
    <cfRule type="expression" priority="23" aboveAverage="0" equalAverage="0" bottom="0" percent="0" rank="0" text="" dxfId="21">
      <formula>IF($P14:$P53="H",1,0)</formula>
    </cfRule>
  </conditionalFormatting>
  <conditionalFormatting sqref="E36">
    <cfRule type="expression" priority="24" aboveAverage="0" equalAverage="0" bottom="0" percent="0" rank="0" text="" dxfId="22">
      <formula>IF($P36:$P75="H",1,0)</formula>
    </cfRule>
  </conditionalFormatting>
  <conditionalFormatting sqref="D36">
    <cfRule type="expression" priority="25" aboveAverage="0" equalAverage="0" bottom="0" percent="0" rank="0" text="" dxfId="23">
      <formula>IF($P36:$P75="H",1,0)</formula>
    </cfRule>
  </conditionalFormatting>
  <conditionalFormatting sqref="E28">
    <cfRule type="expression" priority="26" aboveAverage="0" equalAverage="0" bottom="0" percent="0" rank="0" text="" dxfId="24">
      <formula>IF($P28:$P67="H",1,0)</formula>
    </cfRule>
  </conditionalFormatting>
  <conditionalFormatting sqref="E29">
    <cfRule type="expression" priority="27" aboveAverage="0" equalAverage="0" bottom="0" percent="0" rank="0" text="" dxfId="25">
      <formula>IF($P29:$P68="H",1,0)</formula>
    </cfRule>
  </conditionalFormatting>
  <conditionalFormatting sqref="D29">
    <cfRule type="expression" priority="28" aboveAverage="0" equalAverage="0" bottom="0" percent="0" rank="0" text="" dxfId="26">
      <formula>IF($P29:$P68="H",1,0)</formula>
    </cfRule>
  </conditionalFormatting>
  <conditionalFormatting sqref="E21">
    <cfRule type="expression" priority="29" aboveAverage="0" equalAverage="0" bottom="0" percent="0" rank="0" text="" dxfId="27">
      <formula>IF($P21:$P60="H",1,0)</formula>
    </cfRule>
  </conditionalFormatting>
  <conditionalFormatting sqref="D23">
    <cfRule type="expression" priority="30" aboveAverage="0" equalAverage="0" bottom="0" percent="0" rank="0" text="" dxfId="28">
      <formula>IF($P23:$P62="H",1,0)</formula>
    </cfRule>
  </conditionalFormatting>
  <conditionalFormatting sqref="E23">
    <cfRule type="expression" priority="31" aboveAverage="0" equalAverage="0" bottom="0" percent="0" rank="0" text="" dxfId="29">
      <formula>IF($P23:$P62="H",1,0)</formula>
    </cfRule>
  </conditionalFormatting>
  <conditionalFormatting sqref="D22">
    <cfRule type="expression" priority="32" aboveAverage="0" equalAverage="0" bottom="0" percent="0" rank="0" text="" dxfId="30">
      <formula>IF($P22:$P61="H",1,0)</formula>
    </cfRule>
  </conditionalFormatting>
  <conditionalFormatting sqref="E22">
    <cfRule type="expression" priority="33" aboveAverage="0" equalAverage="0" bottom="0" percent="0" rank="0" text="" dxfId="31">
      <formula>IF($P22:$P61="H",1,0)</formula>
    </cfRule>
  </conditionalFormatting>
  <conditionalFormatting sqref="E14">
    <cfRule type="expression" priority="34" aboveAverage="0" equalAverage="0" bottom="0" percent="0" rank="0" text="" dxfId="32">
      <formula>IF($P14:$P53="H",1,0)</formula>
    </cfRule>
  </conditionalFormatting>
  <conditionalFormatting sqref="D15">
    <cfRule type="expression" priority="35" aboveAverage="0" equalAverage="0" bottom="0" percent="0" rank="0" text="" dxfId="33">
      <formula>IF($P15:$P54="H",1,0)</formula>
    </cfRule>
  </conditionalFormatting>
  <conditionalFormatting sqref="E15">
    <cfRule type="expression" priority="36" aboveAverage="0" equalAverage="0" bottom="0" percent="0" rank="0" text="" dxfId="34">
      <formula>IF($P15:$P54="H",1,0)</formula>
    </cfRule>
  </conditionalFormatting>
  <conditionalFormatting sqref="E14">
    <cfRule type="expression" priority="37" aboveAverage="0" equalAverage="0" bottom="0" percent="0" rank="0" text="" dxfId="35">
      <formula>IF($P14:$P53="H",1,0)</formula>
    </cfRule>
  </conditionalFormatting>
  <conditionalFormatting sqref="D15">
    <cfRule type="expression" priority="38" aboveAverage="0" equalAverage="0" bottom="0" percent="0" rank="0" text="" dxfId="36">
      <formula>IF($P15:$P54="H",1,0)</formula>
    </cfRule>
  </conditionalFormatting>
  <conditionalFormatting sqref="E15">
    <cfRule type="expression" priority="39" aboveAverage="0" equalAverage="0" bottom="0" percent="0" rank="0" text="" dxfId="37">
      <formula>IF($P15:$P54="H",1,0)</formula>
    </cfRule>
  </conditionalFormatting>
  <conditionalFormatting sqref="D9">
    <cfRule type="expression" priority="40" aboveAverage="0" equalAverage="0" bottom="0" percent="0" rank="0" text="" dxfId="38">
      <formula>IF($P9:$P48="H",1,0)</formula>
    </cfRule>
  </conditionalFormatting>
  <conditionalFormatting sqref="E9">
    <cfRule type="expression" priority="41" aboveAverage="0" equalAverage="0" bottom="0" percent="0" rank="0" text="" dxfId="39">
      <formula>IF($P9:$P48="H",1,0)</formula>
    </cfRule>
  </conditionalFormatting>
  <dataValidations count="5">
    <dataValidation allowBlank="true" operator="between" showDropDown="false" showErrorMessage="true" showInputMessage="true" sqref="J9:K48" type="time">
      <formula1>0</formula1>
      <formula2>0.999305555555556</formula2>
    </dataValidation>
    <dataValidation allowBlank="true" error="the date entered must be between Start Date and End Date of Reporting Period!" errorTitle="Alert" operator="between" prompt="the date entered must be between Start Date and End Date of Reporting Period!" promptTitle="Info" showDropDown="false" showErrorMessage="false" showInputMessage="true" sqref="C9:C48" type="date">
      <formula1>D5</formula1>
      <formula2>D6</formula2>
    </dataValidation>
    <dataValidation allowBlank="true" operator="between" showDropDown="false" showErrorMessage="true" showInputMessage="true" sqref="N1:O1" type="list">
      <formula1>'Employee Data'!$B$5:$B$75</formula1>
      <formula2>0</formula2>
    </dataValidation>
    <dataValidation allowBlank="true" operator="between" showDropDown="false" showErrorMessage="true" showInputMessage="true" sqref="D9:D48" type="list">
      <formula1>Activities!$A$3:$A$34</formula1>
      <formula2>0</formula2>
    </dataValidation>
    <dataValidation allowBlank="true" operator="between" showDropDown="false" showErrorMessage="true" showInputMessage="true" sqref="E9:E48" type="list">
      <formula1>'Project Info'!$B$6:$B$23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70"/>
  <sheetViews>
    <sheetView showFormulas="false" showGridLines="true" showRowColHeaders="true" showZeros="true" rightToLeft="false" tabSelected="false" showOutlineSymbols="true" defaultGridColor="true" view="normal" topLeftCell="A4" colorId="64" zoomScale="80" zoomScaleNormal="80" zoomScalePageLayoutView="100" workbookViewId="0">
      <selection pane="topLeft" activeCell="D24" activeCellId="0" sqref="D24"/>
    </sheetView>
  </sheetViews>
  <sheetFormatPr defaultColWidth="9" defaultRowHeight="14.5" zeroHeight="false" outlineLevelRow="0" outlineLevelCol="0"/>
  <cols>
    <col collapsed="false" customWidth="true" hidden="false" outlineLevel="0" max="1" min="1" style="0" width="1.91"/>
    <col collapsed="false" customWidth="true" hidden="false" outlineLevel="0" max="2" min="2" style="0" width="37.46"/>
    <col collapsed="false" customWidth="true" hidden="false" outlineLevel="0" max="3" min="3" style="0" width="1.63"/>
    <col collapsed="false" customWidth="true" hidden="false" outlineLevel="0" max="4" min="4" style="0" width="56.54"/>
    <col collapsed="false" customWidth="true" hidden="false" outlineLevel="0" max="5" min="5" style="0" width="1.53"/>
    <col collapsed="false" customWidth="true" hidden="false" outlineLevel="0" max="6" min="6" style="0" width="26.36"/>
    <col collapsed="false" customWidth="true" hidden="false" outlineLevel="0" max="7" min="7" style="0" width="1.53"/>
    <col collapsed="false" customWidth="true" hidden="false" outlineLevel="0" max="8" min="8" style="0" width="23.09"/>
    <col collapsed="false" customWidth="true" hidden="false" outlineLevel="0" max="9" min="9" style="0" width="9.45"/>
    <col collapsed="false" customWidth="true" hidden="false" outlineLevel="0" max="13" min="13" style="0" width="40.54"/>
    <col collapsed="false" customWidth="true" hidden="false" outlineLevel="0" max="14" min="14" style="0" width="1.53"/>
    <col collapsed="false" customWidth="true" hidden="false" outlineLevel="0" max="15" min="15" style="0" width="16.45"/>
    <col collapsed="false" customWidth="true" hidden="false" outlineLevel="0" max="16" min="16" style="0" width="14.36"/>
    <col collapsed="false" customWidth="true" hidden="false" outlineLevel="0" max="17" min="17" style="0" width="7.36"/>
    <col collapsed="false" customWidth="true" hidden="false" outlineLevel="0" max="18" min="18" style="0" width="7.64"/>
    <col collapsed="false" customWidth="true" hidden="false" outlineLevel="0" max="19" min="19" style="0" width="12.63"/>
    <col collapsed="false" customWidth="true" hidden="false" outlineLevel="0" max="20" min="20" style="0" width="26.54"/>
    <col collapsed="false" customWidth="true" hidden="false" outlineLevel="0" max="27" min="27" style="0" width="40.54"/>
    <col collapsed="false" customWidth="true" hidden="false" outlineLevel="0" max="28" min="28" style="0" width="1.53"/>
    <col collapsed="false" customWidth="true" hidden="false" outlineLevel="0" max="29" min="29" style="0" width="32.63"/>
    <col collapsed="false" customWidth="true" hidden="false" outlineLevel="0" max="30" min="30" style="0" width="14.36"/>
    <col collapsed="false" customWidth="true" hidden="false" outlineLevel="0" max="31" min="31" style="0" width="7.36"/>
    <col collapsed="false" customWidth="true" hidden="false" outlineLevel="0" max="32" min="32" style="0" width="7.64"/>
    <col collapsed="false" customWidth="true" hidden="false" outlineLevel="0" max="33" min="33" style="0" width="16.37"/>
    <col collapsed="false" customWidth="true" hidden="false" outlineLevel="0" max="34" min="34" style="0" width="26.54"/>
  </cols>
  <sheetData>
    <row r="1" customFormat="false" ht="14.5" hidden="false" customHeight="false" outlineLevel="0" collapsed="false">
      <c r="N1" s="107"/>
    </row>
    <row r="2" customFormat="false" ht="14.5" hidden="false" customHeight="false" outlineLevel="0" collapsed="false">
      <c r="A2" s="108"/>
      <c r="B2" s="109"/>
      <c r="C2" s="109"/>
      <c r="D2" s="109"/>
      <c r="E2" s="109"/>
      <c r="F2" s="109"/>
      <c r="G2" s="109"/>
      <c r="H2" s="109"/>
      <c r="I2" s="109"/>
      <c r="J2" s="110"/>
      <c r="K2" s="9"/>
      <c r="L2" s="9"/>
      <c r="M2" s="11"/>
      <c r="N2" s="111"/>
      <c r="O2" s="11"/>
      <c r="P2" s="11"/>
      <c r="Q2" s="11"/>
      <c r="R2" s="11"/>
      <c r="S2" s="11"/>
      <c r="T2" s="11"/>
      <c r="U2" s="11"/>
      <c r="V2" s="11"/>
      <c r="AA2" s="11"/>
      <c r="AB2" s="11"/>
      <c r="AC2" s="11"/>
      <c r="AD2" s="11"/>
      <c r="AE2" s="11"/>
      <c r="AF2" s="11"/>
      <c r="AG2" s="11"/>
      <c r="AH2" s="11"/>
      <c r="AI2" s="11"/>
      <c r="AJ2" s="11"/>
    </row>
    <row r="3" customFormat="false" ht="21" hidden="false" customHeight="false" outlineLevel="0" collapsed="false">
      <c r="A3" s="112" t="s">
        <v>81</v>
      </c>
      <c r="B3" s="112"/>
      <c r="C3" s="112"/>
      <c r="D3" s="112"/>
      <c r="E3" s="112"/>
      <c r="F3" s="112"/>
      <c r="G3" s="112"/>
      <c r="H3" s="112"/>
      <c r="I3" s="112"/>
      <c r="J3" s="112"/>
      <c r="K3" s="113"/>
      <c r="L3" s="113"/>
      <c r="M3" s="11"/>
      <c r="N3" s="111"/>
      <c r="O3" s="11"/>
      <c r="P3" s="11"/>
      <c r="Q3" s="11"/>
      <c r="R3" s="11"/>
      <c r="S3" s="11"/>
      <c r="T3" s="114" t="s">
        <v>82</v>
      </c>
      <c r="U3" s="114"/>
      <c r="V3" s="11"/>
      <c r="W3" s="11"/>
      <c r="X3" s="11"/>
      <c r="Y3" s="11"/>
      <c r="Z3" s="17"/>
      <c r="AA3" s="11"/>
      <c r="AB3" s="11"/>
      <c r="AC3" s="11"/>
      <c r="AD3" s="11"/>
      <c r="AE3" s="11"/>
      <c r="AF3" s="11"/>
      <c r="AG3" s="11"/>
      <c r="AH3" s="114" t="s">
        <v>83</v>
      </c>
      <c r="AI3" s="115"/>
      <c r="AJ3" s="11"/>
      <c r="AK3" s="11"/>
    </row>
    <row r="4" customFormat="false" ht="14.5" hidden="false" customHeight="false" outlineLevel="0" collapsed="false">
      <c r="A4" s="96"/>
      <c r="B4" s="12"/>
      <c r="C4" s="12"/>
      <c r="D4" s="116" t="s">
        <v>5</v>
      </c>
      <c r="E4" s="13" t="s">
        <v>84</v>
      </c>
      <c r="F4" s="1" t="s">
        <v>85</v>
      </c>
      <c r="G4" s="12"/>
      <c r="H4" s="12"/>
      <c r="I4" s="12"/>
      <c r="J4" s="117"/>
      <c r="K4" s="12"/>
      <c r="L4" s="12"/>
      <c r="M4" s="11"/>
      <c r="N4" s="1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customFormat="false" ht="14.5" hidden="false" customHeight="false" outlineLevel="0" collapsed="false">
      <c r="A5" s="96"/>
      <c r="B5" s="12"/>
      <c r="C5" s="12"/>
      <c r="D5" s="116"/>
      <c r="E5" s="13"/>
      <c r="F5" s="1"/>
      <c r="G5" s="12"/>
      <c r="H5" s="12"/>
      <c r="I5" s="12"/>
      <c r="J5" s="117"/>
      <c r="K5" s="12"/>
      <c r="L5" s="12"/>
      <c r="M5" s="11"/>
      <c r="N5" s="1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customFormat="false" ht="18.5" hidden="false" customHeight="false" outlineLevel="0" collapsed="false">
      <c r="A6" s="96"/>
      <c r="B6" s="12"/>
      <c r="C6" s="12"/>
      <c r="D6" s="11"/>
      <c r="E6" s="11"/>
      <c r="F6" s="12"/>
      <c r="G6" s="12"/>
      <c r="H6" s="12"/>
      <c r="I6" s="11"/>
      <c r="J6" s="117"/>
      <c r="K6" s="12"/>
      <c r="L6" s="12"/>
      <c r="M6" s="118" t="s">
        <v>86</v>
      </c>
      <c r="N6" s="118"/>
      <c r="O6" s="118"/>
      <c r="P6" s="118"/>
      <c r="Q6" s="118"/>
      <c r="R6" s="118"/>
      <c r="S6" s="118"/>
      <c r="T6" s="118"/>
      <c r="U6" s="118"/>
      <c r="V6" s="118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customFormat="false" ht="18.5" hidden="false" customHeight="false" outlineLevel="0" collapsed="false">
      <c r="A7" s="96"/>
      <c r="B7" s="11"/>
      <c r="C7" s="11"/>
      <c r="D7" s="11"/>
      <c r="E7" s="11"/>
      <c r="F7" s="12"/>
      <c r="G7" s="12"/>
      <c r="H7" s="119" t="s">
        <v>87</v>
      </c>
      <c r="I7" s="119"/>
      <c r="J7" s="117"/>
      <c r="K7" s="12"/>
      <c r="L7" s="12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8" t="s">
        <v>88</v>
      </c>
      <c r="AB7" s="118"/>
      <c r="AC7" s="118"/>
      <c r="AD7" s="118"/>
      <c r="AE7" s="118"/>
      <c r="AF7" s="118"/>
      <c r="AG7" s="118"/>
      <c r="AH7" s="118"/>
      <c r="AI7" s="118"/>
      <c r="AJ7" s="11"/>
      <c r="AK7" s="11"/>
    </row>
    <row r="8" customFormat="false" ht="15.5" hidden="false" customHeight="false" outlineLevel="0" collapsed="false">
      <c r="A8" s="96"/>
      <c r="B8" s="11"/>
      <c r="C8" s="11"/>
      <c r="D8" s="11"/>
      <c r="E8" s="11"/>
      <c r="F8" s="12"/>
      <c r="G8" s="12"/>
      <c r="H8" s="120" t="str">
        <f aca="false">D17</f>
        <v>Cybertrend Intrabuana</v>
      </c>
      <c r="I8" s="121" t="s">
        <v>89</v>
      </c>
      <c r="J8" s="117"/>
      <c r="K8" s="12"/>
      <c r="L8" s="12"/>
      <c r="M8" s="122"/>
      <c r="N8" s="123"/>
      <c r="O8" s="124"/>
      <c r="P8" s="124"/>
      <c r="Q8" s="124"/>
      <c r="R8" s="124"/>
      <c r="S8" s="124"/>
      <c r="T8" s="124"/>
      <c r="U8" s="124"/>
      <c r="V8" s="124"/>
      <c r="W8" s="11"/>
      <c r="X8" s="11"/>
      <c r="Y8" s="11"/>
      <c r="Z8" s="11"/>
      <c r="AA8" s="122"/>
      <c r="AB8" s="124"/>
      <c r="AC8" s="124"/>
      <c r="AD8" s="124"/>
      <c r="AE8" s="124"/>
      <c r="AF8" s="124"/>
      <c r="AG8" s="124"/>
      <c r="AH8" s="124"/>
      <c r="AI8" s="124"/>
      <c r="AJ8" s="42"/>
      <c r="AK8" s="11"/>
    </row>
    <row r="9" customFormat="false" ht="15.5" hidden="false" customHeight="false" outlineLevel="0" collapsed="false">
      <c r="A9" s="96"/>
      <c r="B9" s="125" t="s">
        <v>72</v>
      </c>
      <c r="C9" s="24" t="s">
        <v>84</v>
      </c>
      <c r="D9" s="126" t="n">
        <v>43304</v>
      </c>
      <c r="E9" s="11"/>
      <c r="F9" s="12"/>
      <c r="G9" s="12"/>
      <c r="H9" s="127"/>
      <c r="I9" s="128"/>
      <c r="J9" s="117"/>
      <c r="K9" s="12"/>
      <c r="L9" s="12"/>
      <c r="M9" s="129" t="s">
        <v>90</v>
      </c>
      <c r="N9" s="42" t="s">
        <v>84</v>
      </c>
      <c r="O9" s="130" t="str">
        <f aca="false">D17</f>
        <v>Cybertrend Intrabuana</v>
      </c>
      <c r="P9" s="130"/>
      <c r="Q9" s="130"/>
      <c r="R9" s="130"/>
      <c r="S9" s="11"/>
      <c r="T9" s="11"/>
      <c r="U9" s="124"/>
      <c r="V9" s="124"/>
      <c r="W9" s="11"/>
      <c r="X9" s="11"/>
      <c r="Y9" s="11"/>
      <c r="Z9" s="11"/>
      <c r="AA9" s="124"/>
      <c r="AB9" s="124"/>
      <c r="AC9" s="124"/>
      <c r="AD9" s="124"/>
      <c r="AE9" s="124"/>
      <c r="AF9" s="131"/>
      <c r="AG9" s="132"/>
      <c r="AH9" s="124"/>
      <c r="AI9" s="124"/>
      <c r="AJ9" s="42"/>
      <c r="AK9" s="11"/>
    </row>
    <row r="10" customFormat="false" ht="15.5" hidden="false" customHeight="false" outlineLevel="0" collapsed="false">
      <c r="A10" s="96"/>
      <c r="B10" s="125" t="s">
        <v>91</v>
      </c>
      <c r="C10" s="24" t="s">
        <v>84</v>
      </c>
      <c r="D10" s="133" t="s">
        <v>92</v>
      </c>
      <c r="E10" s="11"/>
      <c r="F10" s="12"/>
      <c r="G10" s="12"/>
      <c r="H10" s="127"/>
      <c r="I10" s="128"/>
      <c r="J10" s="117"/>
      <c r="K10" s="12"/>
      <c r="L10" s="12"/>
      <c r="M10" s="134" t="s">
        <v>55</v>
      </c>
      <c r="N10" s="24" t="s">
        <v>84</v>
      </c>
      <c r="O10" s="130" t="str">
        <f aca="false">D18</f>
        <v>CBI-Talent Force Jun-Dec 2018-for Unilever</v>
      </c>
      <c r="P10" s="130"/>
      <c r="Q10" s="130"/>
      <c r="R10" s="130"/>
      <c r="S10" s="11"/>
      <c r="T10" s="11"/>
      <c r="U10" s="124"/>
      <c r="V10" s="124"/>
      <c r="W10" s="11"/>
      <c r="X10" s="11"/>
      <c r="Y10" s="11"/>
      <c r="Z10" s="11"/>
      <c r="AA10" s="124"/>
      <c r="AB10" s="135"/>
      <c r="AC10" s="124"/>
      <c r="AD10" s="124"/>
      <c r="AE10" s="124"/>
      <c r="AF10" s="124"/>
      <c r="AG10" s="124"/>
      <c r="AH10" s="124"/>
      <c r="AI10" s="124"/>
      <c r="AJ10" s="42"/>
      <c r="AK10" s="11"/>
    </row>
    <row r="11" customFormat="false" ht="15.5" hidden="false" customHeight="false" outlineLevel="0" collapsed="false">
      <c r="A11" s="96"/>
      <c r="B11" s="125" t="s">
        <v>93</v>
      </c>
      <c r="C11" s="24" t="s">
        <v>84</v>
      </c>
      <c r="D11" s="136" t="s">
        <v>94</v>
      </c>
      <c r="E11" s="11"/>
      <c r="F11" s="12"/>
      <c r="G11" s="12"/>
      <c r="H11" s="127"/>
      <c r="I11" s="128"/>
      <c r="J11" s="117"/>
      <c r="K11" s="12"/>
      <c r="L11" s="12"/>
      <c r="M11" s="134" t="s">
        <v>58</v>
      </c>
      <c r="N11" s="24" t="s">
        <v>84</v>
      </c>
      <c r="O11" s="124"/>
      <c r="P11" s="124"/>
      <c r="Q11" s="124"/>
      <c r="R11" s="131"/>
      <c r="S11" s="132"/>
      <c r="T11" s="124"/>
      <c r="U11" s="124"/>
      <c r="V11" s="124"/>
      <c r="W11" s="11"/>
      <c r="X11" s="11"/>
      <c r="Y11" s="11"/>
      <c r="Z11" s="11"/>
      <c r="AA11" s="137" t="s">
        <v>95</v>
      </c>
      <c r="AB11" s="124"/>
      <c r="AC11" s="124"/>
      <c r="AD11" s="124"/>
      <c r="AE11" s="124"/>
      <c r="AF11" s="124"/>
      <c r="AG11" s="124"/>
      <c r="AH11" s="124"/>
      <c r="AI11" s="124"/>
      <c r="AJ11" s="42"/>
      <c r="AK11" s="11"/>
    </row>
    <row r="12" customFormat="false" ht="15.5" hidden="false" customHeight="false" outlineLevel="0" collapsed="false">
      <c r="A12" s="96"/>
      <c r="B12" s="125" t="s">
        <v>96</v>
      </c>
      <c r="C12" s="24" t="s">
        <v>84</v>
      </c>
      <c r="D12" s="136" t="s">
        <v>97</v>
      </c>
      <c r="E12" s="11"/>
      <c r="F12" s="12"/>
      <c r="G12" s="12"/>
      <c r="H12" s="127"/>
      <c r="I12" s="128"/>
      <c r="J12" s="117"/>
      <c r="K12" s="12"/>
      <c r="L12" s="12"/>
      <c r="M12" s="134" t="s">
        <v>98</v>
      </c>
      <c r="N12" s="24" t="s">
        <v>84</v>
      </c>
      <c r="O12" s="124"/>
      <c r="P12" s="124"/>
      <c r="Q12" s="124"/>
      <c r="R12" s="131"/>
      <c r="S12" s="132"/>
      <c r="T12" s="124"/>
      <c r="U12" s="124"/>
      <c r="V12" s="124"/>
      <c r="W12" s="11"/>
      <c r="X12" s="11"/>
      <c r="Y12" s="11"/>
      <c r="Z12" s="11"/>
      <c r="AA12" s="138" t="s">
        <v>99</v>
      </c>
      <c r="AB12" s="123" t="str">
        <f aca="false">C32</f>
        <v>:</v>
      </c>
      <c r="AC12" s="139" t="str">
        <f aca="false">D32</f>
        <v>Outside JKT Area - West Java Area</v>
      </c>
      <c r="AD12" s="139"/>
      <c r="AE12" s="139"/>
      <c r="AF12" s="139"/>
      <c r="AG12" s="139"/>
      <c r="AH12" s="124"/>
      <c r="AI12" s="124"/>
      <c r="AJ12" s="42"/>
      <c r="AK12" s="11"/>
    </row>
    <row r="13" customFormat="false" ht="15.5" hidden="false" customHeight="false" outlineLevel="0" collapsed="false">
      <c r="A13" s="96"/>
      <c r="B13" s="125" t="s">
        <v>100</v>
      </c>
      <c r="C13" s="24" t="s">
        <v>84</v>
      </c>
      <c r="D13" s="136" t="s">
        <v>101</v>
      </c>
      <c r="E13" s="11"/>
      <c r="F13" s="12"/>
      <c r="G13" s="12"/>
      <c r="H13" s="140"/>
      <c r="I13" s="141"/>
      <c r="J13" s="117"/>
      <c r="K13" s="12"/>
      <c r="L13" s="12"/>
      <c r="M13" s="11"/>
      <c r="N13" s="11"/>
      <c r="O13" s="124"/>
      <c r="P13" s="124"/>
      <c r="Q13" s="124"/>
      <c r="R13" s="124"/>
      <c r="S13" s="124"/>
      <c r="T13" s="124"/>
      <c r="U13" s="124"/>
      <c r="V13" s="124"/>
      <c r="W13" s="11"/>
      <c r="X13" s="11"/>
      <c r="Y13" s="11"/>
      <c r="Z13" s="11"/>
      <c r="AA13" s="138" t="s">
        <v>102</v>
      </c>
      <c r="AB13" s="123" t="str">
        <f aca="false">C33</f>
        <v>:</v>
      </c>
      <c r="AC13" s="139" t="str">
        <f aca="false">D33</f>
        <v>Bandung, Jawa Barat</v>
      </c>
      <c r="AD13" s="139"/>
      <c r="AE13" s="139"/>
      <c r="AF13" s="139"/>
      <c r="AG13" s="139"/>
      <c r="AH13" s="124"/>
      <c r="AI13" s="124"/>
      <c r="AJ13" s="42"/>
      <c r="AK13" s="11"/>
    </row>
    <row r="14" customFormat="false" ht="15.5" hidden="false" customHeight="false" outlineLevel="0" collapsed="false">
      <c r="A14" s="142"/>
      <c r="B14" s="125"/>
      <c r="C14" s="24"/>
      <c r="D14" s="136"/>
      <c r="E14" s="11"/>
      <c r="F14" s="12"/>
      <c r="G14" s="12"/>
      <c r="H14" s="42"/>
      <c r="I14" s="42"/>
      <c r="J14" s="143"/>
      <c r="K14" s="35"/>
      <c r="L14" s="35"/>
      <c r="M14" s="137" t="s">
        <v>95</v>
      </c>
      <c r="N14" s="123"/>
      <c r="O14" s="124"/>
      <c r="P14" s="124"/>
      <c r="Q14" s="124"/>
      <c r="R14" s="124"/>
      <c r="S14" s="124"/>
      <c r="T14" s="124"/>
      <c r="U14" s="124"/>
      <c r="V14" s="124"/>
      <c r="W14" s="11"/>
      <c r="X14" s="42"/>
      <c r="Y14" s="42"/>
      <c r="Z14" s="14"/>
      <c r="AA14" s="138" t="s">
        <v>103</v>
      </c>
      <c r="AB14" s="123" t="str">
        <f aca="false">C34</f>
        <v>:</v>
      </c>
      <c r="AC14" s="139" t="str">
        <f aca="false">D34</f>
        <v>Telkom University</v>
      </c>
      <c r="AD14" s="139"/>
      <c r="AE14" s="139"/>
      <c r="AF14" s="139"/>
      <c r="AG14" s="139"/>
      <c r="AH14" s="124"/>
      <c r="AI14" s="124"/>
      <c r="AJ14" s="42"/>
      <c r="AK14" s="42"/>
    </row>
    <row r="15" customFormat="false" ht="15.5" hidden="false" customHeight="false" outlineLevel="0" collapsed="false">
      <c r="A15" s="142"/>
      <c r="B15" s="144" t="s">
        <v>104</v>
      </c>
      <c r="C15" s="24"/>
      <c r="D15" s="145"/>
      <c r="E15" s="146"/>
      <c r="F15" s="24"/>
      <c r="G15" s="14"/>
      <c r="H15" s="14"/>
      <c r="I15" s="42"/>
      <c r="J15" s="143"/>
      <c r="K15" s="35"/>
      <c r="L15" s="35"/>
      <c r="M15" s="138" t="s">
        <v>99</v>
      </c>
      <c r="N15" s="123" t="s">
        <v>84</v>
      </c>
      <c r="O15" s="139" t="str">
        <f aca="false">AC12</f>
        <v>Outside JKT Area - West Java Area</v>
      </c>
      <c r="P15" s="139"/>
      <c r="Q15" s="139"/>
      <c r="R15" s="139"/>
      <c r="S15" s="139"/>
      <c r="T15" s="124"/>
      <c r="U15" s="124"/>
      <c r="V15" s="124"/>
      <c r="W15" s="11"/>
      <c r="X15" s="42"/>
      <c r="Y15" s="42"/>
      <c r="Z15" s="18"/>
      <c r="AA15" s="138" t="s">
        <v>105</v>
      </c>
      <c r="AB15" s="123" t="str">
        <f aca="false">C35</f>
        <v>:</v>
      </c>
      <c r="AC15" s="139" t="str">
        <f aca="false">D35</f>
        <v>Jl Buahbatu, Bandung</v>
      </c>
      <c r="AD15" s="139"/>
      <c r="AE15" s="139"/>
      <c r="AF15" s="139"/>
      <c r="AG15" s="139"/>
      <c r="AH15" s="124"/>
      <c r="AI15" s="124"/>
      <c r="AJ15" s="42"/>
      <c r="AK15" s="42"/>
    </row>
    <row r="16" customFormat="false" ht="18.5" hidden="false" customHeight="false" outlineLevel="0" collapsed="false">
      <c r="A16" s="142"/>
      <c r="B16" s="147"/>
      <c r="C16" s="148" t="s">
        <v>106</v>
      </c>
      <c r="D16" s="149" t="s">
        <v>107</v>
      </c>
      <c r="E16" s="149"/>
      <c r="F16" s="149"/>
      <c r="G16" s="24"/>
      <c r="H16" s="150"/>
      <c r="I16" s="150"/>
      <c r="J16" s="143"/>
      <c r="K16" s="35"/>
      <c r="L16" s="35"/>
      <c r="M16" s="138" t="s">
        <v>102</v>
      </c>
      <c r="N16" s="123" t="s">
        <v>84</v>
      </c>
      <c r="O16" s="139" t="str">
        <f aca="false">AC13</f>
        <v>Bandung, Jawa Barat</v>
      </c>
      <c r="P16" s="139"/>
      <c r="Q16" s="139"/>
      <c r="R16" s="139"/>
      <c r="S16" s="139"/>
      <c r="T16" s="124"/>
      <c r="U16" s="124"/>
      <c r="V16" s="124"/>
      <c r="W16" s="11"/>
      <c r="X16" s="42"/>
      <c r="Y16" s="42"/>
      <c r="Z16" s="18"/>
      <c r="AA16" s="151"/>
      <c r="AB16" s="124"/>
      <c r="AC16" s="139" t="str">
        <f aca="false">D36</f>
        <v>Jawa Barat</v>
      </c>
      <c r="AD16" s="139"/>
      <c r="AE16" s="139"/>
      <c r="AF16" s="139"/>
      <c r="AG16" s="139"/>
      <c r="AH16" s="124"/>
      <c r="AI16" s="124"/>
      <c r="AJ16" s="42"/>
      <c r="AK16" s="42"/>
    </row>
    <row r="17" customFormat="false" ht="15.5" hidden="false" customHeight="false" outlineLevel="0" collapsed="false">
      <c r="A17" s="142"/>
      <c r="B17" s="152" t="s">
        <v>90</v>
      </c>
      <c r="C17" s="42" t="s">
        <v>84</v>
      </c>
      <c r="D17" s="153" t="s">
        <v>108</v>
      </c>
      <c r="E17" s="42"/>
      <c r="F17" s="42"/>
      <c r="G17" s="24"/>
      <c r="H17" s="150"/>
      <c r="I17" s="150"/>
      <c r="J17" s="154"/>
      <c r="K17" s="42"/>
      <c r="L17" s="42"/>
      <c r="M17" s="138" t="s">
        <v>103</v>
      </c>
      <c r="N17" s="123" t="s">
        <v>84</v>
      </c>
      <c r="O17" s="139" t="str">
        <f aca="false">AC14</f>
        <v>Telkom University</v>
      </c>
      <c r="P17" s="139"/>
      <c r="Q17" s="139"/>
      <c r="R17" s="139"/>
      <c r="S17" s="139"/>
      <c r="T17" s="124"/>
      <c r="U17" s="124"/>
      <c r="V17" s="124"/>
      <c r="W17" s="42"/>
      <c r="X17" s="42"/>
      <c r="Y17" s="42"/>
      <c r="Z17" s="42"/>
      <c r="AA17" s="155" t="s">
        <v>109</v>
      </c>
      <c r="AB17" s="123" t="s">
        <v>84</v>
      </c>
      <c r="AC17" s="156" t="n">
        <f aca="false">D28</f>
        <v>4</v>
      </c>
      <c r="AD17" s="157"/>
      <c r="AE17" s="124"/>
      <c r="AF17" s="124"/>
      <c r="AG17" s="124"/>
      <c r="AH17" s="124"/>
      <c r="AI17" s="124"/>
      <c r="AJ17" s="42"/>
      <c r="AK17" s="42"/>
    </row>
    <row r="18" customFormat="false" ht="15.5" hidden="false" customHeight="false" outlineLevel="0" collapsed="false">
      <c r="A18" s="142"/>
      <c r="B18" s="125" t="s">
        <v>55</v>
      </c>
      <c r="C18" s="24" t="s">
        <v>84</v>
      </c>
      <c r="D18" s="153" t="s">
        <v>110</v>
      </c>
      <c r="E18" s="158"/>
      <c r="F18" s="44"/>
      <c r="G18" s="44"/>
      <c r="H18" s="44"/>
      <c r="I18" s="44"/>
      <c r="J18" s="154"/>
      <c r="K18" s="42"/>
      <c r="L18" s="42"/>
      <c r="M18" s="138" t="s">
        <v>105</v>
      </c>
      <c r="N18" s="123" t="s">
        <v>84</v>
      </c>
      <c r="O18" s="139" t="str">
        <f aca="false">AC15</f>
        <v>Jl Buahbatu, Bandung</v>
      </c>
      <c r="P18" s="139"/>
      <c r="Q18" s="139"/>
      <c r="R18" s="139"/>
      <c r="S18" s="139"/>
      <c r="T18" s="124"/>
      <c r="U18" s="124"/>
      <c r="V18" s="124"/>
      <c r="W18" s="42"/>
      <c r="X18" s="42"/>
      <c r="Y18" s="42"/>
      <c r="Z18" s="42"/>
      <c r="AA18" s="138" t="s">
        <v>111</v>
      </c>
      <c r="AB18" s="115" t="s">
        <v>84</v>
      </c>
      <c r="AC18" s="159" t="n">
        <v>1</v>
      </c>
      <c r="AD18" s="130" t="str">
        <f aca="false">D10</f>
        <v>Indra Fallah</v>
      </c>
      <c r="AE18" s="130"/>
      <c r="AF18" s="130"/>
      <c r="AG18" s="130"/>
      <c r="AH18" s="124"/>
      <c r="AI18" s="124"/>
      <c r="AJ18" s="42"/>
      <c r="AK18" s="42"/>
    </row>
    <row r="19" customFormat="false" ht="15.5" hidden="false" customHeight="false" outlineLevel="0" collapsed="false">
      <c r="A19" s="142"/>
      <c r="B19" s="125" t="s">
        <v>112</v>
      </c>
      <c r="C19" s="24" t="s">
        <v>84</v>
      </c>
      <c r="D19" s="153" t="s">
        <v>113</v>
      </c>
      <c r="E19" s="158"/>
      <c r="F19" s="152" t="s">
        <v>114</v>
      </c>
      <c r="G19" s="44" t="s">
        <v>84</v>
      </c>
      <c r="H19" s="153" t="s">
        <v>115</v>
      </c>
      <c r="I19" s="44"/>
      <c r="J19" s="143"/>
      <c r="K19" s="35"/>
      <c r="L19" s="35"/>
      <c r="M19" s="151"/>
      <c r="N19" s="123"/>
      <c r="O19" s="139" t="str">
        <f aca="false">AC16</f>
        <v>Jawa Barat</v>
      </c>
      <c r="P19" s="139"/>
      <c r="Q19" s="139"/>
      <c r="R19" s="139"/>
      <c r="S19" s="139"/>
      <c r="T19" s="124"/>
      <c r="U19" s="124"/>
      <c r="V19" s="124"/>
      <c r="W19" s="42"/>
      <c r="X19" s="42"/>
      <c r="Y19" s="42"/>
      <c r="Z19" s="42"/>
      <c r="AA19" s="155" t="s">
        <v>116</v>
      </c>
      <c r="AB19" s="124" t="s">
        <v>84</v>
      </c>
      <c r="AC19" s="159" t="n">
        <v>0</v>
      </c>
      <c r="AD19" s="124"/>
      <c r="AE19" s="124"/>
      <c r="AF19" s="124"/>
      <c r="AG19" s="124"/>
      <c r="AH19" s="124"/>
      <c r="AI19" s="124"/>
      <c r="AJ19" s="42"/>
      <c r="AK19" s="42"/>
    </row>
    <row r="20" customFormat="false" ht="15.5" hidden="false" customHeight="false" outlineLevel="0" collapsed="false">
      <c r="A20" s="142"/>
      <c r="B20" s="125" t="s">
        <v>58</v>
      </c>
      <c r="C20" s="24" t="s">
        <v>84</v>
      </c>
      <c r="D20" s="153" t="s">
        <v>117</v>
      </c>
      <c r="E20" s="158"/>
      <c r="F20" s="134" t="s">
        <v>118</v>
      </c>
      <c r="G20" s="125" t="s">
        <v>84</v>
      </c>
      <c r="H20" s="160" t="n">
        <v>43283</v>
      </c>
      <c r="I20" s="44"/>
      <c r="J20" s="143"/>
      <c r="K20" s="35"/>
      <c r="L20" s="35"/>
      <c r="M20" s="155" t="s">
        <v>109</v>
      </c>
      <c r="N20" s="123" t="s">
        <v>84</v>
      </c>
      <c r="O20" s="139" t="n">
        <f aca="false">AC17</f>
        <v>4</v>
      </c>
      <c r="P20" s="139"/>
      <c r="Q20" s="139"/>
      <c r="R20" s="139"/>
      <c r="S20" s="139"/>
      <c r="T20" s="124"/>
      <c r="U20" s="124"/>
      <c r="V20" s="124"/>
      <c r="W20" s="42"/>
      <c r="X20" s="42"/>
      <c r="Y20" s="42"/>
      <c r="Z20" s="42"/>
      <c r="AA20" s="155"/>
      <c r="AB20" s="124"/>
      <c r="AC20" s="161"/>
      <c r="AD20" s="124"/>
      <c r="AE20" s="124"/>
      <c r="AF20" s="124"/>
      <c r="AG20" s="124"/>
      <c r="AH20" s="124"/>
      <c r="AI20" s="124"/>
      <c r="AJ20" s="42"/>
      <c r="AK20" s="42"/>
    </row>
    <row r="21" customFormat="false" ht="15.5" hidden="false" customHeight="false" outlineLevel="0" collapsed="false">
      <c r="A21" s="142"/>
      <c r="B21" s="125" t="s">
        <v>98</v>
      </c>
      <c r="C21" s="24" t="s">
        <v>84</v>
      </c>
      <c r="D21" s="160" t="n">
        <v>43282</v>
      </c>
      <c r="E21" s="158"/>
      <c r="F21" s="134" t="s">
        <v>119</v>
      </c>
      <c r="G21" s="125" t="s">
        <v>84</v>
      </c>
      <c r="H21" s="160" t="n">
        <v>43373</v>
      </c>
      <c r="I21" s="44"/>
      <c r="J21" s="143"/>
      <c r="K21" s="35"/>
      <c r="L21" s="35"/>
      <c r="M21" s="138" t="s">
        <v>111</v>
      </c>
      <c r="N21" s="123" t="s">
        <v>84</v>
      </c>
      <c r="O21" s="159" t="n">
        <v>1</v>
      </c>
      <c r="P21" s="130" t="str">
        <f aca="false">AD18</f>
        <v>Indra Fallah</v>
      </c>
      <c r="Q21" s="130"/>
      <c r="R21" s="130"/>
      <c r="S21" s="130"/>
      <c r="T21" s="124"/>
      <c r="U21" s="124"/>
      <c r="V21" s="124"/>
      <c r="W21" s="42"/>
      <c r="X21" s="42"/>
      <c r="Y21" s="42"/>
      <c r="Z21" s="42"/>
      <c r="AA21" s="162" t="s">
        <v>120</v>
      </c>
      <c r="AB21" s="124"/>
      <c r="AC21" s="124"/>
      <c r="AD21" s="124"/>
      <c r="AE21" s="124"/>
      <c r="AF21" s="124"/>
      <c r="AG21" s="124"/>
      <c r="AH21" s="124"/>
      <c r="AI21" s="124"/>
      <c r="AJ21" s="42"/>
      <c r="AK21" s="42"/>
    </row>
    <row r="22" customFormat="false" ht="15.5" hidden="false" customHeight="false" outlineLevel="0" collapsed="false">
      <c r="A22" s="142"/>
      <c r="B22" s="125" t="s">
        <v>121</v>
      </c>
      <c r="C22" s="24" t="s">
        <v>84</v>
      </c>
      <c r="D22" s="160" t="s">
        <v>122</v>
      </c>
      <c r="E22" s="163"/>
      <c r="F22" s="134" t="s">
        <v>123</v>
      </c>
      <c r="G22" s="125" t="s">
        <v>84</v>
      </c>
      <c r="H22" s="164" t="n">
        <v>3</v>
      </c>
      <c r="I22" s="152" t="s">
        <v>124</v>
      </c>
      <c r="J22" s="143"/>
      <c r="K22" s="35"/>
      <c r="L22" s="35"/>
      <c r="M22" s="155" t="s">
        <v>116</v>
      </c>
      <c r="N22" s="123" t="s">
        <v>84</v>
      </c>
      <c r="O22" s="159" t="n">
        <v>0</v>
      </c>
      <c r="P22" s="124"/>
      <c r="Q22" s="124"/>
      <c r="R22" s="124"/>
      <c r="S22" s="124"/>
      <c r="T22" s="124"/>
      <c r="U22" s="124"/>
      <c r="V22" s="124"/>
      <c r="W22" s="42"/>
      <c r="X22" s="42"/>
      <c r="Y22" s="42"/>
      <c r="Z22" s="42"/>
      <c r="AA22" s="151" t="s">
        <v>125</v>
      </c>
      <c r="AB22" s="124" t="s">
        <v>84</v>
      </c>
      <c r="AC22" s="165" t="s">
        <v>126</v>
      </c>
      <c r="AD22" s="166" t="s">
        <v>127</v>
      </c>
      <c r="AE22" s="167" t="n">
        <f aca="false">IF(AC22="No",1,0)</f>
        <v>0</v>
      </c>
      <c r="AF22" s="124"/>
      <c r="AG22" s="124"/>
      <c r="AH22" s="124"/>
      <c r="AI22" s="124"/>
      <c r="AJ22" s="42"/>
      <c r="AK22" s="42"/>
    </row>
    <row r="23" customFormat="false" ht="15.5" hidden="false" customHeight="false" outlineLevel="0" collapsed="false">
      <c r="A23" s="142"/>
      <c r="B23" s="125" t="s">
        <v>128</v>
      </c>
      <c r="C23" s="24" t="s">
        <v>84</v>
      </c>
      <c r="D23" s="126" t="s">
        <v>129</v>
      </c>
      <c r="E23" s="158"/>
      <c r="F23" s="125"/>
      <c r="G23" s="125" t="s">
        <v>84</v>
      </c>
      <c r="H23" s="164" t="n">
        <v>0</v>
      </c>
      <c r="I23" s="152" t="s">
        <v>130</v>
      </c>
      <c r="J23" s="168"/>
      <c r="K23" s="13"/>
      <c r="L23" s="13"/>
      <c r="M23" s="155"/>
      <c r="N23" s="123"/>
      <c r="O23" s="161"/>
      <c r="P23" s="124"/>
      <c r="Q23" s="124"/>
      <c r="R23" s="124"/>
      <c r="S23" s="124"/>
      <c r="T23" s="124"/>
      <c r="U23" s="124"/>
      <c r="V23" s="124"/>
      <c r="W23" s="42"/>
      <c r="X23" s="42"/>
      <c r="Y23" s="42"/>
      <c r="Z23" s="42"/>
      <c r="AA23" s="151" t="s">
        <v>131</v>
      </c>
      <c r="AB23" s="166" t="s">
        <v>84</v>
      </c>
      <c r="AC23" s="169" t="str">
        <f aca="false">D41</f>
        <v>Others (Owned Car)</v>
      </c>
      <c r="AD23" s="169"/>
      <c r="AE23" s="124"/>
      <c r="AF23" s="124"/>
      <c r="AG23" s="124"/>
      <c r="AH23" s="124"/>
      <c r="AI23" s="124"/>
      <c r="AJ23" s="42"/>
      <c r="AK23" s="42"/>
    </row>
    <row r="24" customFormat="false" ht="15.5" hidden="false" customHeight="false" outlineLevel="0" collapsed="false">
      <c r="A24" s="142"/>
      <c r="B24" s="125" t="s">
        <v>132</v>
      </c>
      <c r="C24" s="24" t="s">
        <v>84</v>
      </c>
      <c r="D24" s="126" t="s">
        <v>133</v>
      </c>
      <c r="E24" s="44"/>
      <c r="F24" s="44"/>
      <c r="G24" s="44"/>
      <c r="H24" s="44"/>
      <c r="I24" s="44"/>
      <c r="J24" s="168"/>
      <c r="K24" s="13"/>
      <c r="L24" s="13"/>
      <c r="M24" s="162" t="s">
        <v>120</v>
      </c>
      <c r="N24" s="123"/>
      <c r="O24" s="124"/>
      <c r="P24" s="124"/>
      <c r="Q24" s="124"/>
      <c r="R24" s="124"/>
      <c r="S24" s="124"/>
      <c r="T24" s="124"/>
      <c r="U24" s="124"/>
      <c r="V24" s="124"/>
      <c r="W24" s="42"/>
      <c r="X24" s="42"/>
      <c r="Y24" s="42"/>
      <c r="Z24" s="42"/>
      <c r="AA24" s="151"/>
      <c r="AB24" s="124"/>
      <c r="AC24" s="124"/>
      <c r="AD24" s="170" t="s">
        <v>134</v>
      </c>
      <c r="AE24" s="170" t="s">
        <v>135</v>
      </c>
      <c r="AF24" s="171" t="s">
        <v>136</v>
      </c>
      <c r="AG24" s="170" t="s">
        <v>137</v>
      </c>
      <c r="AH24" s="171" t="s">
        <v>138</v>
      </c>
      <c r="AI24" s="124"/>
      <c r="AJ24" s="42"/>
      <c r="AK24" s="42"/>
    </row>
    <row r="25" customFormat="false" ht="15.5" hidden="false" customHeight="false" outlineLevel="0" collapsed="false">
      <c r="A25" s="142"/>
      <c r="B25" s="24"/>
      <c r="C25" s="24"/>
      <c r="D25" s="172"/>
      <c r="E25" s="42"/>
      <c r="F25" s="173"/>
      <c r="G25" s="174"/>
      <c r="H25" s="175"/>
      <c r="I25" s="13"/>
      <c r="J25" s="168"/>
      <c r="K25" s="13"/>
      <c r="L25" s="13"/>
      <c r="M25" s="151" t="s">
        <v>125</v>
      </c>
      <c r="N25" s="124" t="s">
        <v>84</v>
      </c>
      <c r="O25" s="165" t="s">
        <v>126</v>
      </c>
      <c r="P25" s="166" t="s">
        <v>127</v>
      </c>
      <c r="Q25" s="167" t="n">
        <f aca="false">IF(O25="No",1,0)</f>
        <v>0</v>
      </c>
      <c r="R25" s="124"/>
      <c r="S25" s="124"/>
      <c r="T25" s="124"/>
      <c r="U25" s="124"/>
      <c r="V25" s="124"/>
      <c r="W25" s="42"/>
      <c r="X25" s="42"/>
      <c r="Y25" s="42"/>
      <c r="Z25" s="42"/>
      <c r="AA25" s="176" t="s">
        <v>139</v>
      </c>
      <c r="AB25" s="166" t="s">
        <v>84</v>
      </c>
      <c r="AC25" s="124" t="s">
        <v>140</v>
      </c>
      <c r="AD25" s="177" t="n">
        <v>0</v>
      </c>
      <c r="AE25" s="178" t="n">
        <v>0</v>
      </c>
      <c r="AF25" s="178" t="n">
        <v>0</v>
      </c>
      <c r="AG25" s="179" t="n">
        <f aca="false">AD25*AE25*AF25*$AE$22</f>
        <v>0</v>
      </c>
      <c r="AH25" s="124" t="s">
        <v>141</v>
      </c>
      <c r="AI25" s="124"/>
      <c r="AJ25" s="42"/>
      <c r="AK25" s="42"/>
    </row>
    <row r="26" customFormat="false" ht="15.5" hidden="false" customHeight="false" outlineLevel="0" collapsed="false">
      <c r="A26" s="142"/>
      <c r="B26" s="144" t="s">
        <v>142</v>
      </c>
      <c r="C26" s="24"/>
      <c r="D26" s="172"/>
      <c r="E26" s="42"/>
      <c r="F26" s="173"/>
      <c r="G26" s="174"/>
      <c r="H26" s="175"/>
      <c r="I26" s="13"/>
      <c r="J26" s="168"/>
      <c r="K26" s="13"/>
      <c r="L26" s="13"/>
      <c r="M26" s="176" t="s">
        <v>131</v>
      </c>
      <c r="N26" s="123" t="s">
        <v>84</v>
      </c>
      <c r="O26" s="180" t="str">
        <f aca="false">AC23</f>
        <v>Others (Owned Car)</v>
      </c>
      <c r="P26" s="180"/>
      <c r="Q26" s="180"/>
      <c r="R26" s="124"/>
      <c r="S26" s="124"/>
      <c r="T26" s="124"/>
      <c r="U26" s="124"/>
      <c r="V26" s="124"/>
      <c r="W26" s="42"/>
      <c r="X26" s="42"/>
      <c r="Y26" s="42"/>
      <c r="Z26" s="42"/>
      <c r="AA26" s="151" t="s">
        <v>143</v>
      </c>
      <c r="AB26" s="166" t="s">
        <v>84</v>
      </c>
      <c r="AC26" s="124" t="s">
        <v>140</v>
      </c>
      <c r="AD26" s="177" t="n">
        <v>0</v>
      </c>
      <c r="AE26" s="178" t="n">
        <v>0</v>
      </c>
      <c r="AF26" s="178" t="n">
        <v>0</v>
      </c>
      <c r="AG26" s="179" t="n">
        <f aca="false">AD26*AE26*AF26</f>
        <v>0</v>
      </c>
      <c r="AH26" s="124"/>
      <c r="AI26" s="124"/>
      <c r="AJ26" s="42"/>
      <c r="AK26" s="42"/>
    </row>
    <row r="27" customFormat="false" ht="15.5" hidden="false" customHeight="false" outlineLevel="0" collapsed="false">
      <c r="A27" s="142"/>
      <c r="B27" s="125" t="s">
        <v>144</v>
      </c>
      <c r="C27" s="24" t="s">
        <v>84</v>
      </c>
      <c r="D27" s="181" t="s">
        <v>145</v>
      </c>
      <c r="E27" s="42"/>
      <c r="F27" s="134" t="s">
        <v>146</v>
      </c>
      <c r="G27" s="24" t="s">
        <v>84</v>
      </c>
      <c r="H27" s="182"/>
      <c r="I27" s="13"/>
      <c r="J27" s="168"/>
      <c r="K27" s="13"/>
      <c r="L27" s="13"/>
      <c r="M27" s="151"/>
      <c r="N27" s="123"/>
      <c r="O27" s="124"/>
      <c r="P27" s="170" t="s">
        <v>134</v>
      </c>
      <c r="Q27" s="170" t="s">
        <v>135</v>
      </c>
      <c r="R27" s="171" t="s">
        <v>136</v>
      </c>
      <c r="S27" s="170" t="s">
        <v>137</v>
      </c>
      <c r="T27" s="171" t="s">
        <v>138</v>
      </c>
      <c r="U27" s="124"/>
      <c r="V27" s="124"/>
      <c r="W27" s="42"/>
      <c r="X27" s="42"/>
      <c r="Y27" s="42"/>
      <c r="Z27" s="42"/>
      <c r="AA27" s="151" t="s">
        <v>147</v>
      </c>
      <c r="AB27" s="124" t="s">
        <v>84</v>
      </c>
      <c r="AC27" s="124" t="s">
        <v>140</v>
      </c>
      <c r="AD27" s="177" t="n">
        <v>0</v>
      </c>
      <c r="AE27" s="178" t="n">
        <v>0</v>
      </c>
      <c r="AF27" s="178" t="n">
        <v>0</v>
      </c>
      <c r="AG27" s="179" t="n">
        <f aca="false">AD27*AE27*AF27</f>
        <v>0</v>
      </c>
      <c r="AH27" s="124"/>
      <c r="AI27" s="124"/>
      <c r="AJ27" s="42"/>
      <c r="AK27" s="42"/>
    </row>
    <row r="28" customFormat="false" ht="15.5" hidden="false" customHeight="false" outlineLevel="0" collapsed="false">
      <c r="A28" s="142"/>
      <c r="B28" s="125" t="s">
        <v>148</v>
      </c>
      <c r="C28" s="24" t="s">
        <v>84</v>
      </c>
      <c r="D28" s="183" t="n">
        <v>4</v>
      </c>
      <c r="E28" s="42"/>
      <c r="F28" s="134" t="s">
        <v>149</v>
      </c>
      <c r="G28" s="24" t="s">
        <v>84</v>
      </c>
      <c r="H28" s="182"/>
      <c r="I28" s="13"/>
      <c r="J28" s="168"/>
      <c r="K28" s="13"/>
      <c r="L28" s="13"/>
      <c r="M28" s="176" t="s">
        <v>139</v>
      </c>
      <c r="N28" s="123" t="s">
        <v>84</v>
      </c>
      <c r="O28" s="124" t="s">
        <v>140</v>
      </c>
      <c r="P28" s="177" t="n">
        <f aca="false">AD25</f>
        <v>0</v>
      </c>
      <c r="Q28" s="178" t="n">
        <f aca="false">AE25</f>
        <v>0</v>
      </c>
      <c r="R28" s="178" t="n">
        <f aca="false">AF25</f>
        <v>0</v>
      </c>
      <c r="S28" s="179" t="n">
        <f aca="false">P28*Q28*R28*$Q$25</f>
        <v>0</v>
      </c>
      <c r="T28" s="124" t="str">
        <f aca="false">AH25</f>
        <v>Cybertrend Employee's Car</v>
      </c>
      <c r="U28" s="124"/>
      <c r="V28" s="124"/>
      <c r="W28" s="42"/>
      <c r="X28" s="42"/>
      <c r="Y28" s="42"/>
      <c r="Z28" s="42"/>
      <c r="AA28" s="184" t="s">
        <v>150</v>
      </c>
      <c r="AB28" s="124"/>
      <c r="AC28" s="115" t="s">
        <v>140</v>
      </c>
      <c r="AD28" s="124"/>
      <c r="AE28" s="124"/>
      <c r="AF28" s="124"/>
      <c r="AG28" s="185" t="n">
        <f aca="false">SUM(AG25:AG27)</f>
        <v>0</v>
      </c>
      <c r="AH28" s="124"/>
      <c r="AI28" s="124"/>
      <c r="AJ28" s="42"/>
      <c r="AK28" s="42"/>
    </row>
    <row r="29" customFormat="false" ht="15.5" hidden="false" customHeight="false" outlineLevel="0" collapsed="false">
      <c r="A29" s="142"/>
      <c r="B29" s="186" t="s">
        <v>151</v>
      </c>
      <c r="C29" s="24" t="s">
        <v>84</v>
      </c>
      <c r="D29" s="187" t="n">
        <v>43306</v>
      </c>
      <c r="E29" s="42"/>
      <c r="F29" s="144" t="s">
        <v>152</v>
      </c>
      <c r="G29" s="24"/>
      <c r="H29" s="175"/>
      <c r="I29" s="13"/>
      <c r="J29" s="168"/>
      <c r="K29" s="13"/>
      <c r="L29" s="13"/>
      <c r="M29" s="151" t="s">
        <v>143</v>
      </c>
      <c r="N29" s="123" t="s">
        <v>84</v>
      </c>
      <c r="O29" s="124" t="s">
        <v>140</v>
      </c>
      <c r="P29" s="177" t="n">
        <f aca="false">AD26</f>
        <v>0</v>
      </c>
      <c r="Q29" s="178" t="n">
        <f aca="false">AE26</f>
        <v>0</v>
      </c>
      <c r="R29" s="178" t="n">
        <f aca="false">AF26</f>
        <v>0</v>
      </c>
      <c r="S29" s="179" t="n">
        <f aca="false">P29*Q29*R29</f>
        <v>0</v>
      </c>
      <c r="T29" s="124"/>
      <c r="U29" s="124"/>
      <c r="V29" s="124"/>
      <c r="W29" s="42"/>
      <c r="X29" s="42"/>
      <c r="Y29" s="42"/>
      <c r="Z29" s="42"/>
      <c r="AA29" s="151"/>
      <c r="AB29" s="124"/>
      <c r="AC29" s="124"/>
      <c r="AD29" s="124"/>
      <c r="AE29" s="124"/>
      <c r="AF29" s="124"/>
      <c r="AG29" s="124"/>
      <c r="AH29" s="124"/>
      <c r="AI29" s="124"/>
      <c r="AJ29" s="42"/>
      <c r="AK29" s="42"/>
    </row>
    <row r="30" customFormat="false" ht="15.5" hidden="false" customHeight="false" outlineLevel="0" collapsed="false">
      <c r="A30" s="142"/>
      <c r="B30" s="186" t="s">
        <v>153</v>
      </c>
      <c r="C30" s="24" t="s">
        <v>84</v>
      </c>
      <c r="D30" s="187" t="n">
        <f aca="false">D29+D28</f>
        <v>43310</v>
      </c>
      <c r="E30" s="42"/>
      <c r="F30" s="134" t="s">
        <v>154</v>
      </c>
      <c r="G30" s="24" t="s">
        <v>84</v>
      </c>
      <c r="H30" s="188" t="s">
        <v>126</v>
      </c>
      <c r="I30" s="13"/>
      <c r="J30" s="168"/>
      <c r="K30" s="13"/>
      <c r="L30" s="13"/>
      <c r="M30" s="151" t="s">
        <v>147</v>
      </c>
      <c r="N30" s="123" t="s">
        <v>84</v>
      </c>
      <c r="O30" s="124" t="s">
        <v>140</v>
      </c>
      <c r="P30" s="177" t="n">
        <f aca="false">AD27</f>
        <v>0</v>
      </c>
      <c r="Q30" s="178" t="n">
        <f aca="false">AE27</f>
        <v>0</v>
      </c>
      <c r="R30" s="178" t="n">
        <f aca="false">AF27</f>
        <v>0</v>
      </c>
      <c r="S30" s="179" t="n">
        <f aca="false">P30*Q30*R30</f>
        <v>0</v>
      </c>
      <c r="T30" s="124"/>
      <c r="U30" s="124"/>
      <c r="V30" s="124"/>
      <c r="W30" s="42"/>
      <c r="X30" s="42"/>
      <c r="Y30" s="42"/>
      <c r="Z30" s="42"/>
      <c r="AA30" s="162" t="s">
        <v>155</v>
      </c>
      <c r="AB30" s="124"/>
      <c r="AC30" s="124"/>
      <c r="AD30" s="124"/>
      <c r="AE30" s="124"/>
      <c r="AF30" s="124"/>
      <c r="AG30" s="124"/>
      <c r="AH30" s="124"/>
      <c r="AI30" s="124"/>
      <c r="AJ30" s="42"/>
      <c r="AK30" s="42"/>
    </row>
    <row r="31" customFormat="false" ht="15.5" hidden="false" customHeight="false" outlineLevel="0" collapsed="false">
      <c r="A31" s="142"/>
      <c r="B31" s="144" t="s">
        <v>95</v>
      </c>
      <c r="C31" s="24"/>
      <c r="D31" s="126"/>
      <c r="E31" s="42"/>
      <c r="F31" s="134" t="s">
        <v>156</v>
      </c>
      <c r="G31" s="24" t="s">
        <v>84</v>
      </c>
      <c r="H31" s="189" t="s">
        <v>157</v>
      </c>
      <c r="I31" s="189"/>
      <c r="J31" s="168"/>
      <c r="K31" s="13"/>
      <c r="L31" s="13"/>
      <c r="M31" s="184" t="s">
        <v>150</v>
      </c>
      <c r="N31" s="123"/>
      <c r="O31" s="115" t="s">
        <v>140</v>
      </c>
      <c r="P31" s="124"/>
      <c r="Q31" s="124"/>
      <c r="R31" s="124"/>
      <c r="S31" s="185" t="n">
        <f aca="false">SUM(S28:S30)</f>
        <v>0</v>
      </c>
      <c r="T31" s="124"/>
      <c r="U31" s="124"/>
      <c r="V31" s="124"/>
      <c r="W31" s="42"/>
      <c r="X31" s="42"/>
      <c r="Y31" s="42"/>
      <c r="Z31" s="42"/>
      <c r="AA31" s="151" t="s">
        <v>154</v>
      </c>
      <c r="AB31" s="166" t="s">
        <v>84</v>
      </c>
      <c r="AC31" s="190" t="str">
        <f aca="false">H30</f>
        <v>Yes</v>
      </c>
      <c r="AD31" s="166" t="s">
        <v>127</v>
      </c>
      <c r="AE31" s="167" t="n">
        <f aca="false">IF(AC31="No",1,0)</f>
        <v>0</v>
      </c>
      <c r="AF31" s="124"/>
      <c r="AG31" s="124"/>
      <c r="AH31" s="124"/>
      <c r="AI31" s="124"/>
      <c r="AJ31" s="42"/>
      <c r="AK31" s="42"/>
    </row>
    <row r="32" customFormat="false" ht="15.5" hidden="false" customHeight="false" outlineLevel="0" collapsed="false">
      <c r="A32" s="142"/>
      <c r="B32" s="186" t="s">
        <v>99</v>
      </c>
      <c r="C32" s="24" t="s">
        <v>84</v>
      </c>
      <c r="D32" s="126" t="s">
        <v>158</v>
      </c>
      <c r="E32" s="42"/>
      <c r="F32" s="134" t="s">
        <v>159</v>
      </c>
      <c r="G32" s="24" t="s">
        <v>84</v>
      </c>
      <c r="H32" s="189" t="s">
        <v>157</v>
      </c>
      <c r="I32" s="189"/>
      <c r="J32" s="168"/>
      <c r="K32" s="13"/>
      <c r="L32" s="13"/>
      <c r="M32" s="151"/>
      <c r="N32" s="123"/>
      <c r="O32" s="124"/>
      <c r="P32" s="124"/>
      <c r="Q32" s="124"/>
      <c r="R32" s="124"/>
      <c r="S32" s="124"/>
      <c r="T32" s="124"/>
      <c r="U32" s="124"/>
      <c r="V32" s="124"/>
      <c r="W32" s="42"/>
      <c r="X32" s="42"/>
      <c r="Y32" s="42"/>
      <c r="Z32" s="42"/>
      <c r="AA32" s="151" t="s">
        <v>156</v>
      </c>
      <c r="AB32" s="166" t="str">
        <f aca="false">G31</f>
        <v>:</v>
      </c>
      <c r="AC32" s="191" t="s">
        <v>160</v>
      </c>
      <c r="AD32" s="191"/>
      <c r="AE32" s="191"/>
      <c r="AF32" s="191"/>
      <c r="AG32" s="124"/>
      <c r="AH32" s="124"/>
      <c r="AI32" s="124"/>
      <c r="AJ32" s="42"/>
      <c r="AK32" s="42"/>
    </row>
    <row r="33" customFormat="false" ht="15.5" hidden="false" customHeight="false" outlineLevel="0" collapsed="false">
      <c r="A33" s="142"/>
      <c r="B33" s="186" t="s">
        <v>102</v>
      </c>
      <c r="C33" s="24" t="s">
        <v>84</v>
      </c>
      <c r="D33" s="126" t="s">
        <v>161</v>
      </c>
      <c r="E33" s="42"/>
      <c r="F33" s="134" t="s">
        <v>162</v>
      </c>
      <c r="G33" s="18" t="s">
        <v>84</v>
      </c>
      <c r="H33" s="164" t="n">
        <f aca="false">D28</f>
        <v>4</v>
      </c>
      <c r="I33" s="13"/>
      <c r="J33" s="168"/>
      <c r="K33" s="13"/>
      <c r="L33" s="13"/>
      <c r="M33" s="162" t="s">
        <v>155</v>
      </c>
      <c r="N33" s="123"/>
      <c r="O33" s="124"/>
      <c r="P33" s="124"/>
      <c r="Q33" s="124"/>
      <c r="R33" s="124"/>
      <c r="S33" s="124"/>
      <c r="T33" s="124"/>
      <c r="U33" s="124"/>
      <c r="V33" s="124"/>
      <c r="W33" s="42"/>
      <c r="X33" s="42"/>
      <c r="Y33" s="42"/>
      <c r="Z33" s="42"/>
      <c r="AA33" s="151" t="s">
        <v>159</v>
      </c>
      <c r="AB33" s="166" t="str">
        <f aca="false">G32</f>
        <v>:</v>
      </c>
      <c r="AC33" s="191" t="s">
        <v>160</v>
      </c>
      <c r="AD33" s="191"/>
      <c r="AE33" s="191"/>
      <c r="AF33" s="191"/>
      <c r="AG33" s="124"/>
      <c r="AH33" s="124"/>
      <c r="AI33" s="124"/>
      <c r="AJ33" s="42"/>
      <c r="AK33" s="42"/>
    </row>
    <row r="34" customFormat="false" ht="15.5" hidden="false" customHeight="false" outlineLevel="0" collapsed="false">
      <c r="A34" s="142"/>
      <c r="B34" s="186" t="s">
        <v>103</v>
      </c>
      <c r="C34" s="174" t="s">
        <v>84</v>
      </c>
      <c r="D34" s="126" t="s">
        <v>163</v>
      </c>
      <c r="E34" s="42"/>
      <c r="F34" s="134" t="s">
        <v>164</v>
      </c>
      <c r="G34" s="24" t="s">
        <v>84</v>
      </c>
      <c r="H34" s="192" t="n">
        <v>43306</v>
      </c>
      <c r="I34" s="192"/>
      <c r="J34" s="168"/>
      <c r="K34" s="13"/>
      <c r="L34" s="13"/>
      <c r="M34" s="151" t="s">
        <v>154</v>
      </c>
      <c r="N34" s="193" t="s">
        <v>84</v>
      </c>
      <c r="O34" s="194" t="str">
        <f aca="false">AC31</f>
        <v>Yes</v>
      </c>
      <c r="P34" s="166" t="s">
        <v>127</v>
      </c>
      <c r="Q34" s="167" t="n">
        <f aca="false">AE31</f>
        <v>0</v>
      </c>
      <c r="R34" s="124"/>
      <c r="S34" s="124"/>
      <c r="T34" s="124"/>
      <c r="U34" s="124"/>
      <c r="V34" s="124"/>
      <c r="W34" s="42"/>
      <c r="X34" s="42"/>
      <c r="Y34" s="42"/>
      <c r="Z34" s="42"/>
      <c r="AA34" s="151" t="s">
        <v>164</v>
      </c>
      <c r="AB34" s="166" t="str">
        <f aca="false">G34</f>
        <v>:</v>
      </c>
      <c r="AC34" s="195" t="n">
        <f aca="false">H34</f>
        <v>43306</v>
      </c>
      <c r="AD34" s="195"/>
      <c r="AE34" s="195"/>
      <c r="AF34" s="124"/>
      <c r="AG34" s="124"/>
      <c r="AH34" s="124"/>
      <c r="AI34" s="124"/>
      <c r="AJ34" s="42"/>
      <c r="AK34" s="42"/>
    </row>
    <row r="35" customFormat="false" ht="15.5" hidden="false" customHeight="false" outlineLevel="0" collapsed="false">
      <c r="A35" s="142"/>
      <c r="B35" s="186" t="s">
        <v>105</v>
      </c>
      <c r="C35" s="174" t="s">
        <v>84</v>
      </c>
      <c r="D35" s="126" t="s">
        <v>165</v>
      </c>
      <c r="E35" s="42"/>
      <c r="F35" s="134" t="s">
        <v>166</v>
      </c>
      <c r="G35" s="24" t="s">
        <v>84</v>
      </c>
      <c r="H35" s="192" t="n">
        <f aca="false">H34+(H33)</f>
        <v>43310</v>
      </c>
      <c r="I35" s="192"/>
      <c r="J35" s="168"/>
      <c r="K35" s="13"/>
      <c r="L35" s="13"/>
      <c r="M35" s="151" t="s">
        <v>156</v>
      </c>
      <c r="N35" s="193" t="s">
        <v>84</v>
      </c>
      <c r="O35" s="196" t="str">
        <f aca="false">AC32</f>
        <v>tbd</v>
      </c>
      <c r="P35" s="196"/>
      <c r="Q35" s="196"/>
      <c r="R35" s="196"/>
      <c r="S35" s="196"/>
      <c r="T35" s="124"/>
      <c r="U35" s="124"/>
      <c r="V35" s="124"/>
      <c r="W35" s="42"/>
      <c r="X35" s="42"/>
      <c r="Y35" s="42"/>
      <c r="Z35" s="42"/>
      <c r="AA35" s="151" t="s">
        <v>166</v>
      </c>
      <c r="AB35" s="166" t="str">
        <f aca="false">G35</f>
        <v>:</v>
      </c>
      <c r="AC35" s="195" t="n">
        <f aca="false">H35</f>
        <v>43310</v>
      </c>
      <c r="AD35" s="195"/>
      <c r="AE35" s="195"/>
      <c r="AF35" s="124"/>
      <c r="AG35" s="124"/>
      <c r="AH35" s="124"/>
      <c r="AI35" s="124"/>
      <c r="AJ35" s="42"/>
      <c r="AK35" s="42"/>
    </row>
    <row r="36" customFormat="false" ht="15.5" hidden="false" customHeight="false" outlineLevel="0" collapsed="false">
      <c r="A36" s="142"/>
      <c r="B36" s="42"/>
      <c r="C36" s="42"/>
      <c r="D36" s="126" t="s">
        <v>167</v>
      </c>
      <c r="E36" s="42"/>
      <c r="F36" s="134" t="s">
        <v>168</v>
      </c>
      <c r="G36" s="42" t="s">
        <v>84</v>
      </c>
      <c r="H36" s="188" t="s">
        <v>126</v>
      </c>
      <c r="I36" s="13"/>
      <c r="J36" s="168"/>
      <c r="K36" s="13"/>
      <c r="L36" s="13"/>
      <c r="M36" s="151" t="s">
        <v>159</v>
      </c>
      <c r="N36" s="193" t="s">
        <v>84</v>
      </c>
      <c r="O36" s="196" t="str">
        <f aca="false">AC33</f>
        <v>tbd</v>
      </c>
      <c r="P36" s="196"/>
      <c r="Q36" s="196"/>
      <c r="R36" s="196"/>
      <c r="S36" s="196"/>
      <c r="T36" s="124"/>
      <c r="U36" s="124"/>
      <c r="V36" s="124"/>
      <c r="W36" s="42"/>
      <c r="X36" s="42"/>
      <c r="Y36" s="42"/>
      <c r="Z36" s="42"/>
      <c r="AA36" s="151" t="s">
        <v>168</v>
      </c>
      <c r="AB36" s="166" t="str">
        <f aca="false">G36</f>
        <v>:</v>
      </c>
      <c r="AC36" s="188" t="s">
        <v>126</v>
      </c>
      <c r="AD36" s="124"/>
      <c r="AE36" s="124"/>
      <c r="AF36" s="124"/>
      <c r="AG36" s="124"/>
      <c r="AH36" s="124"/>
      <c r="AI36" s="124"/>
      <c r="AJ36" s="42"/>
      <c r="AK36" s="42"/>
    </row>
    <row r="37" customFormat="false" ht="15.5" hidden="false" customHeight="false" outlineLevel="0" collapsed="false">
      <c r="A37" s="142"/>
      <c r="B37" s="42"/>
      <c r="C37" s="42"/>
      <c r="D37" s="126"/>
      <c r="E37" s="42"/>
      <c r="F37" s="134" t="s">
        <v>169</v>
      </c>
      <c r="G37" s="18" t="s">
        <v>84</v>
      </c>
      <c r="H37" s="189" t="s">
        <v>170</v>
      </c>
      <c r="I37" s="189"/>
      <c r="J37" s="168"/>
      <c r="K37" s="13"/>
      <c r="L37" s="13"/>
      <c r="M37" s="151" t="s">
        <v>164</v>
      </c>
      <c r="N37" s="193" t="s">
        <v>84</v>
      </c>
      <c r="O37" s="197" t="n">
        <f aca="false">AC34</f>
        <v>43306</v>
      </c>
      <c r="P37" s="197"/>
      <c r="Q37" s="197"/>
      <c r="R37" s="194"/>
      <c r="S37" s="124"/>
      <c r="T37" s="124"/>
      <c r="U37" s="124"/>
      <c r="V37" s="124"/>
      <c r="W37" s="42"/>
      <c r="X37" s="42"/>
      <c r="Y37" s="42"/>
      <c r="Z37" s="42"/>
      <c r="AA37" s="151" t="s">
        <v>169</v>
      </c>
      <c r="AB37" s="166" t="str">
        <f aca="false">G37</f>
        <v>:</v>
      </c>
      <c r="AC37" s="198" t="str">
        <f aca="false">H37</f>
        <v>N/A</v>
      </c>
      <c r="AD37" s="198"/>
      <c r="AE37" s="198"/>
      <c r="AF37" s="124"/>
      <c r="AG37" s="124"/>
      <c r="AH37" s="124"/>
      <c r="AI37" s="124"/>
      <c r="AJ37" s="42"/>
      <c r="AK37" s="42"/>
    </row>
    <row r="38" customFormat="false" ht="15.5" hidden="false" customHeight="false" outlineLevel="0" collapsed="false">
      <c r="A38" s="142"/>
      <c r="B38" s="42"/>
      <c r="C38" s="42"/>
      <c r="D38" s="136"/>
      <c r="E38" s="42"/>
      <c r="F38" s="199"/>
      <c r="G38" s="18"/>
      <c r="H38" s="200"/>
      <c r="I38" s="200"/>
      <c r="J38" s="168"/>
      <c r="K38" s="13"/>
      <c r="L38" s="13"/>
      <c r="M38" s="151" t="s">
        <v>166</v>
      </c>
      <c r="N38" s="193" t="s">
        <v>84</v>
      </c>
      <c r="O38" s="197" t="n">
        <f aca="false">AC35</f>
        <v>43310</v>
      </c>
      <c r="P38" s="197"/>
      <c r="Q38" s="197"/>
      <c r="R38" s="194"/>
      <c r="S38" s="124"/>
      <c r="T38" s="124"/>
      <c r="U38" s="124"/>
      <c r="V38" s="124"/>
      <c r="W38" s="42"/>
      <c r="X38" s="42"/>
      <c r="Y38" s="42"/>
      <c r="Z38" s="42"/>
      <c r="AA38" s="151"/>
      <c r="AB38" s="166"/>
      <c r="AC38" s="194"/>
      <c r="AD38" s="124"/>
      <c r="AE38" s="201"/>
      <c r="AF38" s="124"/>
      <c r="AG38" s="124"/>
      <c r="AH38" s="124"/>
      <c r="AI38" s="124"/>
      <c r="AJ38" s="42"/>
      <c r="AK38" s="42"/>
    </row>
    <row r="39" customFormat="false" ht="15.5" hidden="false" customHeight="false" outlineLevel="0" collapsed="false">
      <c r="A39" s="142"/>
      <c r="B39" s="144" t="s">
        <v>171</v>
      </c>
      <c r="C39" s="24"/>
      <c r="D39" s="202" t="s">
        <v>172</v>
      </c>
      <c r="E39" s="42"/>
      <c r="F39" s="42"/>
      <c r="G39" s="42"/>
      <c r="H39" s="202" t="s">
        <v>173</v>
      </c>
      <c r="I39" s="13"/>
      <c r="J39" s="168"/>
      <c r="K39" s="13"/>
      <c r="L39" s="13"/>
      <c r="M39" s="151" t="s">
        <v>168</v>
      </c>
      <c r="N39" s="193" t="s">
        <v>84</v>
      </c>
      <c r="O39" s="194" t="str">
        <f aca="false">AC36</f>
        <v>Yes</v>
      </c>
      <c r="P39" s="194"/>
      <c r="Q39" s="194"/>
      <c r="R39" s="194"/>
      <c r="S39" s="124"/>
      <c r="T39" s="124"/>
      <c r="U39" s="124"/>
      <c r="V39" s="124"/>
      <c r="W39" s="42"/>
      <c r="X39" s="42"/>
      <c r="Y39" s="42"/>
      <c r="Z39" s="42"/>
      <c r="AA39" s="151"/>
      <c r="AB39" s="166"/>
      <c r="AC39" s="124"/>
      <c r="AD39" s="170" t="s">
        <v>174</v>
      </c>
      <c r="AE39" s="170" t="s">
        <v>175</v>
      </c>
      <c r="AF39" s="170" t="s">
        <v>176</v>
      </c>
      <c r="AG39" s="170" t="s">
        <v>137</v>
      </c>
      <c r="AH39" s="171" t="s">
        <v>138</v>
      </c>
      <c r="AI39" s="124"/>
      <c r="AJ39" s="42"/>
      <c r="AK39" s="42"/>
    </row>
    <row r="40" customFormat="false" ht="15.5" hidden="false" customHeight="false" outlineLevel="0" collapsed="false">
      <c r="A40" s="142"/>
      <c r="B40" s="186" t="s">
        <v>154</v>
      </c>
      <c r="C40" s="18" t="s">
        <v>84</v>
      </c>
      <c r="D40" s="188" t="s">
        <v>126</v>
      </c>
      <c r="E40" s="42"/>
      <c r="F40" s="42"/>
      <c r="G40" s="42"/>
      <c r="H40" s="42"/>
      <c r="I40" s="13"/>
      <c r="J40" s="168"/>
      <c r="K40" s="13"/>
      <c r="L40" s="13"/>
      <c r="M40" s="151" t="s">
        <v>169</v>
      </c>
      <c r="N40" s="193" t="s">
        <v>84</v>
      </c>
      <c r="O40" s="194" t="str">
        <f aca="false">AC37</f>
        <v>N/A</v>
      </c>
      <c r="P40" s="124"/>
      <c r="Q40" s="178" t="n">
        <f aca="false">O22</f>
        <v>0</v>
      </c>
      <c r="R40" s="124"/>
      <c r="S40" s="124"/>
      <c r="T40" s="124"/>
      <c r="U40" s="124"/>
      <c r="V40" s="124"/>
      <c r="W40" s="42"/>
      <c r="X40" s="42"/>
      <c r="Y40" s="42"/>
      <c r="Z40" s="42"/>
      <c r="AA40" s="151" t="s">
        <v>177</v>
      </c>
      <c r="AB40" s="166" t="s">
        <v>84</v>
      </c>
      <c r="AC40" s="124" t="s">
        <v>140</v>
      </c>
      <c r="AD40" s="177" t="n">
        <v>0</v>
      </c>
      <c r="AE40" s="161" t="n">
        <v>0</v>
      </c>
      <c r="AF40" s="161" t="n">
        <v>0</v>
      </c>
      <c r="AG40" s="179" t="n">
        <f aca="false">AD40*AE40*AF40*$AE$31</f>
        <v>0</v>
      </c>
      <c r="AH40" s="124" t="s">
        <v>178</v>
      </c>
      <c r="AI40" s="124"/>
      <c r="AJ40" s="42"/>
      <c r="AK40" s="42"/>
    </row>
    <row r="41" customFormat="false" ht="15.5" hidden="false" customHeight="false" outlineLevel="0" collapsed="false">
      <c r="A41" s="142"/>
      <c r="B41" s="186" t="s">
        <v>131</v>
      </c>
      <c r="C41" s="24" t="s">
        <v>84</v>
      </c>
      <c r="D41" s="126" t="s">
        <v>179</v>
      </c>
      <c r="E41" s="42"/>
      <c r="F41" s="186" t="s">
        <v>131</v>
      </c>
      <c r="G41" s="24" t="s">
        <v>84</v>
      </c>
      <c r="H41" s="126" t="s">
        <v>179</v>
      </c>
      <c r="I41" s="13"/>
      <c r="J41" s="168"/>
      <c r="K41" s="13"/>
      <c r="L41" s="13"/>
      <c r="M41" s="151"/>
      <c r="N41" s="123"/>
      <c r="O41" s="194"/>
      <c r="P41" s="124"/>
      <c r="Q41" s="201"/>
      <c r="R41" s="124"/>
      <c r="S41" s="124"/>
      <c r="T41" s="124"/>
      <c r="U41" s="124"/>
      <c r="V41" s="124"/>
      <c r="W41" s="42"/>
      <c r="X41" s="42"/>
      <c r="Y41" s="42"/>
      <c r="Z41" s="42"/>
      <c r="AA41" s="151" t="s">
        <v>180</v>
      </c>
      <c r="AB41" s="166" t="s">
        <v>84</v>
      </c>
      <c r="AC41" s="124" t="s">
        <v>140</v>
      </c>
      <c r="AD41" s="177" t="n">
        <v>0</v>
      </c>
      <c r="AE41" s="161" t="n">
        <v>0</v>
      </c>
      <c r="AF41" s="161" t="n">
        <v>0</v>
      </c>
      <c r="AG41" s="179" t="n">
        <f aca="false">AD41*AE41*AF41*$AE$31</f>
        <v>0</v>
      </c>
      <c r="AH41" s="124"/>
      <c r="AI41" s="124"/>
      <c r="AJ41" s="42"/>
      <c r="AK41" s="42"/>
    </row>
    <row r="42" customFormat="false" ht="15.5" hidden="false" customHeight="false" outlineLevel="0" collapsed="false">
      <c r="A42" s="142"/>
      <c r="B42" s="186" t="s">
        <v>181</v>
      </c>
      <c r="C42" s="24" t="s">
        <v>84</v>
      </c>
      <c r="D42" s="183" t="n">
        <v>4</v>
      </c>
      <c r="E42" s="42"/>
      <c r="F42" s="186" t="s">
        <v>181</v>
      </c>
      <c r="G42" s="24" t="s">
        <v>84</v>
      </c>
      <c r="H42" s="183" t="n">
        <v>4</v>
      </c>
      <c r="I42" s="13"/>
      <c r="J42" s="168"/>
      <c r="K42" s="13"/>
      <c r="L42" s="13"/>
      <c r="M42" s="151"/>
      <c r="N42" s="123"/>
      <c r="O42" s="124"/>
      <c r="P42" s="170" t="s">
        <v>174</v>
      </c>
      <c r="Q42" s="170" t="s">
        <v>175</v>
      </c>
      <c r="R42" s="170" t="s">
        <v>176</v>
      </c>
      <c r="S42" s="170" t="s">
        <v>137</v>
      </c>
      <c r="T42" s="171" t="s">
        <v>138</v>
      </c>
      <c r="U42" s="124"/>
      <c r="V42" s="124"/>
      <c r="W42" s="42"/>
      <c r="X42" s="42"/>
      <c r="Y42" s="42"/>
      <c r="Z42" s="42"/>
      <c r="AA42" s="184" t="s">
        <v>182</v>
      </c>
      <c r="AB42" s="124"/>
      <c r="AC42" s="115" t="s">
        <v>140</v>
      </c>
      <c r="AD42" s="124"/>
      <c r="AE42" s="124"/>
      <c r="AF42" s="124"/>
      <c r="AG42" s="185" t="n">
        <f aca="false">SUM(AG40:AG41)</f>
        <v>0</v>
      </c>
      <c r="AH42" s="124"/>
      <c r="AI42" s="124"/>
      <c r="AJ42" s="42"/>
      <c r="AK42" s="42"/>
    </row>
    <row r="43" customFormat="false" ht="15.5" hidden="false" customHeight="false" outlineLevel="0" collapsed="false">
      <c r="A43" s="142"/>
      <c r="B43" s="186" t="s">
        <v>183</v>
      </c>
      <c r="C43" s="24" t="s">
        <v>84</v>
      </c>
      <c r="D43" s="188" t="n">
        <v>0.375</v>
      </c>
      <c r="E43" s="42"/>
      <c r="F43" s="186" t="s">
        <v>183</v>
      </c>
      <c r="G43" s="24" t="s">
        <v>84</v>
      </c>
      <c r="H43" s="188" t="n">
        <v>0.375</v>
      </c>
      <c r="I43" s="13"/>
      <c r="J43" s="168"/>
      <c r="K43" s="13"/>
      <c r="L43" s="13"/>
      <c r="M43" s="151" t="s">
        <v>177</v>
      </c>
      <c r="N43" s="123" t="s">
        <v>84</v>
      </c>
      <c r="O43" s="124" t="s">
        <v>140</v>
      </c>
      <c r="P43" s="177" t="n">
        <f aca="false">AD40</f>
        <v>0</v>
      </c>
      <c r="Q43" s="161" t="n">
        <f aca="false">AE40</f>
        <v>0</v>
      </c>
      <c r="R43" s="161" t="n">
        <f aca="false">AF40</f>
        <v>0</v>
      </c>
      <c r="S43" s="179" t="n">
        <f aca="false">P43*Q43*R43*$AE$31</f>
        <v>0</v>
      </c>
      <c r="T43" s="191" t="s">
        <v>178</v>
      </c>
      <c r="U43" s="191"/>
      <c r="V43" s="191"/>
      <c r="W43" s="42"/>
      <c r="X43" s="42"/>
      <c r="Y43" s="42"/>
      <c r="Z43" s="42"/>
      <c r="AA43" s="151"/>
      <c r="AB43" s="124"/>
      <c r="AC43" s="124"/>
      <c r="AD43" s="124"/>
      <c r="AE43" s="124"/>
      <c r="AF43" s="124"/>
      <c r="AG43" s="124"/>
      <c r="AH43" s="124"/>
      <c r="AI43" s="124"/>
      <c r="AJ43" s="42"/>
      <c r="AK43" s="42"/>
    </row>
    <row r="44" customFormat="false" ht="15.5" hidden="false" customHeight="false" outlineLevel="0" collapsed="false">
      <c r="A44" s="142"/>
      <c r="B44" s="134" t="s">
        <v>184</v>
      </c>
      <c r="C44" s="24" t="s">
        <v>84</v>
      </c>
      <c r="D44" s="126" t="s">
        <v>185</v>
      </c>
      <c r="E44" s="42"/>
      <c r="F44" s="134" t="s">
        <v>184</v>
      </c>
      <c r="G44" s="24" t="s">
        <v>84</v>
      </c>
      <c r="H44" s="189" t="s">
        <v>186</v>
      </c>
      <c r="I44" s="189"/>
      <c r="J44" s="168"/>
      <c r="K44" s="13"/>
      <c r="L44" s="13"/>
      <c r="M44" s="151" t="s">
        <v>180</v>
      </c>
      <c r="N44" s="123" t="s">
        <v>84</v>
      </c>
      <c r="O44" s="124" t="s">
        <v>140</v>
      </c>
      <c r="P44" s="177" t="n">
        <f aca="false">AD41</f>
        <v>0</v>
      </c>
      <c r="Q44" s="161" t="n">
        <f aca="false">AE41</f>
        <v>0</v>
      </c>
      <c r="R44" s="161" t="n">
        <f aca="false">AF41</f>
        <v>0</v>
      </c>
      <c r="S44" s="179" t="n">
        <f aca="false">P44*Q44*R44*$AE$31</f>
        <v>0</v>
      </c>
      <c r="T44" s="191"/>
      <c r="U44" s="191"/>
      <c r="V44" s="191"/>
      <c r="W44" s="42"/>
      <c r="X44" s="42"/>
      <c r="Y44" s="42"/>
      <c r="Z44" s="42"/>
      <c r="AA44" s="162" t="s">
        <v>187</v>
      </c>
      <c r="AB44" s="124"/>
      <c r="AC44" s="124"/>
      <c r="AD44" s="170" t="s">
        <v>188</v>
      </c>
      <c r="AE44" s="170" t="s">
        <v>175</v>
      </c>
      <c r="AF44" s="170" t="s">
        <v>136</v>
      </c>
      <c r="AG44" s="170" t="s">
        <v>137</v>
      </c>
      <c r="AH44" s="171" t="s">
        <v>138</v>
      </c>
      <c r="AI44" s="124"/>
      <c r="AJ44" s="42"/>
      <c r="AK44" s="42"/>
    </row>
    <row r="45" customFormat="false" ht="15.5" hidden="false" customHeight="false" outlineLevel="0" collapsed="false">
      <c r="A45" s="142"/>
      <c r="B45" s="186" t="s">
        <v>189</v>
      </c>
      <c r="C45" s="24" t="s">
        <v>84</v>
      </c>
      <c r="D45" s="188" t="n">
        <f aca="false">D43+(D42*0.041667)</f>
        <v>0.541668</v>
      </c>
      <c r="E45" s="42"/>
      <c r="F45" s="186" t="s">
        <v>189</v>
      </c>
      <c r="G45" s="24" t="s">
        <v>84</v>
      </c>
      <c r="H45" s="188" t="n">
        <f aca="false">H43+(H42*0.041667)</f>
        <v>0.541668</v>
      </c>
      <c r="I45" s="13"/>
      <c r="J45" s="168"/>
      <c r="K45" s="13"/>
      <c r="L45" s="13"/>
      <c r="M45" s="184" t="s">
        <v>182</v>
      </c>
      <c r="N45" s="123"/>
      <c r="O45" s="115" t="s">
        <v>140</v>
      </c>
      <c r="P45" s="124"/>
      <c r="Q45" s="124"/>
      <c r="R45" s="124"/>
      <c r="S45" s="185" t="n">
        <f aca="false">SUM(S43:S44)</f>
        <v>0</v>
      </c>
      <c r="T45" s="191"/>
      <c r="U45" s="191"/>
      <c r="V45" s="191"/>
      <c r="W45" s="42"/>
      <c r="X45" s="42"/>
      <c r="Y45" s="42"/>
      <c r="Z45" s="42"/>
      <c r="AA45" s="151" t="s">
        <v>190</v>
      </c>
      <c r="AB45" s="166" t="s">
        <v>84</v>
      </c>
      <c r="AC45" s="124" t="s">
        <v>140</v>
      </c>
      <c r="AD45" s="203" t="n">
        <v>55000</v>
      </c>
      <c r="AE45" s="161" t="n">
        <f aca="false">AC17</f>
        <v>4</v>
      </c>
      <c r="AF45" s="161" t="n">
        <f aca="false">AC18</f>
        <v>1</v>
      </c>
      <c r="AG45" s="179" t="n">
        <f aca="false">AD45*AE45*AF45</f>
        <v>220000</v>
      </c>
      <c r="AH45" s="124"/>
      <c r="AI45" s="124"/>
      <c r="AJ45" s="42"/>
      <c r="AK45" s="42"/>
    </row>
    <row r="46" customFormat="false" ht="15.5" hidden="false" customHeight="false" outlineLevel="0" collapsed="false">
      <c r="A46" s="142"/>
      <c r="B46" s="134" t="s">
        <v>191</v>
      </c>
      <c r="C46" s="24" t="s">
        <v>84</v>
      </c>
      <c r="D46" s="126" t="str">
        <f aca="false">D34</f>
        <v>Telkom University</v>
      </c>
      <c r="E46" s="42"/>
      <c r="F46" s="134" t="s">
        <v>191</v>
      </c>
      <c r="G46" s="24" t="s">
        <v>84</v>
      </c>
      <c r="H46" s="189" t="s">
        <v>192</v>
      </c>
      <c r="I46" s="189"/>
      <c r="J46" s="168"/>
      <c r="K46" s="13"/>
      <c r="L46" s="13"/>
      <c r="M46" s="151"/>
      <c r="N46" s="123"/>
      <c r="O46" s="124"/>
      <c r="P46" s="124"/>
      <c r="Q46" s="124"/>
      <c r="R46" s="124"/>
      <c r="S46" s="124"/>
      <c r="T46" s="124"/>
      <c r="U46" s="124"/>
      <c r="V46" s="124"/>
      <c r="W46" s="42"/>
      <c r="X46" s="42"/>
      <c r="Y46" s="42"/>
      <c r="Z46" s="42"/>
      <c r="AA46" s="151" t="s">
        <v>193</v>
      </c>
      <c r="AB46" s="166" t="s">
        <v>84</v>
      </c>
      <c r="AC46" s="124" t="s">
        <v>140</v>
      </c>
      <c r="AD46" s="179" t="n">
        <v>0</v>
      </c>
      <c r="AE46" s="161" t="n">
        <v>0</v>
      </c>
      <c r="AF46" s="161" t="n">
        <f aca="false">AC19</f>
        <v>0</v>
      </c>
      <c r="AG46" s="179" t="n">
        <f aca="false">AD46*AE46*AF46</f>
        <v>0</v>
      </c>
      <c r="AH46" s="124"/>
      <c r="AI46" s="124"/>
      <c r="AJ46" s="42"/>
      <c r="AK46" s="42"/>
    </row>
    <row r="47" customFormat="false" ht="15.5" hidden="false" customHeight="false" outlineLevel="0" collapsed="false">
      <c r="A47" s="142"/>
      <c r="B47" s="125" t="s">
        <v>194</v>
      </c>
      <c r="C47" s="24" t="s">
        <v>84</v>
      </c>
      <c r="D47" s="188" t="s">
        <v>52</v>
      </c>
      <c r="E47" s="42"/>
      <c r="F47" s="24"/>
      <c r="G47" s="24"/>
      <c r="H47" s="42"/>
      <c r="I47" s="13"/>
      <c r="J47" s="143"/>
      <c r="K47" s="35"/>
      <c r="L47" s="35"/>
      <c r="M47" s="162" t="s">
        <v>187</v>
      </c>
      <c r="N47" s="123"/>
      <c r="O47" s="124"/>
      <c r="P47" s="170" t="s">
        <v>188</v>
      </c>
      <c r="Q47" s="170" t="s">
        <v>175</v>
      </c>
      <c r="R47" s="170" t="s">
        <v>136</v>
      </c>
      <c r="S47" s="170" t="s">
        <v>137</v>
      </c>
      <c r="T47" s="171" t="s">
        <v>138</v>
      </c>
      <c r="U47" s="124"/>
      <c r="V47" s="124"/>
      <c r="W47" s="42"/>
      <c r="X47" s="42"/>
      <c r="Y47" s="42"/>
      <c r="Z47" s="42"/>
      <c r="AA47" s="184" t="s">
        <v>195</v>
      </c>
      <c r="AB47" s="124"/>
      <c r="AC47" s="115" t="s">
        <v>140</v>
      </c>
      <c r="AD47" s="124"/>
      <c r="AE47" s="124"/>
      <c r="AF47" s="124"/>
      <c r="AG47" s="185" t="n">
        <f aca="false">SUM(AG45:AG46)</f>
        <v>220000</v>
      </c>
      <c r="AH47" s="124"/>
      <c r="AI47" s="124"/>
      <c r="AJ47" s="42"/>
      <c r="AK47" s="42"/>
    </row>
    <row r="48" customFormat="false" ht="15.5" hidden="false" customHeight="false" outlineLevel="0" collapsed="false">
      <c r="A48" s="142"/>
      <c r="B48" s="125" t="s">
        <v>196</v>
      </c>
      <c r="C48" s="24" t="s">
        <v>84</v>
      </c>
      <c r="D48" s="183"/>
      <c r="E48" s="42"/>
      <c r="F48" s="24"/>
      <c r="G48" s="24"/>
      <c r="H48" s="42"/>
      <c r="I48" s="13"/>
      <c r="J48" s="143"/>
      <c r="K48" s="35"/>
      <c r="L48" s="35"/>
      <c r="M48" s="151" t="s">
        <v>190</v>
      </c>
      <c r="N48" s="123" t="s">
        <v>84</v>
      </c>
      <c r="O48" s="124" t="s">
        <v>140</v>
      </c>
      <c r="P48" s="203" t="n">
        <v>125000</v>
      </c>
      <c r="Q48" s="161" t="n">
        <f aca="false">O20</f>
        <v>4</v>
      </c>
      <c r="R48" s="161" t="n">
        <f aca="false">O21</f>
        <v>1</v>
      </c>
      <c r="S48" s="179" t="n">
        <f aca="false">P48*Q48*R48</f>
        <v>500000</v>
      </c>
      <c r="T48" s="124"/>
      <c r="U48" s="124"/>
      <c r="V48" s="124"/>
      <c r="W48" s="42"/>
      <c r="X48" s="42"/>
      <c r="Y48" s="42"/>
      <c r="Z48" s="42"/>
      <c r="AA48" s="151"/>
      <c r="AB48" s="124"/>
      <c r="AC48" s="124"/>
      <c r="AD48" s="124"/>
      <c r="AE48" s="124"/>
      <c r="AF48" s="124"/>
      <c r="AG48" s="124"/>
      <c r="AH48" s="124"/>
      <c r="AI48" s="124"/>
      <c r="AJ48" s="42"/>
      <c r="AK48" s="42"/>
    </row>
    <row r="49" customFormat="false" ht="15.5" hidden="false" customHeight="false" outlineLevel="0" collapsed="false">
      <c r="A49" s="142"/>
      <c r="B49" s="42"/>
      <c r="C49" s="42"/>
      <c r="D49" s="42"/>
      <c r="E49" s="42"/>
      <c r="F49" s="42"/>
      <c r="G49" s="42"/>
      <c r="H49" s="42"/>
      <c r="I49" s="42"/>
      <c r="J49" s="143"/>
      <c r="K49" s="35"/>
      <c r="L49" s="35"/>
      <c r="M49" s="151" t="s">
        <v>193</v>
      </c>
      <c r="N49" s="123" t="s">
        <v>84</v>
      </c>
      <c r="O49" s="124" t="s">
        <v>140</v>
      </c>
      <c r="P49" s="179" t="n">
        <v>0</v>
      </c>
      <c r="Q49" s="161" t="n">
        <v>0</v>
      </c>
      <c r="R49" s="161" t="n">
        <f aca="false">O22</f>
        <v>0</v>
      </c>
      <c r="S49" s="179" t="n">
        <f aca="false">P49*Q49*R49</f>
        <v>0</v>
      </c>
      <c r="T49" s="124"/>
      <c r="U49" s="124"/>
      <c r="V49" s="124"/>
      <c r="W49" s="42"/>
      <c r="X49" s="42"/>
      <c r="Y49" s="42"/>
      <c r="Z49" s="42"/>
      <c r="AA49" s="162" t="s">
        <v>197</v>
      </c>
      <c r="AB49" s="42"/>
      <c r="AC49" s="42"/>
      <c r="AD49" s="170" t="s">
        <v>198</v>
      </c>
      <c r="AE49" s="170" t="s">
        <v>135</v>
      </c>
      <c r="AF49" s="170" t="s">
        <v>136</v>
      </c>
      <c r="AG49" s="170" t="s">
        <v>137</v>
      </c>
      <c r="AH49" s="171" t="s">
        <v>138</v>
      </c>
      <c r="AI49" s="124"/>
      <c r="AK49" s="42"/>
    </row>
    <row r="50" customFormat="false" ht="15.5" hidden="false" customHeight="true" outlineLevel="0" collapsed="false">
      <c r="A50" s="142"/>
      <c r="B50" s="204" t="s">
        <v>199</v>
      </c>
      <c r="C50" s="24" t="s">
        <v>84</v>
      </c>
      <c r="D50" s="205"/>
      <c r="E50" s="205"/>
      <c r="F50" s="205"/>
      <c r="G50" s="205"/>
      <c r="H50" s="205"/>
      <c r="I50" s="205"/>
      <c r="J50" s="143"/>
      <c r="K50" s="35"/>
      <c r="L50" s="35"/>
      <c r="M50" s="184" t="s">
        <v>195</v>
      </c>
      <c r="N50" s="123"/>
      <c r="O50" s="115" t="s">
        <v>140</v>
      </c>
      <c r="P50" s="124"/>
      <c r="Q50" s="124"/>
      <c r="R50" s="124"/>
      <c r="S50" s="185" t="n">
        <f aca="false">SUM(S48:S49)</f>
        <v>500000</v>
      </c>
      <c r="T50" s="124"/>
      <c r="U50" s="124"/>
      <c r="V50" s="124"/>
      <c r="W50" s="42"/>
      <c r="X50" s="42"/>
      <c r="Y50" s="42"/>
      <c r="Z50" s="42"/>
      <c r="AA50" s="206"/>
      <c r="AB50" s="166" t="s">
        <v>84</v>
      </c>
      <c r="AC50" s="124" t="s">
        <v>140</v>
      </c>
      <c r="AD50" s="177"/>
      <c r="AE50" s="159" t="n">
        <v>0</v>
      </c>
      <c r="AF50" s="159" t="n">
        <v>0</v>
      </c>
      <c r="AG50" s="179" t="n">
        <f aca="false">AD50*AE50*AF50</f>
        <v>0</v>
      </c>
      <c r="AH50" s="207"/>
      <c r="AI50" s="208"/>
      <c r="AK50" s="42"/>
    </row>
    <row r="51" customFormat="false" ht="15.5" hidden="false" customHeight="false" outlineLevel="0" collapsed="false">
      <c r="A51" s="142"/>
      <c r="B51" s="204"/>
      <c r="C51" s="24"/>
      <c r="D51" s="205"/>
      <c r="E51" s="205"/>
      <c r="F51" s="205"/>
      <c r="G51" s="205"/>
      <c r="H51" s="205"/>
      <c r="I51" s="205"/>
      <c r="J51" s="143"/>
      <c r="K51" s="35"/>
      <c r="L51" s="35"/>
      <c r="M51" s="151"/>
      <c r="N51" s="123"/>
      <c r="O51" s="124"/>
      <c r="P51" s="124"/>
      <c r="Q51" s="124"/>
      <c r="R51" s="124"/>
      <c r="S51" s="124"/>
      <c r="T51" s="124"/>
      <c r="U51" s="124"/>
      <c r="V51" s="124"/>
      <c r="W51" s="42"/>
      <c r="X51" s="42"/>
      <c r="Y51" s="42"/>
      <c r="Z51" s="42"/>
      <c r="AA51" s="209"/>
      <c r="AB51" s="166" t="s">
        <v>84</v>
      </c>
      <c r="AC51" s="124" t="s">
        <v>140</v>
      </c>
      <c r="AD51" s="177" t="n">
        <v>0</v>
      </c>
      <c r="AE51" s="159" t="n">
        <v>0</v>
      </c>
      <c r="AF51" s="159" t="n">
        <v>0</v>
      </c>
      <c r="AG51" s="179" t="n">
        <f aca="false">AD51*AE51*AF51</f>
        <v>0</v>
      </c>
      <c r="AH51" s="207"/>
      <c r="AI51" s="208"/>
      <c r="AK51" s="42"/>
    </row>
    <row r="52" customFormat="false" ht="15.5" hidden="false" customHeight="false" outlineLevel="0" collapsed="false">
      <c r="A52" s="142"/>
      <c r="B52" s="125"/>
      <c r="C52" s="24"/>
      <c r="D52" s="205"/>
      <c r="E52" s="205"/>
      <c r="F52" s="205"/>
      <c r="G52" s="205"/>
      <c r="H52" s="205"/>
      <c r="I52" s="205"/>
      <c r="J52" s="143"/>
      <c r="K52" s="35"/>
      <c r="L52" s="35"/>
      <c r="M52" s="162" t="s">
        <v>197</v>
      </c>
      <c r="N52" s="174"/>
      <c r="O52" s="42"/>
      <c r="P52" s="170" t="s">
        <v>198</v>
      </c>
      <c r="Q52" s="170" t="s">
        <v>135</v>
      </c>
      <c r="R52" s="170" t="s">
        <v>136</v>
      </c>
      <c r="S52" s="170" t="s">
        <v>137</v>
      </c>
      <c r="T52" s="171" t="s">
        <v>138</v>
      </c>
      <c r="U52" s="124"/>
      <c r="V52" s="124"/>
      <c r="W52" s="42"/>
      <c r="X52" s="42"/>
      <c r="Y52" s="42"/>
      <c r="Z52" s="42"/>
      <c r="AA52" s="184" t="s">
        <v>200</v>
      </c>
      <c r="AB52" s="124"/>
      <c r="AC52" s="115" t="s">
        <v>140</v>
      </c>
      <c r="AD52" s="124"/>
      <c r="AE52" s="124"/>
      <c r="AF52" s="124"/>
      <c r="AG52" s="185" t="n">
        <f aca="false">SUM(AG50:AG51)</f>
        <v>0</v>
      </c>
      <c r="AH52" s="124"/>
      <c r="AI52" s="208"/>
      <c r="AK52" s="42"/>
    </row>
    <row r="53" customFormat="false" ht="15.5" hidden="false" customHeight="false" outlineLevel="0" collapsed="false">
      <c r="A53" s="142"/>
      <c r="B53" s="210"/>
      <c r="C53" s="211"/>
      <c r="D53" s="42"/>
      <c r="E53" s="42"/>
      <c r="F53" s="42"/>
      <c r="G53" s="42"/>
      <c r="H53" s="42"/>
      <c r="I53" s="42"/>
      <c r="J53" s="143"/>
      <c r="K53" s="35"/>
      <c r="L53" s="35"/>
      <c r="M53" s="206"/>
      <c r="N53" s="123" t="s">
        <v>84</v>
      </c>
      <c r="O53" s="124" t="s">
        <v>140</v>
      </c>
      <c r="P53" s="177" t="n">
        <v>0</v>
      </c>
      <c r="Q53" s="159" t="n">
        <v>0</v>
      </c>
      <c r="R53" s="159" t="n">
        <v>0</v>
      </c>
      <c r="S53" s="179" t="n">
        <f aca="false">P53*Q53*R53</f>
        <v>0</v>
      </c>
      <c r="T53" s="212"/>
      <c r="U53" s="212"/>
      <c r="V53" s="212"/>
      <c r="W53" s="42"/>
      <c r="X53" s="42"/>
      <c r="Y53" s="42"/>
      <c r="Z53" s="42"/>
      <c r="AA53" s="213"/>
      <c r="AB53" s="42"/>
      <c r="AC53" s="42"/>
      <c r="AD53" s="42"/>
      <c r="AE53" s="42"/>
      <c r="AF53" s="42"/>
      <c r="AG53" s="42"/>
      <c r="AH53" s="124"/>
      <c r="AI53" s="208"/>
      <c r="AK53" s="42"/>
    </row>
    <row r="54" customFormat="false" ht="18.5" hidden="false" customHeight="false" outlineLevel="0" collapsed="false">
      <c r="A54" s="142"/>
      <c r="B54" s="125" t="s">
        <v>201</v>
      </c>
      <c r="C54" s="24" t="s">
        <v>84</v>
      </c>
      <c r="D54" s="205"/>
      <c r="E54" s="205"/>
      <c r="F54" s="205"/>
      <c r="G54" s="205"/>
      <c r="H54" s="205"/>
      <c r="I54" s="205"/>
      <c r="J54" s="143"/>
      <c r="K54" s="35"/>
      <c r="L54" s="35"/>
      <c r="M54" s="209"/>
      <c r="N54" s="123" t="s">
        <v>84</v>
      </c>
      <c r="O54" s="124" t="s">
        <v>140</v>
      </c>
      <c r="P54" s="177" t="n">
        <v>0</v>
      </c>
      <c r="Q54" s="159" t="n">
        <v>0</v>
      </c>
      <c r="R54" s="159" t="n">
        <v>0</v>
      </c>
      <c r="S54" s="179" t="n">
        <f aca="false">P54*Q54*R54</f>
        <v>0</v>
      </c>
      <c r="T54" s="212"/>
      <c r="U54" s="212"/>
      <c r="V54" s="212"/>
      <c r="W54" s="42"/>
      <c r="X54" s="42"/>
      <c r="Y54" s="42"/>
      <c r="Z54" s="42"/>
      <c r="AA54" s="131" t="s">
        <v>202</v>
      </c>
      <c r="AB54" s="124"/>
      <c r="AC54" s="115" t="s">
        <v>140</v>
      </c>
      <c r="AD54" s="124"/>
      <c r="AE54" s="124"/>
      <c r="AF54" s="124"/>
      <c r="AG54" s="214" t="n">
        <f aca="false">AG28+AG42+AG47+AG52</f>
        <v>220000</v>
      </c>
      <c r="AH54" s="124"/>
      <c r="AI54" s="208"/>
      <c r="AK54" s="42"/>
    </row>
    <row r="55" customFormat="false" ht="15.5" hidden="false" customHeight="false" outlineLevel="0" collapsed="false">
      <c r="A55" s="142"/>
      <c r="B55" s="163"/>
      <c r="C55" s="14"/>
      <c r="D55" s="205"/>
      <c r="E55" s="205"/>
      <c r="F55" s="205"/>
      <c r="G55" s="205"/>
      <c r="H55" s="205"/>
      <c r="I55" s="205"/>
      <c r="J55" s="143"/>
      <c r="K55" s="35"/>
      <c r="L55" s="35"/>
      <c r="M55" s="184" t="s">
        <v>200</v>
      </c>
      <c r="N55" s="123"/>
      <c r="O55" s="115" t="s">
        <v>140</v>
      </c>
      <c r="P55" s="124"/>
      <c r="Q55" s="124"/>
      <c r="R55" s="124"/>
      <c r="S55" s="185" t="n">
        <f aca="false">SUM(S53:S54)</f>
        <v>0</v>
      </c>
      <c r="T55" s="124"/>
      <c r="U55" s="208"/>
      <c r="V55" s="208"/>
      <c r="W55" s="42"/>
      <c r="Z55" s="18"/>
      <c r="AA55" s="155"/>
      <c r="AB55" s="124"/>
      <c r="AC55" s="115"/>
      <c r="AD55" s="124"/>
      <c r="AE55" s="124"/>
      <c r="AF55" s="124"/>
      <c r="AG55" s="185"/>
      <c r="AH55" s="124"/>
      <c r="AI55" s="208"/>
    </row>
    <row r="56" customFormat="false" ht="15.5" hidden="false" customHeight="false" outlineLevel="0" collapsed="false">
      <c r="A56" s="215"/>
      <c r="B56" s="163"/>
      <c r="C56" s="14"/>
      <c r="D56" s="205"/>
      <c r="E56" s="205"/>
      <c r="F56" s="205"/>
      <c r="G56" s="205"/>
      <c r="H56" s="205"/>
      <c r="I56" s="205"/>
      <c r="J56" s="216"/>
      <c r="K56" s="9"/>
      <c r="L56" s="9"/>
      <c r="M56" s="213"/>
      <c r="N56" s="174"/>
      <c r="O56" s="42"/>
      <c r="P56" s="42"/>
      <c r="Q56" s="42"/>
      <c r="R56" s="42"/>
      <c r="S56" s="42"/>
      <c r="T56" s="124"/>
      <c r="U56" s="208"/>
      <c r="V56" s="208"/>
      <c r="W56" s="42"/>
      <c r="AA56" s="176"/>
      <c r="AB56" s="208"/>
      <c r="AC56" s="208"/>
      <c r="AD56" s="208"/>
      <c r="AE56" s="208"/>
      <c r="AF56" s="208"/>
      <c r="AG56" s="208"/>
      <c r="AH56" s="208"/>
      <c r="AI56" s="208"/>
    </row>
    <row r="57" customFormat="false" ht="18.5" hidden="false" customHeight="false" outlineLevel="0" collapsed="false">
      <c r="A57" s="215"/>
      <c r="B57" s="125"/>
      <c r="C57" s="24"/>
      <c r="D57" s="145"/>
      <c r="E57" s="146"/>
      <c r="F57" s="24"/>
      <c r="G57" s="24"/>
      <c r="H57" s="150"/>
      <c r="I57" s="150"/>
      <c r="J57" s="216"/>
      <c r="K57" s="9"/>
      <c r="L57" s="9"/>
      <c r="M57" s="131" t="s">
        <v>203</v>
      </c>
      <c r="N57" s="123"/>
      <c r="O57" s="115" t="s">
        <v>140</v>
      </c>
      <c r="P57" s="124"/>
      <c r="Q57" s="124"/>
      <c r="R57" s="124"/>
      <c r="S57" s="214" t="n">
        <f aca="false">S31+S45+S50+S55</f>
        <v>500000</v>
      </c>
      <c r="T57" s="124"/>
      <c r="U57" s="208"/>
      <c r="V57" s="208"/>
      <c r="W57" s="42"/>
      <c r="AA57" s="176" t="s">
        <v>204</v>
      </c>
      <c r="AB57" s="208"/>
      <c r="AC57" s="208" t="s">
        <v>205</v>
      </c>
      <c r="AD57" s="208"/>
      <c r="AE57" s="208"/>
      <c r="AF57" s="208"/>
      <c r="AG57" s="208" t="s">
        <v>206</v>
      </c>
      <c r="AH57" s="208"/>
      <c r="AI57" s="208"/>
    </row>
    <row r="58" customFormat="false" ht="15.5" hidden="false" customHeight="false" outlineLevel="0" collapsed="false">
      <c r="A58" s="215"/>
      <c r="B58" s="125" t="s">
        <v>207</v>
      </c>
      <c r="C58" s="24" t="s">
        <v>84</v>
      </c>
      <c r="D58" s="217"/>
      <c r="E58" s="217"/>
      <c r="F58" s="217"/>
      <c r="G58" s="217"/>
      <c r="H58" s="218"/>
      <c r="I58" s="219"/>
      <c r="J58" s="216"/>
      <c r="K58" s="9"/>
      <c r="L58" s="9"/>
      <c r="M58" s="155"/>
      <c r="N58" s="123"/>
      <c r="O58" s="115"/>
      <c r="P58" s="124"/>
      <c r="Q58" s="124"/>
      <c r="R58" s="124"/>
      <c r="S58" s="185"/>
      <c r="T58" s="124"/>
      <c r="U58" s="208"/>
      <c r="V58" s="208"/>
      <c r="W58" s="42"/>
      <c r="AA58" s="162"/>
      <c r="AB58" s="208"/>
      <c r="AC58" s="220" t="s">
        <v>208</v>
      </c>
      <c r="AD58" s="220"/>
      <c r="AE58" s="220"/>
      <c r="AF58" s="208"/>
      <c r="AG58" s="220" t="s">
        <v>209</v>
      </c>
      <c r="AH58" s="220"/>
      <c r="AI58" s="208"/>
    </row>
    <row r="59" customFormat="false" ht="15.5" hidden="false" customHeight="false" outlineLevel="0" collapsed="false">
      <c r="A59" s="215"/>
      <c r="B59" s="125"/>
      <c r="C59" s="24"/>
      <c r="D59" s="221"/>
      <c r="E59" s="221"/>
      <c r="F59" s="221"/>
      <c r="G59" s="221"/>
      <c r="H59" s="222"/>
      <c r="I59" s="223"/>
      <c r="J59" s="216"/>
      <c r="K59" s="9"/>
      <c r="L59" s="9"/>
      <c r="M59" s="176"/>
      <c r="N59" s="224"/>
      <c r="O59" s="208"/>
      <c r="P59" s="208"/>
      <c r="Q59" s="208"/>
      <c r="R59" s="208"/>
      <c r="S59" s="208"/>
      <c r="T59" s="208"/>
      <c r="U59" s="208"/>
      <c r="V59" s="208"/>
      <c r="AA59" s="176"/>
      <c r="AB59" s="208"/>
      <c r="AC59" s="208"/>
      <c r="AD59" s="208"/>
      <c r="AE59" s="208"/>
      <c r="AF59" s="208"/>
      <c r="AG59" s="208"/>
      <c r="AH59" s="208"/>
      <c r="AI59" s="208"/>
    </row>
    <row r="60" customFormat="false" ht="15.5" hidden="false" customHeight="false" outlineLevel="0" collapsed="false">
      <c r="A60" s="215"/>
      <c r="B60" s="125"/>
      <c r="C60" s="24"/>
      <c r="D60" s="225"/>
      <c r="E60" s="225"/>
      <c r="F60" s="225"/>
      <c r="G60" s="225"/>
      <c r="H60" s="226"/>
      <c r="I60" s="227"/>
      <c r="J60" s="216"/>
      <c r="K60" s="9"/>
      <c r="L60" s="9"/>
      <c r="M60" s="176" t="s">
        <v>210</v>
      </c>
      <c r="N60" s="224"/>
      <c r="O60" s="208" t="s">
        <v>211</v>
      </c>
      <c r="P60" s="208"/>
      <c r="Q60" s="228" t="str">
        <f aca="false">D17</f>
        <v>Cybertrend Intrabuana</v>
      </c>
      <c r="R60" s="228"/>
      <c r="S60" s="228"/>
      <c r="T60" s="208"/>
      <c r="U60" s="208"/>
      <c r="V60" s="208"/>
      <c r="AA60" s="176"/>
      <c r="AB60" s="208"/>
      <c r="AC60" s="208"/>
      <c r="AD60" s="208"/>
      <c r="AE60" s="208"/>
      <c r="AF60" s="208"/>
      <c r="AG60" s="208"/>
      <c r="AH60" s="208"/>
      <c r="AI60" s="208"/>
    </row>
    <row r="61" customFormat="false" ht="15.5" hidden="false" customHeight="false" outlineLevel="0" collapsed="false">
      <c r="A61" s="215"/>
      <c r="J61" s="216"/>
      <c r="K61" s="9"/>
      <c r="L61" s="9"/>
      <c r="M61" s="162" t="s">
        <v>212</v>
      </c>
      <c r="N61" s="224"/>
      <c r="O61" s="220"/>
      <c r="P61" s="220"/>
      <c r="Q61" s="220"/>
      <c r="R61" s="208"/>
      <c r="V61" s="208"/>
      <c r="AA61" s="176"/>
      <c r="AB61" s="208"/>
      <c r="AC61" s="208"/>
      <c r="AD61" s="208"/>
      <c r="AE61" s="208"/>
      <c r="AF61" s="208"/>
      <c r="AG61" s="208"/>
      <c r="AH61" s="208"/>
      <c r="AI61" s="208"/>
    </row>
    <row r="62" customFormat="false" ht="15.5" hidden="false" customHeight="false" outlineLevel="0" collapsed="false">
      <c r="A62" s="215"/>
      <c r="B62" s="125" t="s">
        <v>213</v>
      </c>
      <c r="C62" s="24" t="s">
        <v>84</v>
      </c>
      <c r="D62" s="217"/>
      <c r="E62" s="217"/>
      <c r="F62" s="217"/>
      <c r="G62" s="217"/>
      <c r="H62" s="218"/>
      <c r="I62" s="219"/>
      <c r="J62" s="216"/>
      <c r="K62" s="9"/>
      <c r="L62" s="9"/>
      <c r="M62" s="176"/>
      <c r="N62" s="224"/>
      <c r="O62" s="208"/>
      <c r="P62" s="208"/>
      <c r="Q62" s="208"/>
      <c r="R62" s="208"/>
      <c r="S62" s="208"/>
      <c r="T62" s="208"/>
      <c r="U62" s="208"/>
      <c r="V62" s="208"/>
      <c r="AA62" s="229" t="str">
        <f aca="false">AD18</f>
        <v>Indra Fallah</v>
      </c>
      <c r="AB62" s="208"/>
      <c r="AC62" s="230"/>
      <c r="AD62" s="230"/>
      <c r="AE62" s="230"/>
      <c r="AF62" s="208"/>
      <c r="AG62" s="230"/>
      <c r="AH62" s="230"/>
      <c r="AI62" s="208"/>
    </row>
    <row r="63" customFormat="false" ht="15.5" hidden="false" customHeight="false" outlineLevel="0" collapsed="false">
      <c r="A63" s="215"/>
      <c r="B63" s="125"/>
      <c r="C63" s="24"/>
      <c r="D63" s="221"/>
      <c r="E63" s="221"/>
      <c r="F63" s="221"/>
      <c r="G63" s="221"/>
      <c r="H63" s="222"/>
      <c r="I63" s="223"/>
      <c r="J63" s="216"/>
      <c r="K63" s="9"/>
      <c r="L63" s="9"/>
      <c r="M63" s="176"/>
      <c r="N63" s="224"/>
      <c r="O63" s="208"/>
      <c r="P63" s="208"/>
      <c r="Q63" s="208"/>
      <c r="R63" s="208"/>
      <c r="S63" s="208"/>
      <c r="T63" s="208"/>
      <c r="U63" s="208"/>
      <c r="V63" s="208"/>
      <c r="AA63" s="176" t="s">
        <v>214</v>
      </c>
      <c r="AB63" s="208"/>
      <c r="AC63" s="208" t="s">
        <v>214</v>
      </c>
      <c r="AD63" s="208"/>
      <c r="AE63" s="208"/>
      <c r="AF63" s="208"/>
      <c r="AG63" s="208" t="s">
        <v>214</v>
      </c>
      <c r="AH63" s="208"/>
      <c r="AI63" s="208"/>
    </row>
    <row r="64" customFormat="false" ht="15.5" hidden="false" customHeight="false" outlineLevel="0" collapsed="false">
      <c r="A64" s="215"/>
      <c r="B64" s="125"/>
      <c r="C64" s="24"/>
      <c r="D64" s="225"/>
      <c r="E64" s="225"/>
      <c r="F64" s="225"/>
      <c r="G64" s="225"/>
      <c r="H64" s="226"/>
      <c r="I64" s="227"/>
      <c r="J64" s="216"/>
      <c r="K64" s="9"/>
      <c r="L64" s="9"/>
      <c r="M64" s="176"/>
      <c r="N64" s="224"/>
      <c r="O64" s="208"/>
      <c r="P64" s="208"/>
      <c r="Q64" s="208"/>
      <c r="R64" s="208"/>
      <c r="S64" s="208"/>
      <c r="T64" s="208"/>
      <c r="U64" s="208"/>
      <c r="V64" s="208"/>
      <c r="AA64" s="208"/>
      <c r="AB64" s="208"/>
      <c r="AC64" s="208"/>
      <c r="AD64" s="208"/>
      <c r="AE64" s="208"/>
      <c r="AF64" s="208"/>
      <c r="AG64" s="208"/>
      <c r="AH64" s="208"/>
      <c r="AI64" s="208"/>
    </row>
    <row r="65" customFormat="false" ht="15.5" hidden="false" customHeight="false" outlineLevel="0" collapsed="false">
      <c r="A65" s="231"/>
      <c r="B65" s="232"/>
      <c r="C65" s="232"/>
      <c r="D65" s="232"/>
      <c r="E65" s="232"/>
      <c r="F65" s="232"/>
      <c r="G65" s="232"/>
      <c r="H65" s="232"/>
      <c r="I65" s="232"/>
      <c r="J65" s="233"/>
      <c r="K65" s="9"/>
      <c r="L65" s="9"/>
      <c r="N65" s="107"/>
      <c r="U65" s="208"/>
      <c r="V65" s="208"/>
      <c r="AA65" s="208"/>
      <c r="AB65" s="208"/>
      <c r="AC65" s="208"/>
      <c r="AD65" s="208"/>
      <c r="AE65" s="208"/>
      <c r="AF65" s="208"/>
      <c r="AG65" s="208"/>
      <c r="AH65" s="208"/>
      <c r="AI65" s="208"/>
    </row>
    <row r="66" customFormat="false" ht="15.5" hidden="false" customHeight="false" outlineLevel="0" collapsed="false">
      <c r="J66" s="9"/>
      <c r="K66" s="9"/>
      <c r="L66" s="9"/>
      <c r="M66" s="229" t="s">
        <v>101</v>
      </c>
      <c r="N66" s="224"/>
      <c r="O66" s="230"/>
      <c r="P66" s="230"/>
      <c r="Q66" s="230"/>
      <c r="R66" s="208"/>
      <c r="S66" s="230"/>
      <c r="T66" s="230"/>
      <c r="U66" s="208"/>
      <c r="V66" s="208"/>
      <c r="AA66" s="208"/>
      <c r="AB66" s="208"/>
      <c r="AC66" s="208"/>
      <c r="AD66" s="208"/>
      <c r="AE66" s="208"/>
      <c r="AF66" s="208"/>
      <c r="AG66" s="208"/>
      <c r="AH66" s="208"/>
      <c r="AI66" s="208"/>
    </row>
    <row r="67" customFormat="false" ht="15.5" hidden="false" customHeight="false" outlineLevel="0" collapsed="false">
      <c r="J67" s="9"/>
      <c r="K67" s="9"/>
      <c r="L67" s="9"/>
      <c r="M67" s="176" t="s">
        <v>214</v>
      </c>
      <c r="N67" s="224"/>
      <c r="O67" s="208" t="s">
        <v>214</v>
      </c>
      <c r="P67" s="208"/>
      <c r="Q67" s="208"/>
      <c r="R67" s="208"/>
      <c r="S67" s="208" t="s">
        <v>214</v>
      </c>
      <c r="T67" s="208"/>
      <c r="U67" s="208"/>
      <c r="AA67" s="234" t="s">
        <v>215</v>
      </c>
      <c r="AB67" s="208" t="s">
        <v>84</v>
      </c>
      <c r="AC67" s="208" t="s">
        <v>216</v>
      </c>
      <c r="AD67" s="208"/>
      <c r="AE67" s="208"/>
      <c r="AF67" s="208"/>
      <c r="AG67" s="208"/>
      <c r="AH67" s="208"/>
      <c r="AI67" s="208"/>
    </row>
    <row r="68" customFormat="false" ht="15.5" hidden="false" customHeight="false" outlineLevel="0" collapsed="false">
      <c r="J68" s="9"/>
      <c r="K68" s="9"/>
      <c r="L68" s="9"/>
      <c r="M68" s="208"/>
      <c r="N68" s="224"/>
      <c r="O68" s="208"/>
      <c r="P68" s="208"/>
      <c r="Q68" s="208"/>
      <c r="R68" s="208"/>
      <c r="S68" s="208"/>
      <c r="T68" s="208"/>
      <c r="U68" s="208"/>
      <c r="AA68" s="234" t="s">
        <v>217</v>
      </c>
      <c r="AB68" s="208" t="s">
        <v>84</v>
      </c>
      <c r="AC68" s="208"/>
      <c r="AD68" s="208"/>
      <c r="AE68" s="208"/>
      <c r="AF68" s="208"/>
      <c r="AG68" s="208"/>
      <c r="AH68" s="208"/>
    </row>
    <row r="69" customFormat="false" ht="15.5" hidden="false" customHeight="false" outlineLevel="0" collapsed="false">
      <c r="J69" s="9"/>
      <c r="K69" s="9"/>
      <c r="L69" s="9"/>
      <c r="N69" s="224"/>
      <c r="O69" s="208"/>
      <c r="P69" s="208"/>
      <c r="Q69" s="208"/>
      <c r="R69" s="208"/>
      <c r="S69" s="208"/>
      <c r="T69" s="208"/>
      <c r="U69" s="208"/>
      <c r="AA69" s="208"/>
      <c r="AB69" s="208"/>
      <c r="AC69" s="208"/>
      <c r="AD69" s="208"/>
      <c r="AE69" s="208"/>
      <c r="AF69" s="208"/>
      <c r="AG69" s="208"/>
      <c r="AH69" s="208"/>
    </row>
    <row r="70" customFormat="false" ht="15.5" hidden="false" customHeight="false" outlineLevel="0" collapsed="false">
      <c r="J70" s="9"/>
      <c r="K70" s="9"/>
      <c r="L70" s="9"/>
      <c r="M70" s="235" t="s">
        <v>218</v>
      </c>
      <c r="N70" s="224"/>
      <c r="O70" s="208"/>
      <c r="P70" s="208"/>
      <c r="Q70" s="208"/>
      <c r="R70" s="208"/>
      <c r="S70" s="208"/>
      <c r="T70" s="208"/>
      <c r="U70" s="208"/>
    </row>
  </sheetData>
  <sheetProtection sheet="true" password="9920" objects="true" scenarios="true"/>
  <protectedRanges>
    <protectedRange name="Transport" sqref="D40:D48 H41:H46"/>
    <protectedRange name="Accomodation" sqref="H30:I37"/>
    <protectedRange name="BTInfo" sqref="D27:D37 H27:H28"/>
    <protectedRange name="SearchProject" sqref="D16"/>
    <protectedRange name="WorkDesc" sqref="D50"/>
    <protectedRange name="Instruct_otherInfo" sqref="D58:I60 D62:I64"/>
    <protectedRange name="RequiredTools" sqref="D54"/>
    <protectedRange name="Date_AsignName" sqref="D9:D10"/>
    <protectedRange name="RoleNRM" sqref="D23:D24"/>
  </protectedRanges>
  <mergeCells count="56">
    <mergeCell ref="A3:J3"/>
    <mergeCell ref="T3:U3"/>
    <mergeCell ref="M6:V6"/>
    <mergeCell ref="H7:I7"/>
    <mergeCell ref="AA7:AI7"/>
    <mergeCell ref="O9:R9"/>
    <mergeCell ref="O10:R10"/>
    <mergeCell ref="AC12:AG12"/>
    <mergeCell ref="AC13:AG13"/>
    <mergeCell ref="AC14:AG14"/>
    <mergeCell ref="O15:S15"/>
    <mergeCell ref="AC15:AG15"/>
    <mergeCell ref="O16:S16"/>
    <mergeCell ref="AC16:AG16"/>
    <mergeCell ref="O17:S17"/>
    <mergeCell ref="O18:S18"/>
    <mergeCell ref="AD18:AG18"/>
    <mergeCell ref="O19:S19"/>
    <mergeCell ref="O20:S20"/>
    <mergeCell ref="P21:S21"/>
    <mergeCell ref="AC23:AD23"/>
    <mergeCell ref="O26:Q26"/>
    <mergeCell ref="H31:I31"/>
    <mergeCell ref="H32:I32"/>
    <mergeCell ref="AC32:AF32"/>
    <mergeCell ref="AC33:AF33"/>
    <mergeCell ref="H34:I34"/>
    <mergeCell ref="AC34:AE34"/>
    <mergeCell ref="H35:I35"/>
    <mergeCell ref="O35:S35"/>
    <mergeCell ref="AC35:AE35"/>
    <mergeCell ref="O36:S36"/>
    <mergeCell ref="H37:I37"/>
    <mergeCell ref="O37:Q37"/>
    <mergeCell ref="AC37:AE37"/>
    <mergeCell ref="O38:Q38"/>
    <mergeCell ref="T43:V43"/>
    <mergeCell ref="H44:I44"/>
    <mergeCell ref="T44:V44"/>
    <mergeCell ref="T45:V45"/>
    <mergeCell ref="H46:I46"/>
    <mergeCell ref="B50:B51"/>
    <mergeCell ref="D50:I52"/>
    <mergeCell ref="T53:V53"/>
    <mergeCell ref="D54:I56"/>
    <mergeCell ref="T54:V54"/>
    <mergeCell ref="D58:G58"/>
    <mergeCell ref="AC58:AE58"/>
    <mergeCell ref="AG58:AH58"/>
    <mergeCell ref="D59:G59"/>
    <mergeCell ref="D60:G60"/>
    <mergeCell ref="Q60:S60"/>
    <mergeCell ref="O61:Q61"/>
    <mergeCell ref="D62:G62"/>
    <mergeCell ref="D63:G63"/>
    <mergeCell ref="D64:G64"/>
  </mergeCells>
  <dataValidations count="4">
    <dataValidation allowBlank="true" operator="between" showDropDown="false" showErrorMessage="true" showInputMessage="true" sqref="D28" type="whole">
      <formula1>1</formula1>
      <formula2>7</formula2>
    </dataValidation>
    <dataValidation allowBlank="true" operator="between" showDropDown="false" showErrorMessage="true" showInputMessage="true" sqref="D41 H41" type="list">
      <formula1>transline</formula1>
      <formula2>0</formula2>
    </dataValidation>
    <dataValidation allowBlank="true" operator="between" showDropDown="false" showErrorMessage="true" showInputMessage="true" sqref="D43 H43 D45 H45" type="time">
      <formula1>0</formula1>
      <formula2>0.999305555555556</formula2>
    </dataValidation>
    <dataValidation allowBlank="true" operator="between" showDropDown="false" showErrorMessage="true" showInputMessage="true" sqref="D29:D30" type="date">
      <formula1>43101</formula1>
      <formula2>47514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6"/>
  <sheetViews>
    <sheetView showFormulas="false" showGridLines="true" showRowColHeaders="true" showZeros="true" rightToLeft="false" tabSelected="false" showOutlineSymbols="true" defaultGridColor="true" view="normal" topLeftCell="A16" colorId="64" zoomScale="80" zoomScaleNormal="80" zoomScalePageLayoutView="100" workbookViewId="0">
      <selection pane="topLeft" activeCell="C25" activeCellId="0" sqref="C25"/>
    </sheetView>
  </sheetViews>
  <sheetFormatPr defaultColWidth="9" defaultRowHeight="14.5" zeroHeight="false" outlineLevelRow="0" outlineLevelCol="0"/>
  <cols>
    <col collapsed="false" customWidth="true" hidden="false" outlineLevel="0" max="1" min="1" style="0" width="3.36"/>
    <col collapsed="false" customWidth="true" hidden="false" outlineLevel="0" max="2" min="2" style="0" width="65.36"/>
    <col collapsed="false" customWidth="true" hidden="false" outlineLevel="0" max="3" min="3" style="0" width="21"/>
    <col collapsed="false" customWidth="true" hidden="false" outlineLevel="0" max="4" min="4" style="0" width="44.36"/>
    <col collapsed="false" customWidth="true" hidden="false" outlineLevel="0" max="5" min="5" style="0" width="8.64"/>
    <col collapsed="false" customWidth="true" hidden="false" outlineLevel="0" max="6" min="6" style="0" width="18.91"/>
    <col collapsed="false" customWidth="true" hidden="false" outlineLevel="0" max="7" min="7" style="0" width="19.09"/>
    <col collapsed="false" customWidth="true" hidden="false" outlineLevel="0" max="8" min="8" style="0" width="27.63"/>
    <col collapsed="false" customWidth="true" hidden="false" outlineLevel="0" max="9" min="9" style="0" width="15.09"/>
    <col collapsed="false" customWidth="true" hidden="false" outlineLevel="0" max="11" min="10" style="0" width="15.45"/>
    <col collapsed="false" customWidth="true" hidden="false" outlineLevel="0" max="12" min="12" style="0" width="15.54"/>
    <col collapsed="false" customWidth="true" hidden="false" outlineLevel="0" max="13" min="13" style="0" width="7"/>
    <col collapsed="false" customWidth="true" hidden="false" outlineLevel="0" max="14" min="14" style="0" width="5.46"/>
    <col collapsed="false" customWidth="true" hidden="true" outlineLevel="0" max="16" min="16" style="0" width="6.54"/>
    <col collapsed="false" customWidth="true" hidden="false" outlineLevel="0" max="17" min="17" style="0" width="5.91"/>
    <col collapsed="false" customWidth="true" hidden="false" outlineLevel="0" max="18" min="18" style="0" width="10.09"/>
    <col collapsed="false" customWidth="true" hidden="false" outlineLevel="0" max="19" min="19" style="0" width="21.63"/>
    <col collapsed="false" customWidth="true" hidden="false" outlineLevel="0" max="20" min="20" style="0" width="10.45"/>
    <col collapsed="false" customWidth="true" hidden="false" outlineLevel="0" max="21" min="21" style="0" width="7.36"/>
    <col collapsed="false" customWidth="true" hidden="false" outlineLevel="0" max="22" min="22" style="0" width="6.64"/>
    <col collapsed="false" customWidth="true" hidden="false" outlineLevel="0" max="28" min="24" style="0" width="3"/>
  </cols>
  <sheetData>
    <row r="1" customFormat="false" ht="14.5" hidden="false" customHeight="false" outlineLevel="0" collapsed="false">
      <c r="A1" s="11"/>
      <c r="B1" s="11" t="s">
        <v>55</v>
      </c>
      <c r="C1" s="11"/>
      <c r="D1" s="11"/>
      <c r="E1" s="11"/>
      <c r="F1" s="11"/>
      <c r="G1" s="11"/>
      <c r="H1" s="11"/>
      <c r="I1" s="11"/>
      <c r="J1" s="11"/>
      <c r="K1" s="11"/>
      <c r="L1" s="236" t="s">
        <v>123</v>
      </c>
      <c r="M1" s="236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customFormat="false" ht="14.5" hidden="false" customHeight="false" outlineLevel="0" collapsed="false">
      <c r="A2" s="11"/>
      <c r="B2" s="11"/>
      <c r="C2" s="11"/>
      <c r="D2" s="11"/>
      <c r="E2" s="11"/>
      <c r="F2" s="11"/>
      <c r="G2" s="11"/>
      <c r="H2" s="11"/>
      <c r="I2" s="11"/>
      <c r="J2" s="237"/>
      <c r="K2" s="237"/>
      <c r="L2" s="238"/>
      <c r="M2" s="238"/>
      <c r="N2" s="12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customFormat="false" ht="14.5" hidden="false" customHeight="false" outlineLevel="0" collapsed="false">
      <c r="A3" s="11"/>
      <c r="B3" s="11"/>
      <c r="C3" s="11"/>
      <c r="D3" s="11"/>
      <c r="E3" s="11"/>
      <c r="F3" s="11"/>
      <c r="G3" s="11"/>
      <c r="H3" s="11"/>
      <c r="I3" s="11"/>
      <c r="J3" s="237"/>
      <c r="K3" s="237"/>
      <c r="L3" s="238"/>
      <c r="M3" s="238"/>
      <c r="N3" s="12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customFormat="false" ht="65" hidden="false" customHeight="false" outlineLevel="0" collapsed="false">
      <c r="A4" s="47" t="s">
        <v>52</v>
      </c>
      <c r="B4" s="47" t="s">
        <v>219</v>
      </c>
      <c r="C4" s="47" t="s">
        <v>56</v>
      </c>
      <c r="D4" s="47" t="s">
        <v>55</v>
      </c>
      <c r="E4" s="48" t="s">
        <v>220</v>
      </c>
      <c r="F4" s="47" t="s">
        <v>221</v>
      </c>
      <c r="G4" s="47" t="s">
        <v>222</v>
      </c>
      <c r="H4" s="47" t="s">
        <v>223</v>
      </c>
      <c r="I4" s="47" t="s">
        <v>98</v>
      </c>
      <c r="J4" s="47" t="s">
        <v>224</v>
      </c>
      <c r="K4" s="47" t="s">
        <v>39</v>
      </c>
      <c r="L4" s="47" t="s">
        <v>44</v>
      </c>
      <c r="M4" s="47" t="s">
        <v>225</v>
      </c>
      <c r="N4" s="47" t="s">
        <v>226</v>
      </c>
      <c r="O4" s="48" t="s">
        <v>227</v>
      </c>
      <c r="P4" s="48" t="s">
        <v>228</v>
      </c>
      <c r="Q4" s="47" t="s">
        <v>229</v>
      </c>
      <c r="R4" s="47" t="s">
        <v>230</v>
      </c>
      <c r="S4" s="47" t="s">
        <v>231</v>
      </c>
      <c r="T4" s="239" t="s">
        <v>232</v>
      </c>
      <c r="U4" s="239" t="s">
        <v>233</v>
      </c>
      <c r="V4" s="239" t="s">
        <v>234</v>
      </c>
      <c r="W4" s="239" t="s">
        <v>235</v>
      </c>
      <c r="X4" s="240"/>
      <c r="Y4" s="240"/>
      <c r="Z4" s="240"/>
      <c r="AA4" s="240"/>
      <c r="AB4" s="240"/>
    </row>
    <row r="5" customFormat="false" ht="14.5" hidden="false" customHeight="false" outlineLevel="0" collapsed="false">
      <c r="A5" s="241"/>
      <c r="B5" s="174" t="n">
        <v>1</v>
      </c>
      <c r="C5" s="174" t="n">
        <v>2</v>
      </c>
      <c r="D5" s="174" t="n">
        <v>3</v>
      </c>
      <c r="E5" s="174" t="n">
        <v>4</v>
      </c>
      <c r="F5" s="174" t="n">
        <v>5</v>
      </c>
      <c r="G5" s="174" t="n">
        <v>6</v>
      </c>
      <c r="H5" s="174" t="n">
        <v>7</v>
      </c>
      <c r="I5" s="174" t="n">
        <v>8</v>
      </c>
      <c r="J5" s="174" t="n">
        <v>9</v>
      </c>
      <c r="K5" s="174" t="n">
        <v>10</v>
      </c>
      <c r="L5" s="174" t="n">
        <v>11</v>
      </c>
      <c r="M5" s="174" t="n">
        <v>12</v>
      </c>
      <c r="N5" s="174" t="n">
        <v>13</v>
      </c>
      <c r="O5" s="174" t="n">
        <v>14</v>
      </c>
      <c r="P5" s="174" t="n">
        <v>15</v>
      </c>
      <c r="Q5" s="174" t="n">
        <v>16</v>
      </c>
      <c r="R5" s="174" t="n">
        <v>17</v>
      </c>
      <c r="S5" s="174" t="n">
        <v>18</v>
      </c>
      <c r="T5" s="174" t="n">
        <v>19</v>
      </c>
      <c r="U5" s="174" t="n">
        <v>20</v>
      </c>
      <c r="V5" s="174" t="n">
        <v>21</v>
      </c>
      <c r="W5" s="174" t="n">
        <v>22</v>
      </c>
      <c r="X5" s="174" t="n">
        <v>23</v>
      </c>
      <c r="Y5" s="174" t="n">
        <v>24</v>
      </c>
      <c r="Z5" s="174" t="n">
        <v>25</v>
      </c>
      <c r="AA5" s="174" t="n">
        <v>26</v>
      </c>
      <c r="AB5" s="174" t="n">
        <v>27</v>
      </c>
    </row>
    <row r="6" customFormat="false" ht="14.5" hidden="false" customHeight="false" outlineLevel="0" collapsed="false">
      <c r="A6" s="11" t="n">
        <v>1</v>
      </c>
      <c r="B6" s="242" t="str">
        <f aca="false">CONCATENATE(C6,"-",D6)</f>
        <v>MTG/PR/201805/000000-CELERATE MTG-Internal Boot Camp -1</v>
      </c>
      <c r="C6" s="11" t="s">
        <v>236</v>
      </c>
      <c r="D6" s="11" t="s">
        <v>237</v>
      </c>
      <c r="E6" s="12" t="n">
        <v>0</v>
      </c>
      <c r="F6" s="11" t="s">
        <v>238</v>
      </c>
      <c r="G6" s="11" t="s">
        <v>239</v>
      </c>
      <c r="H6" s="11" t="s">
        <v>240</v>
      </c>
      <c r="I6" s="11"/>
      <c r="J6" s="11" t="s">
        <v>241</v>
      </c>
      <c r="K6" s="237" t="n">
        <v>43221</v>
      </c>
      <c r="L6" s="237" t="n">
        <v>43251</v>
      </c>
      <c r="M6" s="243" t="n">
        <f aca="false">INT((L6-K6)/30)</f>
        <v>1</v>
      </c>
      <c r="N6" s="243" t="n">
        <f aca="false">(((L6-K6)/30)-M6)*30</f>
        <v>0</v>
      </c>
      <c r="O6" s="12" t="n">
        <v>2</v>
      </c>
      <c r="P6" s="242" t="n">
        <f aca="false">(M6*30*O6)+(N6*O6)</f>
        <v>60</v>
      </c>
      <c r="Q6" s="11" t="s">
        <v>242</v>
      </c>
      <c r="R6" s="11"/>
      <c r="S6" s="11" t="s">
        <v>243</v>
      </c>
      <c r="T6" s="11"/>
      <c r="U6" s="11" t="s">
        <v>244</v>
      </c>
      <c r="V6" s="11"/>
      <c r="W6" s="11"/>
      <c r="X6" s="11"/>
      <c r="Y6" s="11"/>
      <c r="Z6" s="11"/>
      <c r="AA6" s="11"/>
      <c r="AB6" s="11"/>
    </row>
    <row r="7" customFormat="false" ht="14.5" hidden="false" customHeight="false" outlineLevel="0" collapsed="false">
      <c r="A7" s="11" t="n">
        <v>2</v>
      </c>
      <c r="B7" s="242" t="str">
        <f aca="false">CONCATENATE(C7,"-",D7)</f>
        <v>MTG/PR/201806/000100-CBI-Talent Force Jun-Dec 2018-for Indosat1</v>
      </c>
      <c r="C7" s="11" t="s">
        <v>113</v>
      </c>
      <c r="D7" s="11" t="s">
        <v>245</v>
      </c>
      <c r="E7" s="12" t="n">
        <v>1</v>
      </c>
      <c r="F7" s="11" t="s">
        <v>246</v>
      </c>
      <c r="G7" s="11" t="s">
        <v>108</v>
      </c>
      <c r="H7" s="11" t="s">
        <v>247</v>
      </c>
      <c r="I7" s="237" t="n">
        <v>43282</v>
      </c>
      <c r="J7" s="11" t="s">
        <v>122</v>
      </c>
      <c r="K7" s="237" t="n">
        <v>43276</v>
      </c>
      <c r="L7" s="237" t="n">
        <v>43464</v>
      </c>
      <c r="M7" s="243" t="n">
        <f aca="false">INT((L7-K7)/30)</f>
        <v>6</v>
      </c>
      <c r="N7" s="243" t="n">
        <f aca="false">(((L7-K7)/30)-M7)*30</f>
        <v>8</v>
      </c>
      <c r="O7" s="12" t="n">
        <v>2</v>
      </c>
      <c r="P7" s="242" t="n">
        <f aca="false">(M7*30*O7)+(N7*O7)</f>
        <v>376</v>
      </c>
      <c r="Q7" s="11" t="s">
        <v>248</v>
      </c>
      <c r="R7" s="11" t="s">
        <v>249</v>
      </c>
      <c r="S7" s="11" t="s">
        <v>250</v>
      </c>
      <c r="T7" s="11"/>
      <c r="U7" s="11" t="s">
        <v>244</v>
      </c>
      <c r="V7" s="11"/>
      <c r="W7" s="11"/>
      <c r="X7" s="11"/>
      <c r="Y7" s="11"/>
      <c r="Z7" s="11"/>
      <c r="AA7" s="11"/>
      <c r="AB7" s="11"/>
    </row>
    <row r="8" customFormat="false" ht="14.5" hidden="false" customHeight="false" outlineLevel="0" collapsed="false">
      <c r="A8" s="11" t="n">
        <v>3</v>
      </c>
      <c r="B8" s="242" t="str">
        <f aca="false">CONCATENATE(C8,"-",D8)</f>
        <v>MTG/PR/201806/000100-CBI-Talent Force Jun-Dec 2018-for Telkomsel</v>
      </c>
      <c r="C8" s="11" t="s">
        <v>113</v>
      </c>
      <c r="D8" s="11" t="s">
        <v>251</v>
      </c>
      <c r="E8" s="12" t="n">
        <v>1</v>
      </c>
      <c r="F8" s="11" t="s">
        <v>246</v>
      </c>
      <c r="G8" s="11" t="s">
        <v>108</v>
      </c>
      <c r="H8" s="11" t="s">
        <v>247</v>
      </c>
      <c r="I8" s="237" t="n">
        <v>43282</v>
      </c>
      <c r="J8" s="11" t="s">
        <v>122</v>
      </c>
      <c r="K8" s="237" t="n">
        <v>43276</v>
      </c>
      <c r="L8" s="237" t="n">
        <v>43464</v>
      </c>
      <c r="M8" s="243" t="n">
        <f aca="false">INT((L8-K8)/30)</f>
        <v>6</v>
      </c>
      <c r="N8" s="243" t="n">
        <f aca="false">(((L8-K8)/30)-M8)*30</f>
        <v>8</v>
      </c>
      <c r="O8" s="12" t="n">
        <v>1</v>
      </c>
      <c r="P8" s="242" t="n">
        <f aca="false">(M8*30*O8)+(N8*O8)</f>
        <v>188</v>
      </c>
      <c r="Q8" s="11" t="s">
        <v>248</v>
      </c>
      <c r="R8" s="11" t="s">
        <v>252</v>
      </c>
      <c r="S8" s="11" t="s">
        <v>253</v>
      </c>
      <c r="T8" s="11"/>
      <c r="U8" s="11" t="s">
        <v>244</v>
      </c>
      <c r="V8" s="11"/>
      <c r="W8" s="11"/>
      <c r="X8" s="11"/>
      <c r="Y8" s="11"/>
      <c r="Z8" s="11"/>
      <c r="AA8" s="11"/>
      <c r="AB8" s="11"/>
    </row>
    <row r="9" customFormat="false" ht="14.5" hidden="false" customHeight="false" outlineLevel="0" collapsed="false">
      <c r="A9" s="11" t="n">
        <v>4</v>
      </c>
      <c r="B9" s="242" t="str">
        <f aca="false">CONCATENATE(C9,"-",D9)</f>
        <v>MTG/PR/201806/000100-CBI-Talent Force Jun-Dec 2018-for Unilever</v>
      </c>
      <c r="C9" s="11" t="s">
        <v>113</v>
      </c>
      <c r="D9" s="11" t="s">
        <v>110</v>
      </c>
      <c r="E9" s="12" t="n">
        <v>1</v>
      </c>
      <c r="F9" s="11" t="s">
        <v>246</v>
      </c>
      <c r="G9" s="11" t="s">
        <v>108</v>
      </c>
      <c r="H9" s="11" t="s">
        <v>247</v>
      </c>
      <c r="I9" s="237" t="n">
        <v>43282</v>
      </c>
      <c r="J9" s="11" t="s">
        <v>122</v>
      </c>
      <c r="K9" s="237" t="n">
        <v>43283</v>
      </c>
      <c r="L9" s="237" t="n">
        <v>43373</v>
      </c>
      <c r="M9" s="243" t="n">
        <f aca="false">INT((L9-K9)/30)</f>
        <v>3</v>
      </c>
      <c r="N9" s="243" t="n">
        <f aca="false">(((L9-K9)/30)-M9)*30</f>
        <v>0</v>
      </c>
      <c r="O9" s="12" t="n">
        <v>1</v>
      </c>
      <c r="P9" s="242" t="n">
        <f aca="false">(M9*30*O9)+(N9*O9)</f>
        <v>90</v>
      </c>
      <c r="Q9" s="11" t="s">
        <v>248</v>
      </c>
      <c r="R9" s="11" t="s">
        <v>254</v>
      </c>
      <c r="S9" s="11" t="s">
        <v>115</v>
      </c>
      <c r="T9" s="11"/>
      <c r="U9" s="11" t="s">
        <v>244</v>
      </c>
      <c r="V9" s="11"/>
      <c r="W9" s="11"/>
      <c r="X9" s="11"/>
      <c r="Y9" s="11"/>
      <c r="Z9" s="11"/>
      <c r="AA9" s="11"/>
      <c r="AB9" s="11"/>
    </row>
    <row r="10" customFormat="false" ht="14.5" hidden="false" customHeight="false" outlineLevel="0" collapsed="false">
      <c r="A10" s="11" t="n">
        <v>5</v>
      </c>
      <c r="B10" s="242" t="str">
        <f aca="false">CONCATENATE(C10,"-",D10)</f>
        <v>MTG/PR/201806/000100-CBI-Talent Force Jun-Dec 2018-for Indosat2</v>
      </c>
      <c r="C10" s="11" t="s">
        <v>113</v>
      </c>
      <c r="D10" s="11" t="s">
        <v>255</v>
      </c>
      <c r="E10" s="12" t="n">
        <v>1</v>
      </c>
      <c r="F10" s="11" t="s">
        <v>246</v>
      </c>
      <c r="G10" s="11" t="s">
        <v>108</v>
      </c>
      <c r="H10" s="11" t="s">
        <v>247</v>
      </c>
      <c r="I10" s="237" t="n">
        <v>43282</v>
      </c>
      <c r="J10" s="11" t="s">
        <v>122</v>
      </c>
      <c r="K10" s="237" t="n">
        <v>43283</v>
      </c>
      <c r="L10" s="237" t="n">
        <v>43403</v>
      </c>
      <c r="M10" s="243" t="n">
        <f aca="false">INT((L10-K10)/30)</f>
        <v>4</v>
      </c>
      <c r="N10" s="243" t="n">
        <f aca="false">(((L10-K10)/30)-M10)*30</f>
        <v>0</v>
      </c>
      <c r="O10" s="12" t="n">
        <v>1</v>
      </c>
      <c r="P10" s="242" t="n">
        <f aca="false">(M10*30*O10)+(N10*O10)</f>
        <v>120</v>
      </c>
      <c r="Q10" s="11" t="s">
        <v>248</v>
      </c>
      <c r="R10" s="11" t="s">
        <v>249</v>
      </c>
      <c r="S10" s="11" t="s">
        <v>256</v>
      </c>
      <c r="T10" s="11"/>
      <c r="U10" s="11" t="s">
        <v>244</v>
      </c>
      <c r="V10" s="11"/>
      <c r="W10" s="11"/>
      <c r="X10" s="11"/>
      <c r="Y10" s="11"/>
      <c r="Z10" s="11"/>
      <c r="AA10" s="11"/>
      <c r="AB10" s="11"/>
    </row>
    <row r="11" customFormat="false" ht="14.5" hidden="false" customHeight="false" outlineLevel="0" collapsed="false">
      <c r="A11" s="11" t="n">
        <v>6</v>
      </c>
      <c r="B11" s="242" t="str">
        <f aca="false">CONCATENATE(C11,"-",D11)</f>
        <v>MTG/PR/201806/000100-CBI-Talent Force Jun-Dec 2018-for Pama</v>
      </c>
      <c r="C11" s="11" t="s">
        <v>113</v>
      </c>
      <c r="D11" s="11" t="s">
        <v>257</v>
      </c>
      <c r="E11" s="12" t="n">
        <v>1</v>
      </c>
      <c r="F11" s="11" t="s">
        <v>246</v>
      </c>
      <c r="G11" s="11" t="s">
        <v>108</v>
      </c>
      <c r="H11" s="11" t="s">
        <v>247</v>
      </c>
      <c r="I11" s="237" t="n">
        <v>43282</v>
      </c>
      <c r="J11" s="11" t="s">
        <v>122</v>
      </c>
      <c r="K11" s="237" t="n">
        <v>43283</v>
      </c>
      <c r="L11" s="237" t="n">
        <v>43464</v>
      </c>
      <c r="M11" s="243" t="n">
        <f aca="false">INT((L11-K11)/30)</f>
        <v>6</v>
      </c>
      <c r="N11" s="243" t="n">
        <f aca="false">(((L11-K11)/30)-M11)*30</f>
        <v>0.999999999999996</v>
      </c>
      <c r="O11" s="12" t="n">
        <v>2</v>
      </c>
      <c r="P11" s="242" t="n">
        <f aca="false">(M11*30*O11)+(N11*O11)</f>
        <v>362</v>
      </c>
      <c r="Q11" s="11" t="s">
        <v>248</v>
      </c>
      <c r="R11" s="11" t="s">
        <v>258</v>
      </c>
      <c r="S11" s="11" t="s">
        <v>259</v>
      </c>
      <c r="T11" s="11"/>
      <c r="U11" s="11" t="s">
        <v>244</v>
      </c>
      <c r="V11" s="11"/>
      <c r="W11" s="11"/>
      <c r="X11" s="11"/>
      <c r="Y11" s="11"/>
      <c r="Z11" s="11"/>
      <c r="AA11" s="11"/>
      <c r="AB11" s="11"/>
    </row>
    <row r="12" customFormat="false" ht="14.5" hidden="false" customHeight="false" outlineLevel="0" collapsed="false">
      <c r="A12" s="11" t="n">
        <v>7</v>
      </c>
      <c r="B12" s="242" t="str">
        <f aca="false">CONCATENATE(C12,"-",D12)</f>
        <v>MTG/PR/201806/000100-CBI-Talent Force Jun-Dec 2018-for Korlantas</v>
      </c>
      <c r="C12" s="11" t="s">
        <v>113</v>
      </c>
      <c r="D12" s="11" t="s">
        <v>260</v>
      </c>
      <c r="E12" s="12" t="n">
        <v>1</v>
      </c>
      <c r="F12" s="11" t="s">
        <v>246</v>
      </c>
      <c r="G12" s="11" t="s">
        <v>108</v>
      </c>
      <c r="H12" s="11" t="s">
        <v>247</v>
      </c>
      <c r="I12" s="237" t="n">
        <v>43282</v>
      </c>
      <c r="J12" s="11" t="s">
        <v>122</v>
      </c>
      <c r="K12" s="237" t="n">
        <v>43283</v>
      </c>
      <c r="L12" s="237" t="n">
        <v>43374</v>
      </c>
      <c r="M12" s="243" t="n">
        <f aca="false">INT((L12-K12)/30)</f>
        <v>3</v>
      </c>
      <c r="N12" s="243" t="n">
        <f aca="false">(((L12-K12)/30)-M12)*30</f>
        <v>0.999999999999996</v>
      </c>
      <c r="O12" s="12" t="n">
        <v>2</v>
      </c>
      <c r="P12" s="242" t="n">
        <f aca="false">(M12*30*O12)+(N12*O12)</f>
        <v>182</v>
      </c>
      <c r="Q12" s="11" t="s">
        <v>248</v>
      </c>
      <c r="R12" s="11" t="s">
        <v>261</v>
      </c>
      <c r="S12" s="11" t="s">
        <v>262</v>
      </c>
      <c r="T12" s="11"/>
      <c r="U12" s="11" t="s">
        <v>244</v>
      </c>
      <c r="V12" s="11"/>
      <c r="W12" s="11"/>
      <c r="X12" s="11"/>
      <c r="Y12" s="11"/>
      <c r="Z12" s="11"/>
      <c r="AA12" s="11"/>
      <c r="AB12" s="11"/>
    </row>
    <row r="13" customFormat="false" ht="14.5" hidden="false" customHeight="false" outlineLevel="0" collapsed="false">
      <c r="A13" s="11" t="n">
        <v>8</v>
      </c>
      <c r="B13" s="242" t="str">
        <f aca="false">CONCATENATE(C13,"-",D13)</f>
        <v>MTG/PR/201806/000100-CBI-Talent Force Jun-Dec 2018-for ISS</v>
      </c>
      <c r="C13" s="11" t="s">
        <v>113</v>
      </c>
      <c r="D13" s="11" t="s">
        <v>263</v>
      </c>
      <c r="E13" s="12" t="n">
        <v>1</v>
      </c>
      <c r="F13" s="11" t="s">
        <v>246</v>
      </c>
      <c r="G13" s="11" t="s">
        <v>108</v>
      </c>
      <c r="H13" s="11" t="s">
        <v>247</v>
      </c>
      <c r="I13" s="237" t="n">
        <v>43282</v>
      </c>
      <c r="J13" s="11" t="s">
        <v>122</v>
      </c>
      <c r="K13" s="237" t="n">
        <v>43283</v>
      </c>
      <c r="L13" s="237" t="n">
        <v>43374</v>
      </c>
      <c r="M13" s="243" t="n">
        <f aca="false">INT((L13-K13)/30)</f>
        <v>3</v>
      </c>
      <c r="N13" s="243" t="n">
        <f aca="false">(((L13-K13)/30)-M13)*30</f>
        <v>0.999999999999996</v>
      </c>
      <c r="O13" s="12" t="n">
        <v>1</v>
      </c>
      <c r="P13" s="242" t="n">
        <f aca="false">(M13*30*O13)+(N13*O13)</f>
        <v>91</v>
      </c>
      <c r="Q13" s="11" t="s">
        <v>248</v>
      </c>
      <c r="R13" s="11" t="s">
        <v>264</v>
      </c>
      <c r="S13" s="11" t="s">
        <v>265</v>
      </c>
      <c r="T13" s="11"/>
      <c r="U13" s="11" t="s">
        <v>244</v>
      </c>
      <c r="V13" s="11"/>
      <c r="W13" s="11"/>
      <c r="X13" s="11"/>
      <c r="Y13" s="11"/>
      <c r="Z13" s="11"/>
      <c r="AA13" s="11"/>
      <c r="AB13" s="11"/>
    </row>
    <row r="14" customFormat="false" ht="14.5" hidden="false" customHeight="false" outlineLevel="0" collapsed="false">
      <c r="A14" s="11" t="n">
        <v>8</v>
      </c>
      <c r="B14" s="242" t="str">
        <f aca="false">CONCATENATE(C14,"-",D14)</f>
        <v>MTG/PR/201907/000100-Puninar-Talent Force Jul-Dec 2019-for Puninar Logistic</v>
      </c>
      <c r="C14" s="11" t="s">
        <v>266</v>
      </c>
      <c r="D14" s="11" t="s">
        <v>267</v>
      </c>
      <c r="E14" s="12" t="n">
        <v>1</v>
      </c>
      <c r="F14" s="11" t="s">
        <v>246</v>
      </c>
      <c r="G14" s="11" t="s">
        <v>108</v>
      </c>
      <c r="H14" s="11" t="s">
        <v>247</v>
      </c>
      <c r="I14" s="237" t="n">
        <v>43282</v>
      </c>
      <c r="J14" s="11" t="s">
        <v>122</v>
      </c>
      <c r="K14" s="237" t="n">
        <v>43375</v>
      </c>
      <c r="L14" s="237" t="n">
        <v>43435</v>
      </c>
      <c r="M14" s="243" t="n">
        <f aca="false">INT((L14-K14)/30)</f>
        <v>2</v>
      </c>
      <c r="N14" s="243" t="n">
        <f aca="false">(((L14-K14)/30)-M14)*30</f>
        <v>0</v>
      </c>
      <c r="O14" s="12" t="n">
        <v>2</v>
      </c>
      <c r="P14" s="242" t="n">
        <f aca="false">(M14*30*O14)+(N14*O14)</f>
        <v>120</v>
      </c>
      <c r="Q14" s="11" t="s">
        <v>248</v>
      </c>
      <c r="R14" s="11" t="s">
        <v>268</v>
      </c>
      <c r="S14" s="11" t="s">
        <v>269</v>
      </c>
      <c r="T14" s="244" t="n">
        <v>43363</v>
      </c>
      <c r="U14" s="11" t="s">
        <v>244</v>
      </c>
      <c r="V14" s="11"/>
      <c r="W14" s="11"/>
      <c r="X14" s="11"/>
      <c r="Y14" s="11"/>
      <c r="Z14" s="11"/>
      <c r="AA14" s="11"/>
      <c r="AB14" s="11"/>
    </row>
    <row r="15" customFormat="false" ht="14.5" hidden="false" customHeight="false" outlineLevel="0" collapsed="false">
      <c r="A15" s="11" t="n">
        <v>9</v>
      </c>
      <c r="B15" s="242" t="str">
        <f aca="false">CONCATENATE(C15,"-",D15)</f>
        <v>MTG/PR/201805/000000-CELERATE MTG-Internal Boot Camp -2</v>
      </c>
      <c r="C15" s="11" t="s">
        <v>236</v>
      </c>
      <c r="D15" s="11" t="s">
        <v>270</v>
      </c>
      <c r="E15" s="12" t="n">
        <v>0</v>
      </c>
      <c r="F15" s="11" t="s">
        <v>238</v>
      </c>
      <c r="G15" s="11" t="s">
        <v>239</v>
      </c>
      <c r="H15" s="11" t="s">
        <v>271</v>
      </c>
      <c r="I15" s="11"/>
      <c r="J15" s="11" t="s">
        <v>122</v>
      </c>
      <c r="K15" s="237" t="n">
        <v>43374</v>
      </c>
      <c r="L15" s="237" t="n">
        <v>43404</v>
      </c>
      <c r="M15" s="243" t="n">
        <f aca="false">INT((L15-K15)/30)</f>
        <v>1</v>
      </c>
      <c r="N15" s="243" t="n">
        <f aca="false">(((L15-K15)/30)-M15)*30</f>
        <v>0</v>
      </c>
      <c r="O15" s="12" t="n">
        <v>20</v>
      </c>
      <c r="P15" s="242" t="n">
        <f aca="false">(M15*30*O15)+(N15*O15)</f>
        <v>600</v>
      </c>
      <c r="Q15" s="11" t="s">
        <v>248</v>
      </c>
      <c r="R15" s="11" t="s">
        <v>272</v>
      </c>
      <c r="S15" s="11" t="s">
        <v>273</v>
      </c>
      <c r="T15" s="244" t="n">
        <v>43374</v>
      </c>
      <c r="U15" s="11" t="s">
        <v>244</v>
      </c>
      <c r="V15" s="11"/>
      <c r="W15" s="11"/>
      <c r="X15" s="11"/>
      <c r="Y15" s="11"/>
      <c r="Z15" s="11"/>
      <c r="AA15" s="11"/>
      <c r="AB15" s="11"/>
    </row>
    <row r="16" customFormat="false" ht="14.5" hidden="false" customHeight="false" outlineLevel="0" collapsed="false">
      <c r="A16" s="11" t="n">
        <v>10</v>
      </c>
      <c r="B16" s="242" t="str">
        <f aca="false">CONCATENATE(C16,"-",D16)</f>
        <v>MTG/PR/201912/000100-LinkAja-Talent Force Dec-May 2020-for LinkAja</v>
      </c>
      <c r="C16" s="11" t="s">
        <v>274</v>
      </c>
      <c r="D16" s="11" t="s">
        <v>275</v>
      </c>
      <c r="E16" s="12" t="n">
        <v>1</v>
      </c>
      <c r="F16" s="11" t="s">
        <v>246</v>
      </c>
      <c r="G16" s="11" t="s">
        <v>108</v>
      </c>
      <c r="H16" s="11" t="s">
        <v>247</v>
      </c>
      <c r="I16" s="237" t="n">
        <v>43282</v>
      </c>
      <c r="J16" s="11" t="s">
        <v>122</v>
      </c>
      <c r="K16" s="237" t="n">
        <v>43396</v>
      </c>
      <c r="L16" s="237" t="n">
        <v>43434</v>
      </c>
      <c r="M16" s="243" t="n">
        <f aca="false">INT((L16-K16)/30)</f>
        <v>1</v>
      </c>
      <c r="N16" s="243" t="n">
        <f aca="false">(((L16-K16)/30)-M16)*30</f>
        <v>8</v>
      </c>
      <c r="O16" s="12" t="n">
        <v>5</v>
      </c>
      <c r="P16" s="242" t="n">
        <f aca="false">(M16*30*O16)+(N16*O16)</f>
        <v>190</v>
      </c>
      <c r="Q16" s="11" t="s">
        <v>248</v>
      </c>
      <c r="R16" s="11" t="s">
        <v>276</v>
      </c>
      <c r="S16" s="11" t="s">
        <v>277</v>
      </c>
      <c r="T16" s="244" t="n">
        <v>43412</v>
      </c>
      <c r="U16" s="11" t="s">
        <v>244</v>
      </c>
      <c r="V16" s="11"/>
      <c r="W16" s="11"/>
      <c r="X16" s="11"/>
      <c r="Y16" s="11"/>
      <c r="Z16" s="11"/>
      <c r="AA16" s="11"/>
      <c r="AB16" s="11"/>
    </row>
    <row r="17" customFormat="false" ht="14.5" hidden="false" customHeight="false" outlineLevel="0" collapsed="false">
      <c r="A17" s="11" t="n">
        <v>11</v>
      </c>
      <c r="B17" s="242" t="str">
        <f aca="false">CONCATENATE(C17,"-",D17)</f>
        <v>MTG/PR/201912/000101-CBI-Talent Force Dec-Feb 2020-for PELINDO</v>
      </c>
      <c r="C17" s="11" t="s">
        <v>278</v>
      </c>
      <c r="D17" s="11" t="s">
        <v>279</v>
      </c>
      <c r="E17" s="12" t="n">
        <v>1</v>
      </c>
      <c r="F17" s="11" t="s">
        <v>246</v>
      </c>
      <c r="G17" s="11" t="s">
        <v>108</v>
      </c>
      <c r="H17" s="11" t="s">
        <v>247</v>
      </c>
      <c r="I17" s="237" t="n">
        <v>43282</v>
      </c>
      <c r="J17" s="11" t="s">
        <v>122</v>
      </c>
      <c r="K17" s="237" t="n">
        <v>43405</v>
      </c>
      <c r="L17" s="237" t="n">
        <v>43435</v>
      </c>
      <c r="M17" s="243" t="n">
        <f aca="false">INT((L17-K17)/30)</f>
        <v>1</v>
      </c>
      <c r="N17" s="243" t="n">
        <f aca="false">(((L17-K17)/30)-M17)*30</f>
        <v>0</v>
      </c>
      <c r="O17" s="12" t="n">
        <v>1</v>
      </c>
      <c r="P17" s="242" t="n">
        <f aca="false">(M17*30*O17)+(N17*O17)</f>
        <v>30</v>
      </c>
      <c r="Q17" s="11" t="s">
        <v>248</v>
      </c>
      <c r="R17" s="11" t="s">
        <v>276</v>
      </c>
      <c r="S17" s="11" t="s">
        <v>280</v>
      </c>
      <c r="T17" s="244" t="n">
        <v>43412</v>
      </c>
      <c r="U17" s="11" t="s">
        <v>244</v>
      </c>
      <c r="V17" s="11"/>
      <c r="W17" s="11"/>
      <c r="X17" s="11"/>
      <c r="Y17" s="11"/>
      <c r="Z17" s="11"/>
      <c r="AA17" s="11"/>
      <c r="AB17" s="11"/>
    </row>
    <row r="18" customFormat="false" ht="14.5" hidden="false" customHeight="false" outlineLevel="0" collapsed="false">
      <c r="A18" s="11" t="n">
        <v>12</v>
      </c>
      <c r="B18" s="242" t="str">
        <f aca="false">CONCATENATE(C18,"-",D18)</f>
        <v>MTG/PR/201806/000101-CBI-Talent Force Des-Mar 2019-Support &amp; Installation</v>
      </c>
      <c r="C18" s="11" t="s">
        <v>281</v>
      </c>
      <c r="D18" s="11" t="s">
        <v>282</v>
      </c>
      <c r="E18" s="12" t="n">
        <v>1</v>
      </c>
      <c r="F18" s="11" t="s">
        <v>246</v>
      </c>
      <c r="G18" s="11" t="s">
        <v>108</v>
      </c>
      <c r="H18" s="11" t="s">
        <v>247</v>
      </c>
      <c r="I18" s="237" t="n">
        <v>43282</v>
      </c>
      <c r="J18" s="11" t="s">
        <v>241</v>
      </c>
      <c r="K18" s="237" t="n">
        <v>43437</v>
      </c>
      <c r="L18" s="237" t="n">
        <v>43799</v>
      </c>
      <c r="M18" s="243" t="n">
        <f aca="false">INT((L18-K18)/30)</f>
        <v>12</v>
      </c>
      <c r="N18" s="243" t="n">
        <f aca="false">(((L18-K18)/30)-M18)*30</f>
        <v>1.99999999999999</v>
      </c>
      <c r="O18" s="12" t="n">
        <v>3</v>
      </c>
      <c r="P18" s="242" t="n">
        <f aca="false">(M18*30*O18)+(N18*O18)</f>
        <v>1086</v>
      </c>
      <c r="Q18" s="11" t="s">
        <v>248</v>
      </c>
      <c r="R18" s="11" t="s">
        <v>283</v>
      </c>
      <c r="S18" s="11" t="s">
        <v>284</v>
      </c>
      <c r="T18" s="244" t="n">
        <v>43419</v>
      </c>
      <c r="U18" s="11" t="s">
        <v>285</v>
      </c>
      <c r="V18" s="11"/>
      <c r="W18" s="11"/>
      <c r="X18" s="11"/>
      <c r="Y18" s="11"/>
      <c r="Z18" s="11"/>
      <c r="AA18" s="11"/>
      <c r="AB18" s="11"/>
    </row>
    <row r="19" customFormat="false" ht="14.5" hidden="false" customHeight="false" outlineLevel="0" collapsed="false">
      <c r="A19" s="11" t="n">
        <v>13</v>
      </c>
      <c r="B19" s="242" t="str">
        <f aca="false">CONCATENATE(C19,"-",D19)</f>
        <v>MTG/PR/201910/000101-Crowde -Talent Force Nov-Jan 2020-Crowde HQ</v>
      </c>
      <c r="C19" s="11" t="s">
        <v>286</v>
      </c>
      <c r="D19" s="245" t="s">
        <v>287</v>
      </c>
      <c r="E19" s="12"/>
      <c r="F19" s="11"/>
      <c r="G19" s="11"/>
      <c r="H19" s="11"/>
      <c r="I19" s="11"/>
      <c r="J19" s="11"/>
      <c r="K19" s="237"/>
      <c r="L19" s="237"/>
      <c r="M19" s="243"/>
      <c r="N19" s="243"/>
      <c r="O19" s="12"/>
      <c r="P19" s="242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customFormat="false" ht="14.5" hidden="false" customHeight="false" outlineLevel="0" collapsed="false">
      <c r="A20" s="11" t="n">
        <v>14</v>
      </c>
      <c r="B20" s="242" t="str">
        <f aca="false">CONCATENATE(C20,"-",D20)</f>
        <v>MTG/PR/201906/000101-CBI-Talent Force Oct-Des 2019-APII</v>
      </c>
      <c r="C20" s="11" t="s">
        <v>288</v>
      </c>
      <c r="D20" s="245" t="s">
        <v>289</v>
      </c>
      <c r="E20" s="12" t="n">
        <v>1</v>
      </c>
      <c r="F20" s="11"/>
      <c r="G20" s="11"/>
      <c r="H20" s="11"/>
      <c r="I20" s="11"/>
      <c r="J20" s="11"/>
      <c r="K20" s="237"/>
      <c r="L20" s="237"/>
      <c r="M20" s="243"/>
      <c r="N20" s="243"/>
      <c r="O20" s="12"/>
      <c r="P20" s="242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customFormat="false" ht="14.5" hidden="false" customHeight="false" outlineLevel="0" collapsed="false">
      <c r="A21" s="11" t="n">
        <v>15</v>
      </c>
      <c r="B21" s="242" t="str">
        <f aca="false">CONCATENATE(C21,"-",D21)</f>
        <v>MTG/PR/201909/000101-PAMA-Talent Force Sep-Des 2019-PAMAPERSADA</v>
      </c>
      <c r="C21" s="11" t="s">
        <v>290</v>
      </c>
      <c r="D21" s="11" t="s">
        <v>291</v>
      </c>
      <c r="E21" s="12"/>
      <c r="F21" s="11"/>
      <c r="G21" s="11"/>
      <c r="H21" s="11"/>
      <c r="I21" s="11"/>
      <c r="J21" s="11"/>
      <c r="K21" s="237"/>
      <c r="L21" s="237"/>
      <c r="M21" s="243"/>
      <c r="N21" s="243"/>
      <c r="O21" s="12"/>
      <c r="P21" s="242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customFormat="false" ht="14.5" hidden="false" customHeight="false" outlineLevel="0" collapsed="false">
      <c r="A22" s="11" t="n">
        <v>16</v>
      </c>
      <c r="B22" s="242" t="str">
        <f aca="false">CONCATENATE(C22,"-",D22)</f>
        <v>MTG/PR/201909/000101-PUPR-Project Oct-Des 2019-PUPR</v>
      </c>
      <c r="C22" s="11" t="s">
        <v>290</v>
      </c>
      <c r="D22" s="11" t="s">
        <v>292</v>
      </c>
      <c r="E22" s="12"/>
      <c r="F22" s="11"/>
      <c r="G22" s="11"/>
      <c r="H22" s="11"/>
      <c r="I22" s="11"/>
      <c r="J22" s="11"/>
      <c r="K22" s="237"/>
      <c r="L22" s="237"/>
      <c r="M22" s="243"/>
      <c r="N22" s="243"/>
      <c r="O22" s="12"/>
      <c r="P22" s="242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customFormat="false" ht="14.5" hidden="false" customHeight="false" outlineLevel="0" collapsed="false">
      <c r="A23" s="11" t="n">
        <v>17</v>
      </c>
      <c r="B23" s="242" t="str">
        <f aca="false">CONCATENATE(C23,"-",D23)</f>
        <v>MTG/PR/201910/000101-CBI-Talent Force Oct-Des 2019-TUGU</v>
      </c>
      <c r="C23" s="11" t="s">
        <v>286</v>
      </c>
      <c r="D23" s="245" t="s">
        <v>293</v>
      </c>
      <c r="E23" s="12"/>
      <c r="F23" s="11"/>
      <c r="G23" s="11"/>
      <c r="H23" s="11"/>
      <c r="I23" s="11"/>
      <c r="J23" s="11"/>
      <c r="K23" s="237"/>
      <c r="L23" s="237"/>
      <c r="M23" s="243"/>
      <c r="N23" s="243"/>
      <c r="O23" s="12"/>
      <c r="P23" s="242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customFormat="false" ht="14.5" hidden="false" customHeight="false" outlineLevel="0" collapsed="false">
      <c r="A24" s="11" t="n">
        <v>18</v>
      </c>
      <c r="B24" s="242" t="str">
        <f aca="false">CONCATENATE(C24,"-",D24)</f>
        <v>MTG/PR/201910/000101-CBI-Talent Force Oct-Des 2019-APII</v>
      </c>
      <c r="C24" s="11" t="s">
        <v>286</v>
      </c>
      <c r="D24" s="245" t="s">
        <v>289</v>
      </c>
      <c r="E24" s="11" t="n">
        <v>1</v>
      </c>
      <c r="F24" s="11"/>
      <c r="G24" s="11"/>
      <c r="H24" s="11"/>
      <c r="I24" s="11"/>
      <c r="J24" s="11"/>
      <c r="K24" s="237"/>
      <c r="L24" s="237"/>
      <c r="M24" s="238"/>
      <c r="N24" s="238"/>
      <c r="O24" s="12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customFormat="false" ht="14.5" hidden="false" customHeight="false" outlineLevel="0" collapsed="false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237"/>
      <c r="L25" s="237"/>
      <c r="M25" s="238"/>
      <c r="N25" s="238"/>
      <c r="O25" s="12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customFormat="false" ht="14.5" hidden="false" customHeight="false" outlineLevel="0" collapsed="false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protectedRanges>
    <protectedRange name="Range3_1" sqref="Q6:S23"/>
    <protectedRange name="Range2_1" sqref="O6:O23"/>
    <protectedRange name="Range1_1" sqref="C24:D24 C6:L23"/>
  </protectedRanges>
  <mergeCells count="1">
    <mergeCell ref="L1:M1"/>
  </mergeCells>
  <dataValidations count="1">
    <dataValidation allowBlank="true" operator="between" showDropDown="false" showErrorMessage="true" showInputMessage="true" sqref="E6:E23" type="whole">
      <formula1>0</formula1>
      <formula2>1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9" activeCellId="0" sqref="E9"/>
    </sheetView>
  </sheetViews>
  <sheetFormatPr defaultColWidth="9" defaultRowHeight="14.5" zeroHeight="false" outlineLevelRow="0" outlineLevelCol="0"/>
  <cols>
    <col collapsed="false" customWidth="true" hidden="false" outlineLevel="0" max="1" min="1" style="0" width="3.36"/>
    <col collapsed="false" customWidth="true" hidden="false" outlineLevel="0" max="2" min="2" style="0" width="13.36"/>
    <col collapsed="false" customWidth="true" hidden="false" outlineLevel="0" max="4" min="3" style="0" width="19.09"/>
    <col collapsed="false" customWidth="true" hidden="false" outlineLevel="0" max="5" min="5" style="0" width="5.91"/>
    <col collapsed="false" customWidth="true" hidden="false" outlineLevel="0" max="6" min="6" style="0" width="20"/>
    <col collapsed="false" customWidth="true" hidden="false" outlineLevel="0" max="7" min="7" style="0" width="25.09"/>
    <col collapsed="false" customWidth="true" hidden="false" outlineLevel="0" max="8" min="8" style="0" width="7.64"/>
    <col collapsed="false" customWidth="true" hidden="false" outlineLevel="0" max="9" min="9" style="0" width="16.09"/>
    <col collapsed="false" customWidth="true" hidden="false" outlineLevel="0" max="10" min="10" style="0" width="21.45"/>
    <col collapsed="false" customWidth="true" hidden="false" outlineLevel="0" max="11" min="11" style="0" width="18.37"/>
    <col collapsed="false" customWidth="true" hidden="false" outlineLevel="0" max="12" min="12" style="0" width="16.89"/>
    <col collapsed="false" customWidth="true" hidden="false" outlineLevel="0" max="13" min="13" style="0" width="32.09"/>
    <col collapsed="false" customWidth="true" hidden="false" outlineLevel="0" max="14" min="14" style="0" width="14.45"/>
  </cols>
  <sheetData>
    <row r="1" customFormat="false" ht="14.5" hidden="false" customHeight="false" outlineLevel="0" collapsed="false">
      <c r="A1" s="246" t="s">
        <v>52</v>
      </c>
      <c r="B1" s="246" t="s">
        <v>294</v>
      </c>
      <c r="C1" s="246" t="s">
        <v>221</v>
      </c>
      <c r="D1" s="246" t="s">
        <v>222</v>
      </c>
      <c r="E1" s="246" t="s">
        <v>295</v>
      </c>
      <c r="F1" s="246" t="s">
        <v>296</v>
      </c>
      <c r="G1" s="246" t="s">
        <v>297</v>
      </c>
      <c r="H1" s="246" t="s">
        <v>298</v>
      </c>
      <c r="I1" s="246" t="s">
        <v>299</v>
      </c>
      <c r="J1" s="246" t="s">
        <v>300</v>
      </c>
      <c r="K1" s="246" t="s">
        <v>146</v>
      </c>
      <c r="L1" s="246" t="s">
        <v>301</v>
      </c>
      <c r="M1" s="246" t="s">
        <v>302</v>
      </c>
      <c r="N1" s="246" t="s">
        <v>303</v>
      </c>
    </row>
    <row r="2" customFormat="false" ht="14.5" hidden="false" customHeight="false" outlineLevel="0" collapsed="false">
      <c r="A2" s="247"/>
      <c r="B2" s="247"/>
      <c r="C2" s="248" t="n">
        <v>1</v>
      </c>
      <c r="D2" s="248" t="n">
        <v>2</v>
      </c>
      <c r="E2" s="248" t="n">
        <v>3</v>
      </c>
      <c r="F2" s="248" t="n">
        <v>4</v>
      </c>
      <c r="G2" s="248" t="n">
        <v>5</v>
      </c>
      <c r="H2" s="248" t="n">
        <v>6</v>
      </c>
      <c r="I2" s="248" t="n">
        <v>7</v>
      </c>
      <c r="J2" s="248" t="n">
        <v>8</v>
      </c>
      <c r="K2" s="248" t="n">
        <v>9</v>
      </c>
      <c r="L2" s="248" t="n">
        <v>10</v>
      </c>
      <c r="M2" s="248" t="n">
        <v>11</v>
      </c>
      <c r="N2" s="248" t="n">
        <v>12</v>
      </c>
    </row>
    <row r="3" customFormat="false" ht="14.5" hidden="false" customHeight="false" outlineLevel="0" collapsed="false">
      <c r="A3" s="11" t="n">
        <v>0</v>
      </c>
      <c r="B3" s="237" t="n">
        <v>43252</v>
      </c>
      <c r="C3" s="11" t="str">
        <f aca="false">CONCATENATE(E3,"-",TEXT(B3,"YYYYMMDD"),".",TEXT(A3,"0000"))</f>
        <v>CMTG-20180601.0000</v>
      </c>
      <c r="D3" s="11" t="s">
        <v>239</v>
      </c>
      <c r="E3" s="11" t="s">
        <v>304</v>
      </c>
      <c r="F3" s="11" t="s">
        <v>305</v>
      </c>
      <c r="G3" s="11" t="s">
        <v>306</v>
      </c>
      <c r="H3" s="11" t="s">
        <v>307</v>
      </c>
      <c r="I3" s="11"/>
      <c r="J3" s="249" t="s">
        <v>308</v>
      </c>
      <c r="K3" s="11"/>
      <c r="L3" s="11"/>
      <c r="M3" s="249"/>
      <c r="N3" s="11"/>
    </row>
    <row r="4" customFormat="false" ht="14.5" hidden="false" customHeight="false" outlineLevel="0" collapsed="false">
      <c r="A4" s="11" t="n">
        <v>1</v>
      </c>
      <c r="B4" s="237" t="n">
        <v>43252</v>
      </c>
      <c r="C4" s="11" t="str">
        <f aca="false">CONCATENATE(E4,"-",TEXT(B4,"YYYYMMDD"),".",TEXT(A4,"0000"))</f>
        <v>CYBI-20180601.0001</v>
      </c>
      <c r="D4" s="11" t="s">
        <v>108</v>
      </c>
      <c r="E4" s="11" t="s">
        <v>309</v>
      </c>
      <c r="F4" s="11" t="s">
        <v>310</v>
      </c>
      <c r="G4" s="11" t="s">
        <v>311</v>
      </c>
      <c r="H4" s="11" t="s">
        <v>307</v>
      </c>
      <c r="I4" s="11" t="s">
        <v>312</v>
      </c>
      <c r="J4" s="249" t="s">
        <v>313</v>
      </c>
      <c r="K4" s="11" t="s">
        <v>314</v>
      </c>
      <c r="L4" s="11" t="s">
        <v>315</v>
      </c>
      <c r="M4" s="249" t="s">
        <v>316</v>
      </c>
      <c r="N4" s="11" t="s">
        <v>317</v>
      </c>
    </row>
    <row r="5" customFormat="false" ht="14.5" hidden="false" customHeight="false" outlineLevel="0" collapsed="false">
      <c r="A5" s="11" t="n">
        <v>2</v>
      </c>
      <c r="B5" s="237" t="n">
        <v>43252</v>
      </c>
      <c r="C5" s="11" t="str">
        <f aca="false">CONCATENATE(E5,"-",TEXT(B5,"YYYYMMDD"),".",TEXT(A5,"0000"))</f>
        <v>ISAT-20180601.0002</v>
      </c>
      <c r="D5" s="11" t="s">
        <v>318</v>
      </c>
      <c r="E5" s="11" t="s">
        <v>319</v>
      </c>
      <c r="F5" s="11" t="s">
        <v>320</v>
      </c>
      <c r="G5" s="11" t="s">
        <v>321</v>
      </c>
      <c r="H5" s="11"/>
      <c r="I5" s="11"/>
      <c r="J5" s="11"/>
      <c r="K5" s="11"/>
      <c r="L5" s="11"/>
      <c r="M5" s="11"/>
      <c r="N5" s="11"/>
    </row>
    <row r="6" customFormat="false" ht="14.5" hidden="false" customHeight="false" outlineLevel="0" collapsed="false">
      <c r="A6" s="11" t="n">
        <v>3</v>
      </c>
      <c r="B6" s="237" t="n">
        <v>43252</v>
      </c>
      <c r="C6" s="11" t="str">
        <f aca="false">CONCATENATE(E6,"-",TEXT(B6,"YYYYMMDD"),".",TEXT(A6,"0000"))</f>
        <v>TSEL-20180601.0003</v>
      </c>
      <c r="D6" s="11" t="s">
        <v>252</v>
      </c>
      <c r="E6" s="11" t="s">
        <v>322</v>
      </c>
      <c r="F6" s="11" t="s">
        <v>323</v>
      </c>
      <c r="G6" s="11" t="s">
        <v>321</v>
      </c>
      <c r="H6" s="11"/>
      <c r="I6" s="11"/>
      <c r="J6" s="11"/>
      <c r="K6" s="11"/>
      <c r="L6" s="11"/>
      <c r="M6" s="11"/>
      <c r="N6" s="11"/>
    </row>
    <row r="7" customFormat="false" ht="14.5" hidden="false" customHeight="false" outlineLevel="0" collapsed="false">
      <c r="A7" s="11" t="n">
        <v>4</v>
      </c>
      <c r="B7" s="237" t="n">
        <v>43282</v>
      </c>
      <c r="C7" s="11" t="str">
        <f aca="false">CONCATENATE(E7,"-",TEXT(B7,"YYYYMMDD"),".",TEXT(A7,"0000"))</f>
        <v>MNDR-20180701.0004</v>
      </c>
      <c r="D7" s="11" t="s">
        <v>324</v>
      </c>
      <c r="E7" s="11" t="s">
        <v>325</v>
      </c>
      <c r="F7" s="11" t="s">
        <v>323</v>
      </c>
      <c r="G7" s="11" t="s">
        <v>321</v>
      </c>
      <c r="H7" s="11"/>
      <c r="I7" s="11"/>
      <c r="J7" s="11"/>
      <c r="K7" s="11"/>
      <c r="L7" s="11"/>
      <c r="M7" s="11"/>
      <c r="N7" s="11"/>
    </row>
    <row r="8" customFormat="false" ht="14.5" hidden="false" customHeight="false" outlineLevel="0" collapsed="false">
      <c r="A8" s="11" t="n">
        <v>5</v>
      </c>
      <c r="B8" s="11"/>
      <c r="C8" s="11" t="str">
        <f aca="false">CONCATENATE(E8,"-",TEXT(B8,"YYYYMMDD"),".",TEXT(A8,"0000"))</f>
        <v>-19000100.0005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customFormat="false" ht="14.5" hidden="false" customHeight="false" outlineLevel="0" collapsed="false">
      <c r="A9" s="11" t="n">
        <v>6</v>
      </c>
      <c r="B9" s="11"/>
      <c r="C9" s="11" t="str">
        <f aca="false">CONCATENATE(E9,"-",TEXT(B9,"YYYYMMDD"),".",TEXT(A9,"0000"))</f>
        <v>-19000100.0006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customFormat="false" ht="14.5" hidden="false" customHeight="false" outlineLevel="0" collapsed="false">
      <c r="A10" s="11" t="n">
        <v>7</v>
      </c>
      <c r="B10" s="11"/>
      <c r="C10" s="11" t="str">
        <f aca="false">CONCATENATE(E10,"-",TEXT(B10,"YYYYMMDD"),".",TEXT(A10,"0000"))</f>
        <v>-19000100.0007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customFormat="false" ht="14.5" hidden="false" customHeight="false" outlineLevel="0" collapsed="false">
      <c r="A11" s="11" t="n">
        <v>8</v>
      </c>
      <c r="B11" s="11"/>
      <c r="C11" s="11" t="str">
        <f aca="false">CONCATENATE(E11,"-",TEXT(B11,"YYYYMMDD"),".",TEXT(A11,"0000"))</f>
        <v>-19000100.0008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customFormat="false" ht="14.5" hidden="false" customHeight="false" outlineLevel="0" collapsed="false">
      <c r="A12" s="11" t="n">
        <v>9</v>
      </c>
      <c r="B12" s="11"/>
      <c r="C12" s="11" t="str">
        <f aca="false">CONCATENATE(E12,"-",TEXT(B12,"YYYYMMDD"),".",TEXT(A12,"0000"))</f>
        <v>-19000100.0009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customFormat="false" ht="14.5" hidden="false" customHeight="false" outlineLevel="0" collapsed="false">
      <c r="A13" s="11" t="n">
        <v>10</v>
      </c>
      <c r="B13" s="11"/>
      <c r="C13" s="11" t="str">
        <f aca="false">CONCATENATE(E13,"-",TEXT(B13,"YYYYMMDD"),".",TEXT(A13,"0000"))</f>
        <v>-19000100.0010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r="14" customFormat="false" ht="14.5" hidden="false" customHeight="false" outlineLevel="0" collapsed="false">
      <c r="A14" s="11" t="n">
        <v>11</v>
      </c>
      <c r="B14" s="11"/>
      <c r="C14" s="11" t="str">
        <f aca="false">CONCATENATE(E14,"-",TEXT(B14,"YYYYMMDD"),".",TEXT(A14,"0000"))</f>
        <v>-19000100.0011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5" customFormat="false" ht="14.5" hidden="false" customHeight="false" outlineLevel="0" collapsed="false">
      <c r="A15" s="11" t="n">
        <v>12</v>
      </c>
      <c r="B15" s="11"/>
      <c r="C15" s="11" t="str">
        <f aca="false">CONCATENATE(E15,"-",TEXT(B15,"YYYYMMDD"),".",TEXT(A15,"0000"))</f>
        <v>-19000100.0012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</row>
    <row r="16" customFormat="false" ht="14.5" hidden="false" customHeight="false" outlineLevel="0" collapsed="false">
      <c r="A16" s="11" t="n">
        <v>13</v>
      </c>
      <c r="B16" s="11"/>
      <c r="C16" s="11" t="str">
        <f aca="false">CONCATENATE(E16,"-",TEXT(B16,"YYYYMMDD"),".",TEXT(A16,"0000"))</f>
        <v>-19000100.0013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customFormat="false" ht="14.5" hidden="false" customHeight="false" outlineLevel="0" collapsed="false">
      <c r="A17" s="11" t="n">
        <v>14</v>
      </c>
      <c r="B17" s="11"/>
      <c r="C17" s="11" t="str">
        <f aca="false">CONCATENATE(E17,"-",TEXT(B17,"YYYYMMDD"),".",TEXT(A17,"0000"))</f>
        <v>-19000100.0014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customFormat="false" ht="14.5" hidden="false" customHeight="false" outlineLevel="0" collapsed="false">
      <c r="A18" s="11" t="n">
        <v>15</v>
      </c>
      <c r="B18" s="11"/>
      <c r="C18" s="11" t="str">
        <f aca="false">CONCATENATE(E18,"-",TEXT(B18,"YYYYMMDD"),".",TEXT(A18,"0000"))</f>
        <v>-19000100.0015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customFormat="false" ht="14.5" hidden="false" customHeight="false" outlineLevel="0" collapsed="false">
      <c r="A19" s="11" t="n">
        <v>16</v>
      </c>
      <c r="B19" s="11"/>
      <c r="C19" s="11" t="str">
        <f aca="false">CONCATENATE(E19,"-",TEXT(B19,"YYYYMMDD"),".",TEXT(A19,"0000"))</f>
        <v>-19000100.0016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</row>
    <row r="20" customFormat="false" ht="14.5" hidden="false" customHeight="false" outlineLevel="0" collapsed="false">
      <c r="A20" s="11" t="n">
        <v>17</v>
      </c>
      <c r="B20" s="11"/>
      <c r="C20" s="11" t="str">
        <f aca="false">CONCATENATE(E20,"-",TEXT(B20,"YYYYMMDD"),".",TEXT(A20,"0000"))</f>
        <v>-19000100.0017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</row>
    <row r="21" customFormat="false" ht="14.5" hidden="false" customHeight="false" outlineLevel="0" collapsed="false">
      <c r="A21" s="11" t="n">
        <v>18</v>
      </c>
      <c r="B21" s="11"/>
      <c r="C21" s="11" t="str">
        <f aca="false">CONCATENATE(E21,"-",TEXT(B21,"YYYYMMDD"),".",TEXT(A21,"0000"))</f>
        <v>-19000100.0018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</row>
    <row r="22" customFormat="false" ht="14.5" hidden="false" customHeight="false" outlineLevel="0" collapsed="false">
      <c r="A22" s="11" t="n">
        <v>19</v>
      </c>
      <c r="B22" s="11"/>
      <c r="C22" s="11" t="str">
        <f aca="false">CONCATENATE(E22,"-",TEXT(B22,"YYYYMMDD"),".",TEXT(A22,"0000"))</f>
        <v>-19000100.0019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customFormat="false" ht="14.5" hidden="false" customHeight="false" outlineLevel="0" collapsed="false">
      <c r="A23" s="11" t="n">
        <v>20</v>
      </c>
      <c r="B23" s="11"/>
      <c r="C23" s="11" t="str">
        <f aca="false">CONCATENATE(E23,"-",TEXT(B23,"YYYYMMDD"),".",TEXT(A23,"0000"))</f>
        <v>-19000100.0020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</sheetData>
  <sheetProtection sheet="true" password="9920" objects="true" scenarios="true"/>
  <hyperlinks>
    <hyperlink ref="J3" r:id="rId1" display="www.celerates.com"/>
    <hyperlink ref="J4" r:id="rId2" display="www.cybertrend-intra.net"/>
    <hyperlink ref="M4" r:id="rId3" display="ida.pamularsih@cybertrend-intra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7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8" ySplit="2" topLeftCell="I73" activePane="bottomRight" state="frozen"/>
      <selection pane="topLeft" activeCell="A1" activeCellId="0" sqref="A1"/>
      <selection pane="topRight" activeCell="I1" activeCellId="0" sqref="I1"/>
      <selection pane="bottomLeft" activeCell="A73" activeCellId="0" sqref="A73"/>
      <selection pane="bottomRight" activeCell="A74" activeCellId="0" sqref="A74"/>
    </sheetView>
  </sheetViews>
  <sheetFormatPr defaultColWidth="9" defaultRowHeight="14.5" zeroHeight="false" outlineLevelRow="0" outlineLevelCol="0"/>
  <cols>
    <col collapsed="false" customWidth="true" hidden="false" outlineLevel="0" max="1" min="1" style="0" width="4.09"/>
    <col collapsed="false" customWidth="true" hidden="false" outlineLevel="0" max="2" min="2" style="0" width="25.63"/>
    <col collapsed="false" customWidth="true" hidden="false" outlineLevel="0" max="3" min="3" style="0" width="20.09"/>
    <col collapsed="false" customWidth="true" hidden="false" outlineLevel="0" max="4" min="4" style="0" width="6.54"/>
    <col collapsed="false" customWidth="true" hidden="false" outlineLevel="0" max="5" min="5" style="0" width="10.45"/>
    <col collapsed="false" customWidth="true" hidden="false" outlineLevel="0" max="6" min="6" style="0" width="5.64"/>
    <col collapsed="false" customWidth="true" hidden="false" outlineLevel="0" max="7" min="7" style="0" width="12.54"/>
    <col collapsed="false" customWidth="true" hidden="false" outlineLevel="0" max="8" min="8" style="0" width="16.45"/>
    <col collapsed="false" customWidth="true" hidden="false" outlineLevel="0" max="9" min="9" style="0" width="20.37"/>
    <col collapsed="false" customWidth="true" hidden="false" outlineLevel="0" max="10" min="10" style="0" width="10"/>
    <col collapsed="false" customWidth="true" hidden="false" outlineLevel="0" max="11" min="11" style="0" width="9.54"/>
    <col collapsed="false" customWidth="true" hidden="false" outlineLevel="0" max="12" min="12" style="0" width="7.91"/>
    <col collapsed="false" customWidth="true" hidden="false" outlineLevel="0" max="13" min="13" style="0" width="9.91"/>
    <col collapsed="false" customWidth="true" hidden="false" outlineLevel="0" max="15" min="15" style="0" width="8"/>
    <col collapsed="false" customWidth="true" hidden="false" outlineLevel="0" max="16" min="16" style="0" width="14.09"/>
  </cols>
  <sheetData>
    <row r="1" customFormat="false" ht="14.5" hidden="false" customHeight="true" outlineLevel="0" collapsed="false">
      <c r="A1" s="250"/>
      <c r="B1" s="250"/>
      <c r="C1" s="250"/>
      <c r="D1" s="250"/>
      <c r="E1" s="250"/>
      <c r="F1" s="250"/>
      <c r="G1" s="250"/>
      <c r="H1" s="251" t="s">
        <v>326</v>
      </c>
      <c r="I1" s="251" t="s">
        <v>327</v>
      </c>
      <c r="J1" s="251"/>
      <c r="K1" s="251" t="s">
        <v>328</v>
      </c>
      <c r="L1" s="251"/>
      <c r="M1" s="251"/>
      <c r="N1" s="251" t="s">
        <v>329</v>
      </c>
      <c r="O1" s="251"/>
      <c r="P1" s="252" t="s">
        <v>330</v>
      </c>
      <c r="Q1" s="250"/>
    </row>
    <row r="2" customFormat="false" ht="14.5" hidden="false" customHeight="false" outlineLevel="0" collapsed="false">
      <c r="A2" s="250" t="s">
        <v>331</v>
      </c>
      <c r="B2" s="250" t="s">
        <v>332</v>
      </c>
      <c r="C2" s="250" t="s">
        <v>333</v>
      </c>
      <c r="D2" s="250" t="s">
        <v>229</v>
      </c>
      <c r="E2" s="250" t="s">
        <v>334</v>
      </c>
      <c r="F2" s="250" t="s">
        <v>335</v>
      </c>
      <c r="G2" s="250" t="s">
        <v>96</v>
      </c>
      <c r="H2" s="251"/>
      <c r="I2" s="250" t="s">
        <v>336</v>
      </c>
      <c r="J2" s="250" t="s">
        <v>337</v>
      </c>
      <c r="K2" s="250" t="s">
        <v>39</v>
      </c>
      <c r="L2" s="250" t="s">
        <v>123</v>
      </c>
      <c r="M2" s="250" t="s">
        <v>44</v>
      </c>
      <c r="N2" s="250" t="s">
        <v>39</v>
      </c>
      <c r="O2" s="250" t="s">
        <v>44</v>
      </c>
      <c r="P2" s="252"/>
      <c r="Q2" s="250" t="s">
        <v>338</v>
      </c>
    </row>
    <row r="3" customFormat="false" ht="14.5" hidden="false" customHeight="false" outlineLevel="0" collapsed="false">
      <c r="A3" s="13"/>
      <c r="B3" s="13" t="n">
        <v>1</v>
      </c>
      <c r="C3" s="13" t="n">
        <v>2</v>
      </c>
      <c r="D3" s="13" t="n">
        <v>3</v>
      </c>
      <c r="E3" s="13" t="n">
        <v>4</v>
      </c>
      <c r="F3" s="13" t="n">
        <v>5</v>
      </c>
      <c r="G3" s="13" t="n">
        <v>6</v>
      </c>
      <c r="H3" s="13" t="n">
        <v>7</v>
      </c>
      <c r="I3" s="13" t="n">
        <v>8</v>
      </c>
      <c r="J3" s="13" t="n">
        <v>9</v>
      </c>
      <c r="K3" s="13" t="n">
        <v>10</v>
      </c>
      <c r="L3" s="13" t="n">
        <v>11</v>
      </c>
      <c r="M3" s="13" t="n">
        <v>12</v>
      </c>
      <c r="N3" s="13" t="n">
        <v>13</v>
      </c>
      <c r="O3" s="13" t="n">
        <v>14</v>
      </c>
      <c r="P3" s="253" t="n">
        <v>15</v>
      </c>
      <c r="Q3" s="13" t="n">
        <v>16</v>
      </c>
    </row>
    <row r="4" customFormat="false" ht="14.5" hidden="false" customHeight="false" outlineLevel="0" collapsed="false">
      <c r="A4" s="11" t="n">
        <v>0</v>
      </c>
      <c r="B4" s="11" t="s">
        <v>339</v>
      </c>
      <c r="C4" s="11"/>
      <c r="D4" s="11"/>
      <c r="E4" s="244"/>
      <c r="F4" s="11"/>
      <c r="G4" s="11"/>
      <c r="H4" s="11"/>
      <c r="I4" s="11" t="s">
        <v>340</v>
      </c>
      <c r="J4" s="11"/>
      <c r="K4" s="244" t="n">
        <f aca="false">E4</f>
        <v>0</v>
      </c>
      <c r="L4" s="19" t="n">
        <f aca="false">(M4-K4)/30</f>
        <v>12.1333333333333</v>
      </c>
      <c r="M4" s="244" t="n">
        <f aca="false">K4+364</f>
        <v>364</v>
      </c>
      <c r="N4" s="11"/>
      <c r="O4" s="11"/>
      <c r="P4" s="11"/>
      <c r="Q4" s="11"/>
    </row>
    <row r="5" customFormat="false" ht="14.5" hidden="false" customHeight="false" outlineLevel="0" collapsed="false">
      <c r="A5" s="11" t="n">
        <v>1</v>
      </c>
      <c r="B5" s="11" t="s">
        <v>101</v>
      </c>
      <c r="C5" s="11" t="s">
        <v>341</v>
      </c>
      <c r="D5" s="11" t="s">
        <v>248</v>
      </c>
      <c r="E5" s="244" t="n">
        <v>43191</v>
      </c>
      <c r="F5" s="11"/>
      <c r="G5" s="11" t="s">
        <v>342</v>
      </c>
      <c r="H5" s="11" t="s">
        <v>343</v>
      </c>
      <c r="I5" s="11" t="s">
        <v>340</v>
      </c>
      <c r="J5" s="11"/>
      <c r="K5" s="244" t="n">
        <f aca="false">E5</f>
        <v>43191</v>
      </c>
      <c r="L5" s="19" t="n">
        <f aca="false">(M5-K5)/30</f>
        <v>12.1333333333333</v>
      </c>
      <c r="M5" s="244" t="n">
        <f aca="false">K5+364</f>
        <v>43555</v>
      </c>
      <c r="N5" s="11"/>
      <c r="O5" s="11"/>
      <c r="P5" s="11"/>
      <c r="Q5" s="11"/>
    </row>
    <row r="6" customFormat="false" ht="14.5" hidden="false" customHeight="false" outlineLevel="0" collapsed="false">
      <c r="A6" s="11" t="n">
        <v>2</v>
      </c>
      <c r="B6" s="11" t="s">
        <v>344</v>
      </c>
      <c r="C6" s="11" t="s">
        <v>345</v>
      </c>
      <c r="D6" s="11" t="s">
        <v>248</v>
      </c>
      <c r="E6" s="244" t="n">
        <v>43191</v>
      </c>
      <c r="F6" s="11"/>
      <c r="G6" s="11" t="s">
        <v>346</v>
      </c>
      <c r="H6" s="11" t="s">
        <v>101</v>
      </c>
      <c r="I6" s="11" t="s">
        <v>340</v>
      </c>
      <c r="J6" s="11" t="s">
        <v>347</v>
      </c>
      <c r="K6" s="244" t="n">
        <f aca="false">E6</f>
        <v>43191</v>
      </c>
      <c r="L6" s="19" t="n">
        <f aca="false">(M6-K6)/30</f>
        <v>12.1333333333333</v>
      </c>
      <c r="M6" s="244" t="n">
        <f aca="false">K6+364</f>
        <v>43555</v>
      </c>
      <c r="N6" s="11"/>
      <c r="O6" s="11"/>
      <c r="P6" s="11"/>
      <c r="Q6" s="11"/>
    </row>
    <row r="7" customFormat="false" ht="14.5" hidden="false" customHeight="false" outlineLevel="0" collapsed="false">
      <c r="A7" s="11" t="n">
        <v>3</v>
      </c>
      <c r="B7" s="11" t="s">
        <v>348</v>
      </c>
      <c r="C7" s="11" t="s">
        <v>349</v>
      </c>
      <c r="D7" s="11" t="s">
        <v>248</v>
      </c>
      <c r="E7" s="244" t="n">
        <v>43200</v>
      </c>
      <c r="F7" s="11" t="n">
        <v>2</v>
      </c>
      <c r="G7" s="11" t="s">
        <v>315</v>
      </c>
      <c r="H7" s="11" t="str">
        <f aca="false">B6</f>
        <v>M. Risyad Ganis</v>
      </c>
      <c r="I7" s="11" t="s">
        <v>340</v>
      </c>
      <c r="J7" s="11" t="s">
        <v>347</v>
      </c>
      <c r="K7" s="244" t="n">
        <f aca="false">E7</f>
        <v>43200</v>
      </c>
      <c r="L7" s="19" t="n">
        <f aca="false">(M7-K7)/30</f>
        <v>12.1333333333333</v>
      </c>
      <c r="M7" s="244" t="n">
        <f aca="false">K7+364</f>
        <v>43564</v>
      </c>
      <c r="N7" s="11"/>
      <c r="O7" s="11"/>
      <c r="P7" s="11"/>
      <c r="Q7" s="11"/>
    </row>
    <row r="8" customFormat="false" ht="14.5" hidden="false" customHeight="false" outlineLevel="0" collapsed="false">
      <c r="A8" s="11" t="n">
        <v>4</v>
      </c>
      <c r="B8" s="11" t="s">
        <v>350</v>
      </c>
      <c r="C8" s="11" t="s">
        <v>351</v>
      </c>
      <c r="D8" s="11" t="s">
        <v>248</v>
      </c>
      <c r="E8" s="244" t="n">
        <v>43218</v>
      </c>
      <c r="F8" s="11" t="n">
        <v>2</v>
      </c>
      <c r="G8" s="11" t="s">
        <v>97</v>
      </c>
      <c r="H8" s="11" t="s">
        <v>101</v>
      </c>
      <c r="I8" s="11" t="s">
        <v>340</v>
      </c>
      <c r="J8" s="11" t="s">
        <v>347</v>
      </c>
      <c r="K8" s="244" t="n">
        <f aca="false">E8</f>
        <v>43218</v>
      </c>
      <c r="L8" s="19" t="n">
        <f aca="false">(M8-K8)/30</f>
        <v>12.1333333333333</v>
      </c>
      <c r="M8" s="244" t="n">
        <f aca="false">K8+364</f>
        <v>43582</v>
      </c>
      <c r="N8" s="11"/>
      <c r="O8" s="11"/>
      <c r="P8" s="11"/>
      <c r="Q8" s="11"/>
    </row>
    <row r="9" customFormat="false" ht="14.5" hidden="false" customHeight="false" outlineLevel="0" collapsed="false">
      <c r="A9" s="11" t="n">
        <v>5</v>
      </c>
      <c r="B9" s="11" t="s">
        <v>352</v>
      </c>
      <c r="C9" s="11" t="s">
        <v>353</v>
      </c>
      <c r="D9" s="11" t="s">
        <v>248</v>
      </c>
      <c r="E9" s="244" t="n">
        <v>43250</v>
      </c>
      <c r="F9" s="11" t="n">
        <v>1</v>
      </c>
      <c r="G9" s="11" t="s">
        <v>97</v>
      </c>
      <c r="H9" s="11" t="s">
        <v>101</v>
      </c>
      <c r="I9" s="11" t="s">
        <v>340</v>
      </c>
      <c r="J9" s="11" t="s">
        <v>347</v>
      </c>
      <c r="K9" s="244" t="n">
        <f aca="false">E9</f>
        <v>43250</v>
      </c>
      <c r="L9" s="19" t="n">
        <f aca="false">(M9-K9)/30</f>
        <v>12.1333333333333</v>
      </c>
      <c r="M9" s="244" t="n">
        <f aca="false">K9+364</f>
        <v>43614</v>
      </c>
      <c r="N9" s="11"/>
      <c r="O9" s="11"/>
      <c r="P9" s="11"/>
      <c r="Q9" s="11"/>
    </row>
    <row r="10" customFormat="false" ht="14.5" hidden="false" customHeight="false" outlineLevel="0" collapsed="false">
      <c r="A10" s="11" t="n">
        <v>6</v>
      </c>
      <c r="B10" s="11" t="s">
        <v>354</v>
      </c>
      <c r="C10" s="11" t="s">
        <v>355</v>
      </c>
      <c r="D10" s="11" t="s">
        <v>248</v>
      </c>
      <c r="E10" s="244" t="n">
        <v>43250</v>
      </c>
      <c r="F10" s="11" t="n">
        <v>1</v>
      </c>
      <c r="G10" s="11" t="s">
        <v>97</v>
      </c>
      <c r="H10" s="11" t="s">
        <v>101</v>
      </c>
      <c r="I10" s="11" t="s">
        <v>340</v>
      </c>
      <c r="J10" s="11" t="s">
        <v>347</v>
      </c>
      <c r="K10" s="244" t="n">
        <f aca="false">E10</f>
        <v>43250</v>
      </c>
      <c r="L10" s="19" t="n">
        <f aca="false">(M10-K10)/30</f>
        <v>12.1333333333333</v>
      </c>
      <c r="M10" s="244" t="n">
        <f aca="false">K10+364</f>
        <v>43614</v>
      </c>
      <c r="N10" s="11"/>
      <c r="O10" s="11"/>
      <c r="P10" s="11"/>
      <c r="Q10" s="11"/>
    </row>
    <row r="11" customFormat="false" ht="14.5" hidden="false" customHeight="false" outlineLevel="0" collapsed="false">
      <c r="A11" s="11" t="n">
        <v>7</v>
      </c>
      <c r="B11" s="11" t="s">
        <v>356</v>
      </c>
      <c r="C11" s="11" t="s">
        <v>357</v>
      </c>
      <c r="D11" s="11" t="s">
        <v>248</v>
      </c>
      <c r="E11" s="244" t="n">
        <v>43227</v>
      </c>
      <c r="F11" s="11" t="n">
        <v>1</v>
      </c>
      <c r="G11" s="11" t="s">
        <v>129</v>
      </c>
      <c r="H11" s="11" t="s">
        <v>101</v>
      </c>
      <c r="I11" s="11" t="s">
        <v>340</v>
      </c>
      <c r="J11" s="11" t="s">
        <v>347</v>
      </c>
      <c r="K11" s="244" t="n">
        <f aca="false">E11</f>
        <v>43227</v>
      </c>
      <c r="L11" s="19" t="n">
        <f aca="false">(M11-K11)/30</f>
        <v>12.1333333333333</v>
      </c>
      <c r="M11" s="244" t="n">
        <f aca="false">K11+364</f>
        <v>43591</v>
      </c>
      <c r="N11" s="254"/>
      <c r="O11" s="254"/>
      <c r="P11" s="254"/>
      <c r="Q11" s="254"/>
    </row>
    <row r="12" customFormat="false" ht="14.5" hidden="false" customHeight="false" outlineLevel="0" collapsed="false">
      <c r="A12" s="11" t="n">
        <v>8</v>
      </c>
      <c r="B12" s="11" t="s">
        <v>358</v>
      </c>
      <c r="C12" s="11" t="s">
        <v>359</v>
      </c>
      <c r="D12" s="11" t="s">
        <v>248</v>
      </c>
      <c r="E12" s="244" t="n">
        <v>43227</v>
      </c>
      <c r="F12" s="11" t="n">
        <v>1</v>
      </c>
      <c r="G12" s="11" t="s">
        <v>129</v>
      </c>
      <c r="H12" s="11" t="s">
        <v>101</v>
      </c>
      <c r="I12" s="11" t="s">
        <v>340</v>
      </c>
      <c r="J12" s="11" t="s">
        <v>347</v>
      </c>
      <c r="K12" s="244" t="n">
        <f aca="false">E12</f>
        <v>43227</v>
      </c>
      <c r="L12" s="19" t="n">
        <f aca="false">(M12-K12)/30</f>
        <v>12.1333333333333</v>
      </c>
      <c r="M12" s="244" t="n">
        <f aca="false">K12+364</f>
        <v>43591</v>
      </c>
      <c r="N12" s="11"/>
      <c r="O12" s="11"/>
      <c r="P12" s="11"/>
      <c r="Q12" s="11"/>
    </row>
    <row r="13" customFormat="false" ht="14.5" hidden="false" customHeight="false" outlineLevel="0" collapsed="false">
      <c r="A13" s="11" t="n">
        <v>9</v>
      </c>
      <c r="B13" s="11" t="s">
        <v>360</v>
      </c>
      <c r="C13" s="11" t="s">
        <v>361</v>
      </c>
      <c r="D13" s="11" t="s">
        <v>248</v>
      </c>
      <c r="E13" s="244" t="n">
        <v>43227</v>
      </c>
      <c r="F13" s="11" t="n">
        <v>1</v>
      </c>
      <c r="G13" s="11" t="s">
        <v>97</v>
      </c>
      <c r="H13" s="11" t="s">
        <v>101</v>
      </c>
      <c r="I13" s="11" t="s">
        <v>340</v>
      </c>
      <c r="J13" s="11" t="s">
        <v>347</v>
      </c>
      <c r="K13" s="244" t="n">
        <f aca="false">E13</f>
        <v>43227</v>
      </c>
      <c r="L13" s="19" t="n">
        <f aca="false">(M13-K13)/30</f>
        <v>12.1333333333333</v>
      </c>
      <c r="M13" s="244" t="n">
        <f aca="false">K13+364</f>
        <v>43591</v>
      </c>
      <c r="N13" s="11"/>
      <c r="O13" s="11"/>
      <c r="P13" s="11"/>
      <c r="Q13" s="11"/>
    </row>
    <row r="14" customFormat="false" ht="14.5" hidden="false" customHeight="false" outlineLevel="0" collapsed="false">
      <c r="A14" s="11" t="n">
        <v>10</v>
      </c>
      <c r="B14" s="11" t="s">
        <v>362</v>
      </c>
      <c r="C14" s="11" t="s">
        <v>363</v>
      </c>
      <c r="D14" s="11" t="s">
        <v>248</v>
      </c>
      <c r="E14" s="244" t="n">
        <v>43227</v>
      </c>
      <c r="F14" s="11" t="n">
        <v>1</v>
      </c>
      <c r="G14" s="11" t="s">
        <v>97</v>
      </c>
      <c r="H14" s="11" t="s">
        <v>101</v>
      </c>
      <c r="I14" s="11" t="s">
        <v>340</v>
      </c>
      <c r="J14" s="11" t="s">
        <v>347</v>
      </c>
      <c r="K14" s="244" t="n">
        <f aca="false">E14</f>
        <v>43227</v>
      </c>
      <c r="L14" s="19" t="n">
        <f aca="false">(M14-K14)/30</f>
        <v>12.1333333333333</v>
      </c>
      <c r="M14" s="244" t="n">
        <f aca="false">K14+364</f>
        <v>43591</v>
      </c>
      <c r="N14" s="11"/>
      <c r="O14" s="11"/>
      <c r="P14" s="11"/>
      <c r="Q14" s="11"/>
    </row>
    <row r="15" customFormat="false" ht="14.5" hidden="false" customHeight="false" outlineLevel="0" collapsed="false">
      <c r="A15" s="11" t="n">
        <v>11</v>
      </c>
      <c r="B15" s="11" t="s">
        <v>92</v>
      </c>
      <c r="C15" s="11" t="s">
        <v>364</v>
      </c>
      <c r="D15" s="11" t="s">
        <v>248</v>
      </c>
      <c r="E15" s="244" t="n">
        <v>43227</v>
      </c>
      <c r="F15" s="11" t="n">
        <v>1</v>
      </c>
      <c r="G15" s="11" t="s">
        <v>97</v>
      </c>
      <c r="H15" s="11" t="s">
        <v>101</v>
      </c>
      <c r="I15" s="11" t="s">
        <v>340</v>
      </c>
      <c r="J15" s="11" t="s">
        <v>347</v>
      </c>
      <c r="K15" s="244" t="n">
        <f aca="false">E15</f>
        <v>43227</v>
      </c>
      <c r="L15" s="19" t="n">
        <f aca="false">(M15-K15)/30</f>
        <v>12.1333333333333</v>
      </c>
      <c r="M15" s="244" t="n">
        <f aca="false">K15+364</f>
        <v>43591</v>
      </c>
      <c r="N15" s="11"/>
      <c r="O15" s="11"/>
      <c r="P15" s="11"/>
      <c r="Q15" s="11"/>
    </row>
    <row r="16" customFormat="false" ht="14.5" hidden="false" customHeight="false" outlineLevel="0" collapsed="false">
      <c r="A16" s="11" t="n">
        <v>12</v>
      </c>
      <c r="B16" s="11" t="s">
        <v>365</v>
      </c>
      <c r="C16" s="11" t="s">
        <v>366</v>
      </c>
      <c r="D16" s="11" t="s">
        <v>248</v>
      </c>
      <c r="E16" s="244" t="n">
        <v>43227</v>
      </c>
      <c r="F16" s="11" t="n">
        <v>1</v>
      </c>
      <c r="G16" s="11" t="s">
        <v>97</v>
      </c>
      <c r="H16" s="11" t="s">
        <v>101</v>
      </c>
      <c r="I16" s="11" t="s">
        <v>340</v>
      </c>
      <c r="J16" s="11" t="s">
        <v>347</v>
      </c>
      <c r="K16" s="244" t="n">
        <f aca="false">E16</f>
        <v>43227</v>
      </c>
      <c r="L16" s="19" t="n">
        <f aca="false">(M16-K16)/30</f>
        <v>12.1333333333333</v>
      </c>
      <c r="M16" s="244" t="n">
        <f aca="false">K16+364</f>
        <v>43591</v>
      </c>
      <c r="O16" s="11"/>
      <c r="P16" s="11"/>
      <c r="Q16" s="11"/>
    </row>
    <row r="17" customFormat="false" ht="14.5" hidden="false" customHeight="false" outlineLevel="0" collapsed="false">
      <c r="A17" s="11" t="n">
        <v>13</v>
      </c>
      <c r="B17" s="254" t="s">
        <v>367</v>
      </c>
      <c r="C17" s="11" t="s">
        <v>368</v>
      </c>
      <c r="D17" s="254" t="s">
        <v>369</v>
      </c>
      <c r="E17" s="255" t="n">
        <v>43227</v>
      </c>
      <c r="F17" s="254" t="n">
        <v>1</v>
      </c>
      <c r="G17" s="254" t="s">
        <v>129</v>
      </c>
      <c r="H17" s="254" t="s">
        <v>101</v>
      </c>
      <c r="I17" s="254" t="s">
        <v>340</v>
      </c>
      <c r="J17" s="254" t="s">
        <v>347</v>
      </c>
      <c r="K17" s="255" t="n">
        <f aca="false">E17</f>
        <v>43227</v>
      </c>
      <c r="L17" s="256" t="n">
        <f aca="false">(M17-K17)/30</f>
        <v>3.73333333333333</v>
      </c>
      <c r="M17" s="255" t="n">
        <f aca="false">K17+112</f>
        <v>43339</v>
      </c>
      <c r="O17" s="11"/>
      <c r="P17" s="11"/>
      <c r="Q17" s="11"/>
    </row>
    <row r="18" customFormat="false" ht="14.5" hidden="false" customHeight="false" outlineLevel="0" collapsed="false">
      <c r="A18" s="11" t="n">
        <v>14</v>
      </c>
      <c r="B18" s="11" t="s">
        <v>370</v>
      </c>
      <c r="C18" s="11" t="s">
        <v>371</v>
      </c>
      <c r="D18" s="11" t="s">
        <v>248</v>
      </c>
      <c r="E18" s="244" t="n">
        <v>43227</v>
      </c>
      <c r="F18" s="11" t="n">
        <v>1</v>
      </c>
      <c r="G18" s="11" t="s">
        <v>129</v>
      </c>
      <c r="H18" s="11" t="s">
        <v>101</v>
      </c>
      <c r="I18" s="11" t="s">
        <v>340</v>
      </c>
      <c r="J18" s="11" t="s">
        <v>347</v>
      </c>
      <c r="K18" s="244" t="n">
        <f aca="false">E18</f>
        <v>43227</v>
      </c>
      <c r="L18" s="19" t="n">
        <f aca="false">(M18-K18)/30</f>
        <v>12.1333333333333</v>
      </c>
      <c r="M18" s="244" t="n">
        <f aca="false">K18+364</f>
        <v>43591</v>
      </c>
      <c r="O18" s="254"/>
      <c r="P18" s="254"/>
      <c r="Q18" s="254"/>
    </row>
    <row r="19" customFormat="false" ht="14.5" hidden="false" customHeight="false" outlineLevel="0" collapsed="false">
      <c r="A19" s="11" t="n">
        <v>15</v>
      </c>
      <c r="B19" s="11" t="s">
        <v>372</v>
      </c>
      <c r="C19" s="11" t="s">
        <v>373</v>
      </c>
      <c r="D19" s="11" t="s">
        <v>248</v>
      </c>
      <c r="E19" s="244" t="n">
        <v>43227</v>
      </c>
      <c r="F19" s="11" t="n">
        <v>1</v>
      </c>
      <c r="G19" s="11" t="s">
        <v>97</v>
      </c>
      <c r="H19" s="11" t="s">
        <v>101</v>
      </c>
      <c r="I19" s="11" t="s">
        <v>340</v>
      </c>
      <c r="J19" s="11" t="s">
        <v>347</v>
      </c>
      <c r="K19" s="244" t="n">
        <f aca="false">E19</f>
        <v>43227</v>
      </c>
      <c r="L19" s="19" t="n">
        <f aca="false">(M19-K19)/30</f>
        <v>12.1333333333333</v>
      </c>
      <c r="M19" s="244" t="n">
        <f aca="false">K19+364</f>
        <v>43591</v>
      </c>
      <c r="N19" s="11"/>
      <c r="O19" s="11"/>
      <c r="P19" s="11"/>
      <c r="Q19" s="11"/>
    </row>
    <row r="20" customFormat="false" ht="14.5" hidden="false" customHeight="false" outlineLevel="0" collapsed="false">
      <c r="A20" s="11" t="n">
        <v>16</v>
      </c>
      <c r="B20" s="11" t="s">
        <v>374</v>
      </c>
      <c r="C20" s="11" t="s">
        <v>375</v>
      </c>
      <c r="D20" s="11" t="s">
        <v>248</v>
      </c>
      <c r="E20" s="244" t="n">
        <v>43227</v>
      </c>
      <c r="F20" s="11" t="n">
        <v>1</v>
      </c>
      <c r="G20" s="11" t="s">
        <v>129</v>
      </c>
      <c r="H20" s="11" t="s">
        <v>101</v>
      </c>
      <c r="I20" s="11" t="s">
        <v>340</v>
      </c>
      <c r="J20" s="11" t="s">
        <v>347</v>
      </c>
      <c r="K20" s="244" t="n">
        <f aca="false">E20</f>
        <v>43227</v>
      </c>
      <c r="L20" s="19" t="n">
        <f aca="false">(M20-K20)/30</f>
        <v>12.1333333333333</v>
      </c>
      <c r="M20" s="244" t="n">
        <f aca="false">K20+364</f>
        <v>43591</v>
      </c>
      <c r="N20" s="11"/>
      <c r="O20" s="11"/>
      <c r="P20" s="11"/>
      <c r="Q20" s="11"/>
    </row>
    <row r="21" customFormat="false" ht="14.5" hidden="false" customHeight="false" outlineLevel="0" collapsed="false">
      <c r="A21" s="11" t="n">
        <v>17</v>
      </c>
      <c r="B21" s="254" t="s">
        <v>376</v>
      </c>
      <c r="C21" s="11" t="s">
        <v>377</v>
      </c>
      <c r="D21" s="254" t="s">
        <v>369</v>
      </c>
      <c r="E21" s="255" t="n">
        <v>43227</v>
      </c>
      <c r="F21" s="254" t="n">
        <v>1</v>
      </c>
      <c r="G21" s="254" t="s">
        <v>97</v>
      </c>
      <c r="H21" s="254" t="s">
        <v>101</v>
      </c>
      <c r="I21" s="254" t="s">
        <v>340</v>
      </c>
      <c r="J21" s="254" t="s">
        <v>347</v>
      </c>
      <c r="K21" s="255" t="n">
        <f aca="false">E21</f>
        <v>43227</v>
      </c>
      <c r="L21" s="256" t="n">
        <f aca="false">(M21-K21)/30</f>
        <v>2.66666666666667</v>
      </c>
      <c r="M21" s="255" t="n">
        <f aca="false">K21+80</f>
        <v>43307</v>
      </c>
      <c r="N21" s="11"/>
      <c r="O21" s="11"/>
      <c r="P21" s="11"/>
      <c r="Q21" s="11"/>
    </row>
    <row r="22" customFormat="false" ht="14.5" hidden="false" customHeight="false" outlineLevel="0" collapsed="false">
      <c r="A22" s="11" t="n">
        <v>18</v>
      </c>
      <c r="B22" s="11" t="s">
        <v>378</v>
      </c>
      <c r="C22" s="11" t="s">
        <v>379</v>
      </c>
      <c r="D22" s="11" t="s">
        <v>248</v>
      </c>
      <c r="E22" s="244" t="n">
        <v>43283</v>
      </c>
      <c r="F22" s="11" t="n">
        <v>2</v>
      </c>
      <c r="G22" s="11" t="s">
        <v>380</v>
      </c>
      <c r="H22" s="11" t="s">
        <v>101</v>
      </c>
      <c r="I22" s="11" t="s">
        <v>340</v>
      </c>
      <c r="J22" s="11" t="s">
        <v>347</v>
      </c>
      <c r="K22" s="244" t="n">
        <f aca="false">E22</f>
        <v>43283</v>
      </c>
      <c r="L22" s="19" t="n">
        <f aca="false">(M22-K22)/30</f>
        <v>12.1333333333333</v>
      </c>
      <c r="M22" s="244" t="n">
        <f aca="false">K22+364</f>
        <v>43647</v>
      </c>
      <c r="N22" s="254"/>
      <c r="O22" s="11"/>
      <c r="P22" s="11"/>
      <c r="Q22" s="11"/>
    </row>
    <row r="23" customFormat="false" ht="14.5" hidden="false" customHeight="false" outlineLevel="0" collapsed="false">
      <c r="A23" s="11" t="n">
        <v>19</v>
      </c>
      <c r="B23" s="11" t="s">
        <v>381</v>
      </c>
      <c r="C23" s="11" t="s">
        <v>382</v>
      </c>
      <c r="D23" s="11" t="s">
        <v>248</v>
      </c>
      <c r="E23" s="244" t="n">
        <v>43301</v>
      </c>
      <c r="F23" s="11" t="n">
        <v>1</v>
      </c>
      <c r="G23" s="11" t="s">
        <v>380</v>
      </c>
      <c r="H23" s="11" t="s">
        <v>101</v>
      </c>
      <c r="I23" s="11" t="s">
        <v>340</v>
      </c>
      <c r="J23" s="11" t="s">
        <v>347</v>
      </c>
      <c r="K23" s="244" t="n">
        <f aca="false">E23</f>
        <v>43301</v>
      </c>
      <c r="L23" s="19" t="n">
        <v>12</v>
      </c>
      <c r="M23" s="244" t="n">
        <f aca="false">K23+364</f>
        <v>43665</v>
      </c>
      <c r="N23" s="11"/>
      <c r="O23" s="11"/>
      <c r="P23" s="11"/>
      <c r="Q23" s="11"/>
    </row>
    <row r="24" customFormat="false" ht="14.5" hidden="false" customHeight="false" outlineLevel="0" collapsed="false">
      <c r="A24" s="11" t="n">
        <v>20</v>
      </c>
      <c r="B24" s="11" t="s">
        <v>383</v>
      </c>
      <c r="C24" s="11" t="s">
        <v>384</v>
      </c>
      <c r="D24" s="11" t="s">
        <v>248</v>
      </c>
      <c r="E24" s="244" t="n">
        <v>43282</v>
      </c>
      <c r="F24" s="11" t="n">
        <v>1</v>
      </c>
      <c r="G24" s="11" t="s">
        <v>97</v>
      </c>
      <c r="H24" s="11" t="s">
        <v>101</v>
      </c>
      <c r="I24" s="11" t="s">
        <v>340</v>
      </c>
      <c r="J24" s="11" t="s">
        <v>347</v>
      </c>
      <c r="K24" s="244" t="n">
        <f aca="false">E24</f>
        <v>43282</v>
      </c>
      <c r="L24" s="19" t="n">
        <v>12</v>
      </c>
      <c r="M24" s="244" t="n">
        <f aca="false">K24+364</f>
        <v>43646</v>
      </c>
      <c r="N24" s="11"/>
      <c r="O24" s="11"/>
      <c r="P24" s="11"/>
      <c r="Q24" s="11"/>
    </row>
    <row r="25" customFormat="false" ht="14.5" hidden="false" customHeight="false" outlineLevel="0" collapsed="false">
      <c r="A25" s="11" t="n">
        <v>21</v>
      </c>
      <c r="B25" s="11" t="s">
        <v>385</v>
      </c>
      <c r="C25" s="11" t="s">
        <v>386</v>
      </c>
      <c r="D25" s="11" t="s">
        <v>248</v>
      </c>
      <c r="E25" s="244" t="n">
        <v>43339</v>
      </c>
      <c r="F25" s="11" t="n">
        <v>3</v>
      </c>
      <c r="G25" s="11" t="s">
        <v>387</v>
      </c>
      <c r="H25" s="11" t="s">
        <v>101</v>
      </c>
      <c r="I25" s="11" t="s">
        <v>340</v>
      </c>
      <c r="J25" s="11"/>
      <c r="K25" s="244" t="n">
        <v>43339</v>
      </c>
      <c r="L25" s="19" t="n">
        <v>12</v>
      </c>
      <c r="M25" s="244" t="n">
        <f aca="false">K25+364</f>
        <v>43703</v>
      </c>
      <c r="N25" s="11"/>
      <c r="O25" s="11"/>
      <c r="P25" s="11"/>
      <c r="Q25" s="11"/>
    </row>
    <row r="26" customFormat="false" ht="14.5" hidden="false" customHeight="false" outlineLevel="0" collapsed="false">
      <c r="A26" s="11" t="n">
        <v>22</v>
      </c>
      <c r="B26" s="11" t="s">
        <v>388</v>
      </c>
      <c r="C26" s="11" t="s">
        <v>389</v>
      </c>
      <c r="D26" s="11" t="s">
        <v>248</v>
      </c>
      <c r="E26" s="244" t="n">
        <v>43374</v>
      </c>
      <c r="F26" s="11" t="n">
        <v>1</v>
      </c>
      <c r="G26" s="11" t="s">
        <v>390</v>
      </c>
      <c r="H26" s="11" t="s">
        <v>344</v>
      </c>
      <c r="I26" s="11"/>
      <c r="J26" s="11"/>
      <c r="K26" s="244" t="n">
        <v>43374</v>
      </c>
      <c r="L26" s="19" t="n">
        <v>12</v>
      </c>
      <c r="M26" s="244" t="n">
        <f aca="false">K26+364</f>
        <v>43738</v>
      </c>
      <c r="N26" s="11"/>
      <c r="O26" s="11"/>
      <c r="P26" s="11"/>
      <c r="Q26" s="11"/>
    </row>
    <row r="27" customFormat="false" ht="14.5" hidden="false" customHeight="false" outlineLevel="0" collapsed="false">
      <c r="A27" s="11" t="n">
        <v>23</v>
      </c>
      <c r="B27" s="11" t="s">
        <v>391</v>
      </c>
      <c r="C27" s="11" t="s">
        <v>392</v>
      </c>
      <c r="D27" s="11" t="s">
        <v>248</v>
      </c>
      <c r="E27" s="244" t="n">
        <v>43374</v>
      </c>
      <c r="F27" s="11" t="n">
        <v>1</v>
      </c>
      <c r="G27" s="11" t="s">
        <v>97</v>
      </c>
      <c r="H27" s="11" t="s">
        <v>101</v>
      </c>
      <c r="I27" s="11"/>
      <c r="J27" s="11"/>
      <c r="K27" s="244" t="n">
        <v>43374</v>
      </c>
      <c r="L27" s="19" t="n">
        <v>12</v>
      </c>
      <c r="M27" s="244" t="n">
        <f aca="false">K27+364</f>
        <v>43738</v>
      </c>
      <c r="N27" s="11"/>
      <c r="O27" s="11"/>
      <c r="P27" s="11"/>
      <c r="Q27" s="11"/>
    </row>
    <row r="28" customFormat="false" ht="14.5" hidden="false" customHeight="false" outlineLevel="0" collapsed="false">
      <c r="A28" s="11" t="n">
        <v>24</v>
      </c>
      <c r="B28" s="11" t="s">
        <v>393</v>
      </c>
      <c r="C28" s="11" t="s">
        <v>394</v>
      </c>
      <c r="D28" s="11" t="s">
        <v>248</v>
      </c>
      <c r="E28" s="244" t="n">
        <v>43374</v>
      </c>
      <c r="F28" s="11" t="n">
        <v>1</v>
      </c>
      <c r="G28" s="11" t="s">
        <v>97</v>
      </c>
      <c r="H28" s="11" t="s">
        <v>101</v>
      </c>
      <c r="I28" s="11"/>
      <c r="J28" s="11"/>
      <c r="K28" s="244" t="n">
        <v>43374</v>
      </c>
      <c r="L28" s="19" t="n">
        <v>12</v>
      </c>
      <c r="M28" s="244" t="n">
        <f aca="false">K28+364</f>
        <v>43738</v>
      </c>
      <c r="N28" s="11"/>
      <c r="O28" s="11"/>
      <c r="P28" s="11"/>
      <c r="Q28" s="11"/>
    </row>
    <row r="29" customFormat="false" ht="14.5" hidden="false" customHeight="false" outlineLevel="0" collapsed="false">
      <c r="A29" s="11" t="n">
        <v>25</v>
      </c>
      <c r="B29" s="11" t="s">
        <v>395</v>
      </c>
      <c r="C29" s="11" t="s">
        <v>396</v>
      </c>
      <c r="D29" s="11" t="s">
        <v>248</v>
      </c>
      <c r="E29" s="244" t="n">
        <v>43374</v>
      </c>
      <c r="F29" s="11" t="n">
        <v>1</v>
      </c>
      <c r="G29" s="11" t="s">
        <v>97</v>
      </c>
      <c r="H29" s="11" t="s">
        <v>101</v>
      </c>
      <c r="I29" s="11"/>
      <c r="J29" s="11"/>
      <c r="K29" s="244" t="n">
        <v>43374</v>
      </c>
      <c r="L29" s="19" t="n">
        <v>12</v>
      </c>
      <c r="M29" s="244" t="n">
        <f aca="false">K29+364</f>
        <v>43738</v>
      </c>
      <c r="N29" s="11"/>
      <c r="O29" s="11"/>
      <c r="P29" s="11"/>
      <c r="Q29" s="11"/>
    </row>
    <row r="30" customFormat="false" ht="14.5" hidden="false" customHeight="false" outlineLevel="0" collapsed="false">
      <c r="A30" s="11" t="n">
        <v>26</v>
      </c>
      <c r="B30" s="11" t="s">
        <v>397</v>
      </c>
      <c r="C30" s="11" t="s">
        <v>398</v>
      </c>
      <c r="D30" s="11" t="s">
        <v>248</v>
      </c>
      <c r="E30" s="244" t="n">
        <v>43374</v>
      </c>
      <c r="F30" s="11" t="n">
        <v>1</v>
      </c>
      <c r="G30" s="11" t="s">
        <v>97</v>
      </c>
      <c r="H30" s="11" t="s">
        <v>101</v>
      </c>
      <c r="I30" s="11"/>
      <c r="J30" s="11"/>
      <c r="K30" s="244" t="n">
        <v>43374</v>
      </c>
      <c r="L30" s="19" t="n">
        <v>12</v>
      </c>
      <c r="M30" s="244" t="n">
        <f aca="false">K30+364</f>
        <v>43738</v>
      </c>
      <c r="N30" s="11"/>
      <c r="O30" s="11"/>
      <c r="P30" s="11"/>
      <c r="Q30" s="11"/>
    </row>
    <row r="31" customFormat="false" ht="14.5" hidden="false" customHeight="false" outlineLevel="0" collapsed="false">
      <c r="A31" s="11" t="n">
        <v>27</v>
      </c>
      <c r="B31" s="11" t="s">
        <v>399</v>
      </c>
      <c r="C31" s="11" t="s">
        <v>400</v>
      </c>
      <c r="D31" s="11" t="s">
        <v>248</v>
      </c>
      <c r="E31" s="244" t="n">
        <v>43374</v>
      </c>
      <c r="F31" s="11" t="n">
        <v>1</v>
      </c>
      <c r="G31" s="11" t="s">
        <v>97</v>
      </c>
      <c r="H31" s="11" t="s">
        <v>101</v>
      </c>
      <c r="I31" s="11"/>
      <c r="J31" s="11"/>
      <c r="K31" s="244" t="n">
        <v>43374</v>
      </c>
      <c r="L31" s="19" t="n">
        <v>12</v>
      </c>
      <c r="M31" s="244" t="n">
        <f aca="false">K31+364</f>
        <v>43738</v>
      </c>
      <c r="N31" s="11"/>
      <c r="O31" s="11"/>
      <c r="P31" s="11"/>
      <c r="Q31" s="11"/>
    </row>
    <row r="32" customFormat="false" ht="14.5" hidden="false" customHeight="false" outlineLevel="0" collapsed="false">
      <c r="A32" s="11" t="n">
        <v>28</v>
      </c>
      <c r="B32" s="11" t="s">
        <v>401</v>
      </c>
      <c r="C32" s="11" t="s">
        <v>402</v>
      </c>
      <c r="D32" s="11" t="s">
        <v>248</v>
      </c>
      <c r="E32" s="244" t="n">
        <v>43374</v>
      </c>
      <c r="F32" s="11" t="n">
        <v>1</v>
      </c>
      <c r="G32" s="11" t="s">
        <v>97</v>
      </c>
      <c r="H32" s="11" t="s">
        <v>101</v>
      </c>
      <c r="I32" s="11"/>
      <c r="J32" s="11"/>
      <c r="K32" s="244" t="n">
        <v>43374</v>
      </c>
      <c r="L32" s="19" t="n">
        <v>12</v>
      </c>
      <c r="M32" s="244" t="n">
        <f aca="false">K32+364</f>
        <v>43738</v>
      </c>
      <c r="N32" s="11"/>
      <c r="O32" s="11"/>
      <c r="P32" s="11"/>
      <c r="Q32" s="11"/>
    </row>
    <row r="33" customFormat="false" ht="14.5" hidden="false" customHeight="false" outlineLevel="0" collapsed="false">
      <c r="A33" s="11" t="n">
        <v>29</v>
      </c>
      <c r="B33" s="11" t="s">
        <v>403</v>
      </c>
      <c r="C33" s="11" t="s">
        <v>404</v>
      </c>
      <c r="D33" s="11" t="s">
        <v>248</v>
      </c>
      <c r="E33" s="244" t="n">
        <v>43374</v>
      </c>
      <c r="F33" s="11" t="n">
        <v>1</v>
      </c>
      <c r="G33" s="11" t="s">
        <v>97</v>
      </c>
      <c r="H33" s="11" t="s">
        <v>101</v>
      </c>
      <c r="I33" s="11"/>
      <c r="J33" s="11"/>
      <c r="K33" s="244" t="n">
        <v>43374</v>
      </c>
      <c r="L33" s="19" t="n">
        <v>12</v>
      </c>
      <c r="M33" s="244" t="n">
        <f aca="false">K33+364</f>
        <v>43738</v>
      </c>
      <c r="N33" s="11"/>
      <c r="O33" s="11"/>
      <c r="P33" s="11"/>
      <c r="Q33" s="11"/>
    </row>
    <row r="34" customFormat="false" ht="14.5" hidden="false" customHeight="false" outlineLevel="0" collapsed="false">
      <c r="A34" s="11" t="n">
        <v>30</v>
      </c>
      <c r="B34" s="11" t="s">
        <v>405</v>
      </c>
      <c r="C34" s="11" t="s">
        <v>406</v>
      </c>
      <c r="D34" s="11" t="s">
        <v>248</v>
      </c>
      <c r="E34" s="244" t="n">
        <v>43374</v>
      </c>
      <c r="F34" s="11" t="n">
        <v>1</v>
      </c>
      <c r="G34" s="11" t="s">
        <v>97</v>
      </c>
      <c r="H34" s="11" t="s">
        <v>101</v>
      </c>
      <c r="I34" s="11"/>
      <c r="J34" s="11"/>
      <c r="K34" s="244" t="n">
        <v>43374</v>
      </c>
      <c r="L34" s="19" t="n">
        <v>12</v>
      </c>
      <c r="M34" s="244" t="n">
        <f aca="false">K34+364</f>
        <v>43738</v>
      </c>
      <c r="N34" s="11"/>
      <c r="O34" s="11"/>
      <c r="P34" s="11"/>
      <c r="Q34" s="11"/>
    </row>
    <row r="35" customFormat="false" ht="14.5" hidden="false" customHeight="false" outlineLevel="0" collapsed="false">
      <c r="A35" s="11" t="n">
        <v>31</v>
      </c>
      <c r="B35" s="11" t="s">
        <v>407</v>
      </c>
      <c r="C35" s="11" t="s">
        <v>408</v>
      </c>
      <c r="D35" s="11" t="s">
        <v>248</v>
      </c>
      <c r="E35" s="244" t="n">
        <v>43374</v>
      </c>
      <c r="F35" s="11" t="n">
        <v>1</v>
      </c>
      <c r="G35" s="11" t="s">
        <v>97</v>
      </c>
      <c r="H35" s="11" t="s">
        <v>101</v>
      </c>
      <c r="I35" s="11"/>
      <c r="J35" s="11"/>
      <c r="K35" s="244" t="n">
        <v>43374</v>
      </c>
      <c r="L35" s="19" t="n">
        <v>12</v>
      </c>
      <c r="M35" s="244" t="n">
        <f aca="false">K35+364</f>
        <v>43738</v>
      </c>
      <c r="N35" s="11"/>
      <c r="O35" s="11"/>
      <c r="P35" s="11"/>
      <c r="Q35" s="11"/>
    </row>
    <row r="36" customFormat="false" ht="14.5" hidden="false" customHeight="false" outlineLevel="0" collapsed="false">
      <c r="A36" s="11" t="n">
        <v>32</v>
      </c>
      <c r="B36" s="11" t="s">
        <v>409</v>
      </c>
      <c r="C36" s="11" t="s">
        <v>410</v>
      </c>
      <c r="D36" s="11" t="s">
        <v>248</v>
      </c>
      <c r="E36" s="244" t="n">
        <v>43374</v>
      </c>
      <c r="F36" s="11" t="n">
        <v>1</v>
      </c>
      <c r="G36" s="11" t="s">
        <v>97</v>
      </c>
      <c r="H36" s="11" t="s">
        <v>101</v>
      </c>
      <c r="I36" s="11"/>
      <c r="J36" s="11"/>
      <c r="K36" s="244" t="n">
        <v>43374</v>
      </c>
      <c r="L36" s="19" t="n">
        <v>12</v>
      </c>
      <c r="M36" s="244" t="n">
        <f aca="false">K36+364</f>
        <v>43738</v>
      </c>
      <c r="N36" s="11"/>
      <c r="O36" s="11"/>
      <c r="P36" s="11"/>
      <c r="Q36" s="11"/>
    </row>
    <row r="37" customFormat="false" ht="14.5" hidden="false" customHeight="false" outlineLevel="0" collapsed="false">
      <c r="A37" s="11" t="n">
        <v>33</v>
      </c>
      <c r="B37" s="11" t="s">
        <v>411</v>
      </c>
      <c r="C37" s="11" t="s">
        <v>412</v>
      </c>
      <c r="D37" s="11" t="s">
        <v>248</v>
      </c>
      <c r="E37" s="244" t="n">
        <v>43374</v>
      </c>
      <c r="F37" s="11" t="n">
        <v>1</v>
      </c>
      <c r="G37" s="11" t="s">
        <v>97</v>
      </c>
      <c r="H37" s="11" t="s">
        <v>101</v>
      </c>
      <c r="I37" s="11"/>
      <c r="J37" s="11"/>
      <c r="K37" s="244" t="n">
        <v>43374</v>
      </c>
      <c r="L37" s="19" t="n">
        <v>12</v>
      </c>
      <c r="M37" s="244" t="n">
        <f aca="false">K37+364</f>
        <v>43738</v>
      </c>
      <c r="N37" s="11"/>
      <c r="O37" s="11"/>
      <c r="P37" s="11"/>
      <c r="Q37" s="11"/>
    </row>
    <row r="38" customFormat="false" ht="14.5" hidden="false" customHeight="false" outlineLevel="0" collapsed="false">
      <c r="A38" s="11" t="n">
        <v>34</v>
      </c>
      <c r="B38" s="11" t="s">
        <v>413</v>
      </c>
      <c r="C38" s="11" t="s">
        <v>414</v>
      </c>
      <c r="D38" s="11" t="s">
        <v>248</v>
      </c>
      <c r="E38" s="244" t="n">
        <v>43374</v>
      </c>
      <c r="F38" s="11" t="n">
        <v>1</v>
      </c>
      <c r="G38" s="11" t="s">
        <v>97</v>
      </c>
      <c r="H38" s="11" t="s">
        <v>101</v>
      </c>
      <c r="I38" s="11"/>
      <c r="J38" s="11"/>
      <c r="K38" s="244" t="n">
        <v>43374</v>
      </c>
      <c r="L38" s="19" t="n">
        <v>12</v>
      </c>
      <c r="M38" s="244" t="n">
        <f aca="false">K38+364</f>
        <v>43738</v>
      </c>
      <c r="N38" s="11"/>
      <c r="O38" s="11"/>
      <c r="P38" s="11"/>
      <c r="Q38" s="11"/>
    </row>
    <row r="39" customFormat="false" ht="14.5" hidden="false" customHeight="false" outlineLevel="0" collapsed="false">
      <c r="A39" s="11" t="n">
        <v>35</v>
      </c>
      <c r="B39" s="11" t="s">
        <v>415</v>
      </c>
      <c r="C39" s="11" t="s">
        <v>416</v>
      </c>
      <c r="D39" s="11" t="s">
        <v>248</v>
      </c>
      <c r="E39" s="244" t="n">
        <v>43374</v>
      </c>
      <c r="F39" s="11" t="n">
        <v>1</v>
      </c>
      <c r="G39" s="11" t="s">
        <v>97</v>
      </c>
      <c r="H39" s="11" t="s">
        <v>101</v>
      </c>
      <c r="I39" s="11"/>
      <c r="J39" s="11"/>
      <c r="K39" s="244" t="n">
        <v>43374</v>
      </c>
      <c r="L39" s="19" t="n">
        <v>12</v>
      </c>
      <c r="M39" s="244" t="n">
        <f aca="false">K39+364</f>
        <v>43738</v>
      </c>
      <c r="N39" s="11"/>
      <c r="O39" s="11"/>
      <c r="P39" s="11"/>
      <c r="Q39" s="11"/>
    </row>
    <row r="40" customFormat="false" ht="14.5" hidden="false" customHeight="false" outlineLevel="0" collapsed="false">
      <c r="A40" s="11" t="n">
        <v>36</v>
      </c>
      <c r="B40" s="11" t="s">
        <v>417</v>
      </c>
      <c r="C40" s="11" t="s">
        <v>418</v>
      </c>
      <c r="D40" s="11" t="s">
        <v>248</v>
      </c>
      <c r="E40" s="244" t="n">
        <v>43374</v>
      </c>
      <c r="F40" s="11" t="n">
        <v>1</v>
      </c>
      <c r="G40" s="11" t="s">
        <v>97</v>
      </c>
      <c r="H40" s="11" t="s">
        <v>101</v>
      </c>
      <c r="I40" s="11"/>
      <c r="J40" s="11"/>
      <c r="K40" s="244" t="n">
        <v>43374</v>
      </c>
      <c r="L40" s="19" t="n">
        <v>12</v>
      </c>
      <c r="M40" s="244" t="n">
        <f aca="false">K40+364</f>
        <v>43738</v>
      </c>
      <c r="N40" s="11"/>
      <c r="O40" s="11"/>
      <c r="P40" s="11"/>
      <c r="Q40" s="11"/>
    </row>
    <row r="41" customFormat="false" ht="14.5" hidden="false" customHeight="false" outlineLevel="0" collapsed="false">
      <c r="A41" s="11" t="n">
        <v>37</v>
      </c>
      <c r="B41" s="11" t="s">
        <v>419</v>
      </c>
      <c r="C41" s="11" t="s">
        <v>420</v>
      </c>
      <c r="D41" s="11" t="s">
        <v>248</v>
      </c>
      <c r="E41" s="244" t="n">
        <v>43374</v>
      </c>
      <c r="F41" s="11" t="n">
        <v>1</v>
      </c>
      <c r="G41" s="11" t="s">
        <v>97</v>
      </c>
      <c r="H41" s="11" t="s">
        <v>101</v>
      </c>
      <c r="I41" s="11"/>
      <c r="J41" s="11"/>
      <c r="K41" s="244" t="n">
        <v>43374</v>
      </c>
      <c r="L41" s="19" t="n">
        <v>12</v>
      </c>
      <c r="M41" s="244" t="n">
        <f aca="false">K41+364</f>
        <v>43738</v>
      </c>
      <c r="N41" s="11"/>
      <c r="O41" s="11"/>
      <c r="P41" s="11"/>
      <c r="Q41" s="11"/>
    </row>
    <row r="42" customFormat="false" ht="14.5" hidden="false" customHeight="false" outlineLevel="0" collapsed="false">
      <c r="A42" s="11" t="n">
        <v>38</v>
      </c>
      <c r="B42" s="11" t="s">
        <v>421</v>
      </c>
      <c r="C42" s="11" t="s">
        <v>422</v>
      </c>
      <c r="D42" s="11" t="s">
        <v>248</v>
      </c>
      <c r="E42" s="244" t="n">
        <v>43374</v>
      </c>
      <c r="F42" s="11" t="n">
        <v>1</v>
      </c>
      <c r="G42" s="11" t="s">
        <v>97</v>
      </c>
      <c r="H42" s="11" t="s">
        <v>101</v>
      </c>
      <c r="I42" s="11"/>
      <c r="J42" s="11"/>
      <c r="K42" s="244" t="n">
        <v>43374</v>
      </c>
      <c r="L42" s="19" t="n">
        <v>12</v>
      </c>
      <c r="M42" s="244" t="n">
        <f aca="false">K42+364</f>
        <v>43738</v>
      </c>
      <c r="N42" s="11"/>
      <c r="O42" s="11"/>
      <c r="P42" s="11"/>
      <c r="Q42" s="11"/>
    </row>
    <row r="43" customFormat="false" ht="14.5" hidden="false" customHeight="false" outlineLevel="0" collapsed="false">
      <c r="A43" s="11" t="n">
        <v>39</v>
      </c>
      <c r="B43" s="11" t="s">
        <v>423</v>
      </c>
      <c r="C43" s="11" t="s">
        <v>424</v>
      </c>
      <c r="D43" s="11" t="s">
        <v>248</v>
      </c>
      <c r="E43" s="244" t="n">
        <v>43437</v>
      </c>
      <c r="F43" s="11" t="n">
        <v>1</v>
      </c>
      <c r="G43" s="11" t="s">
        <v>97</v>
      </c>
      <c r="H43" s="11" t="s">
        <v>101</v>
      </c>
      <c r="I43" s="11"/>
      <c r="J43" s="11"/>
      <c r="K43" s="244" t="n">
        <v>43437</v>
      </c>
      <c r="L43" s="19" t="n">
        <v>12</v>
      </c>
      <c r="M43" s="244" t="n">
        <f aca="false">K43+364</f>
        <v>43801</v>
      </c>
      <c r="N43" s="11"/>
      <c r="O43" s="11"/>
      <c r="P43" s="11"/>
      <c r="Q43" s="11"/>
    </row>
    <row r="44" customFormat="false" ht="14.5" hidden="false" customHeight="false" outlineLevel="0" collapsed="false">
      <c r="A44" s="11" t="n">
        <v>40</v>
      </c>
      <c r="B44" s="11" t="s">
        <v>425</v>
      </c>
      <c r="C44" s="11" t="s">
        <v>426</v>
      </c>
      <c r="D44" s="11" t="s">
        <v>248</v>
      </c>
      <c r="E44" s="244" t="n">
        <v>43437</v>
      </c>
      <c r="F44" s="11" t="n">
        <v>1</v>
      </c>
      <c r="G44" s="11" t="s">
        <v>97</v>
      </c>
      <c r="H44" s="11" t="s">
        <v>101</v>
      </c>
      <c r="I44" s="11"/>
      <c r="J44" s="11"/>
      <c r="K44" s="244" t="n">
        <v>43437</v>
      </c>
      <c r="L44" s="19" t="n">
        <v>12</v>
      </c>
      <c r="M44" s="244" t="n">
        <f aca="false">K44+364</f>
        <v>43801</v>
      </c>
      <c r="N44" s="11"/>
      <c r="O44" s="11"/>
      <c r="P44" s="11"/>
      <c r="Q44" s="11"/>
    </row>
    <row r="45" customFormat="false" ht="14.5" hidden="false" customHeight="false" outlineLevel="0" collapsed="false">
      <c r="A45" s="11" t="n">
        <v>41</v>
      </c>
      <c r="B45" s="11" t="s">
        <v>427</v>
      </c>
      <c r="C45" s="11" t="s">
        <v>428</v>
      </c>
      <c r="D45" s="11" t="s">
        <v>248</v>
      </c>
      <c r="E45" s="244" t="n">
        <v>43437</v>
      </c>
      <c r="F45" s="11" t="n">
        <v>1</v>
      </c>
      <c r="G45" s="11" t="s">
        <v>97</v>
      </c>
      <c r="H45" s="11" t="s">
        <v>101</v>
      </c>
      <c r="I45" s="11"/>
      <c r="J45" s="11"/>
      <c r="K45" s="244" t="n">
        <v>43437</v>
      </c>
      <c r="L45" s="19" t="n">
        <v>12</v>
      </c>
      <c r="M45" s="244" t="n">
        <f aca="false">K45+364</f>
        <v>43801</v>
      </c>
      <c r="N45" s="11"/>
      <c r="O45" s="11"/>
      <c r="P45" s="11"/>
      <c r="Q45" s="11"/>
    </row>
    <row r="46" customFormat="false" ht="14.5" hidden="false" customHeight="false" outlineLevel="0" collapsed="false">
      <c r="A46" s="11" t="n">
        <v>42</v>
      </c>
      <c r="B46" s="254" t="s">
        <v>429</v>
      </c>
      <c r="C46" s="254" t="s">
        <v>430</v>
      </c>
      <c r="D46" s="254" t="s">
        <v>369</v>
      </c>
      <c r="E46" s="255" t="n">
        <v>43437</v>
      </c>
      <c r="F46" s="254" t="n">
        <v>1</v>
      </c>
      <c r="G46" s="254" t="s">
        <v>97</v>
      </c>
      <c r="H46" s="254" t="s">
        <v>101</v>
      </c>
      <c r="I46" s="254"/>
      <c r="J46" s="254"/>
      <c r="K46" s="255" t="n">
        <v>43437</v>
      </c>
      <c r="L46" s="256" t="n">
        <v>12</v>
      </c>
      <c r="M46" s="255" t="n">
        <f aca="false">K46+364</f>
        <v>43801</v>
      </c>
      <c r="N46" s="11"/>
      <c r="O46" s="11"/>
      <c r="P46" s="11"/>
      <c r="Q46" s="11"/>
    </row>
    <row r="47" customFormat="false" ht="14.5" hidden="false" customHeight="false" outlineLevel="0" collapsed="false">
      <c r="A47" s="11" t="n">
        <v>43</v>
      </c>
      <c r="B47" s="11" t="s">
        <v>431</v>
      </c>
      <c r="C47" s="11" t="s">
        <v>432</v>
      </c>
      <c r="D47" s="11" t="s">
        <v>248</v>
      </c>
      <c r="E47" s="244" t="n">
        <v>43437</v>
      </c>
      <c r="F47" s="11" t="n">
        <v>1</v>
      </c>
      <c r="G47" s="11" t="s">
        <v>97</v>
      </c>
      <c r="H47" s="11" t="s">
        <v>101</v>
      </c>
      <c r="I47" s="11"/>
      <c r="J47" s="11"/>
      <c r="K47" s="244" t="n">
        <v>43437</v>
      </c>
      <c r="L47" s="19" t="n">
        <v>12</v>
      </c>
      <c r="M47" s="244" t="n">
        <f aca="false">K47+364</f>
        <v>43801</v>
      </c>
      <c r="N47" s="11"/>
      <c r="O47" s="11"/>
      <c r="P47" s="11"/>
      <c r="Q47" s="11"/>
    </row>
    <row r="48" customFormat="false" ht="14.5" hidden="false" customHeight="false" outlineLevel="0" collapsed="false">
      <c r="A48" s="11" t="n">
        <v>44</v>
      </c>
      <c r="B48" s="0" t="s">
        <v>433</v>
      </c>
      <c r="C48" s="11" t="s">
        <v>434</v>
      </c>
      <c r="D48" s="11" t="s">
        <v>248</v>
      </c>
      <c r="E48" s="244" t="n">
        <v>43447</v>
      </c>
      <c r="F48" s="11" t="n">
        <v>1</v>
      </c>
      <c r="G48" s="11" t="s">
        <v>97</v>
      </c>
      <c r="H48" s="11" t="s">
        <v>101</v>
      </c>
      <c r="I48" s="11"/>
      <c r="J48" s="11"/>
      <c r="K48" s="244" t="n">
        <v>43447</v>
      </c>
      <c r="L48" s="19" t="n">
        <v>12</v>
      </c>
      <c r="M48" s="244" t="n">
        <f aca="false">K48+364</f>
        <v>43811</v>
      </c>
      <c r="N48" s="11"/>
      <c r="O48" s="11"/>
      <c r="P48" s="11"/>
      <c r="Q48" s="11"/>
    </row>
    <row r="49" customFormat="false" ht="14.5" hidden="false" customHeight="false" outlineLevel="0" collapsed="false">
      <c r="A49" s="11" t="n">
        <v>45</v>
      </c>
      <c r="B49" s="254" t="s">
        <v>435</v>
      </c>
      <c r="C49" s="254" t="s">
        <v>436</v>
      </c>
      <c r="D49" s="254" t="s">
        <v>369</v>
      </c>
      <c r="E49" s="255" t="n">
        <v>43447</v>
      </c>
      <c r="F49" s="254" t="n">
        <v>1</v>
      </c>
      <c r="G49" s="254" t="s">
        <v>97</v>
      </c>
      <c r="H49" s="254" t="s">
        <v>101</v>
      </c>
      <c r="I49" s="254"/>
      <c r="J49" s="254"/>
      <c r="K49" s="255" t="n">
        <v>43447</v>
      </c>
      <c r="L49" s="256" t="n">
        <v>12</v>
      </c>
      <c r="M49" s="255" t="n">
        <f aca="false">K49+364</f>
        <v>43811</v>
      </c>
      <c r="N49" s="11"/>
      <c r="O49" s="11"/>
      <c r="P49" s="11"/>
      <c r="Q49" s="11"/>
    </row>
    <row r="50" customFormat="false" ht="14.5" hidden="false" customHeight="false" outlineLevel="0" collapsed="false">
      <c r="A50" s="11" t="n">
        <v>46</v>
      </c>
      <c r="B50" s="11" t="s">
        <v>437</v>
      </c>
      <c r="C50" s="11" t="s">
        <v>438</v>
      </c>
      <c r="D50" s="11" t="s">
        <v>248</v>
      </c>
      <c r="E50" s="244" t="n">
        <v>43460</v>
      </c>
      <c r="F50" s="11" t="n">
        <v>1</v>
      </c>
      <c r="G50" s="11" t="s">
        <v>97</v>
      </c>
      <c r="H50" s="11" t="s">
        <v>101</v>
      </c>
      <c r="I50" s="11"/>
      <c r="J50" s="11"/>
      <c r="K50" s="244" t="n">
        <v>43460</v>
      </c>
      <c r="L50" s="19" t="n">
        <v>12</v>
      </c>
      <c r="M50" s="244" t="n">
        <f aca="false">K50+364</f>
        <v>43824</v>
      </c>
      <c r="N50" s="11"/>
      <c r="O50" s="11"/>
      <c r="P50" s="11"/>
      <c r="Q50" s="11"/>
    </row>
    <row r="51" customFormat="false" ht="14.5" hidden="false" customHeight="false" outlineLevel="0" collapsed="false">
      <c r="A51" s="11" t="n">
        <v>47</v>
      </c>
      <c r="B51" s="11" t="s">
        <v>439</v>
      </c>
      <c r="C51" s="11" t="s">
        <v>440</v>
      </c>
      <c r="D51" s="11" t="s">
        <v>248</v>
      </c>
      <c r="E51" s="244" t="n">
        <v>43469</v>
      </c>
      <c r="F51" s="11" t="n">
        <v>1</v>
      </c>
      <c r="G51" s="11" t="s">
        <v>97</v>
      </c>
      <c r="H51" s="11" t="s">
        <v>101</v>
      </c>
      <c r="I51" s="11"/>
      <c r="J51" s="11"/>
      <c r="K51" s="244" t="n">
        <v>43469</v>
      </c>
      <c r="L51" s="19" t="n">
        <v>12</v>
      </c>
      <c r="M51" s="244" t="n">
        <f aca="false">K51+364</f>
        <v>43833</v>
      </c>
      <c r="N51" s="11"/>
      <c r="O51" s="11"/>
      <c r="P51" s="11"/>
      <c r="Q51" s="11"/>
    </row>
    <row r="52" customFormat="false" ht="14.5" hidden="false" customHeight="false" outlineLevel="0" collapsed="false">
      <c r="A52" s="11" t="n">
        <v>48</v>
      </c>
      <c r="B52" s="11" t="s">
        <v>441</v>
      </c>
      <c r="C52" s="11" t="s">
        <v>442</v>
      </c>
      <c r="D52" s="11" t="s">
        <v>248</v>
      </c>
      <c r="E52" s="244" t="n">
        <v>43469</v>
      </c>
      <c r="F52" s="11" t="n">
        <v>1</v>
      </c>
      <c r="G52" s="11" t="s">
        <v>97</v>
      </c>
      <c r="H52" s="11" t="s">
        <v>101</v>
      </c>
      <c r="I52" s="11"/>
      <c r="J52" s="11"/>
      <c r="K52" s="244" t="n">
        <v>43469</v>
      </c>
      <c r="L52" s="19" t="n">
        <v>12</v>
      </c>
      <c r="M52" s="244" t="n">
        <f aca="false">K52+364</f>
        <v>43833</v>
      </c>
      <c r="N52" s="11"/>
      <c r="O52" s="11"/>
      <c r="P52" s="11"/>
      <c r="Q52" s="11"/>
    </row>
    <row r="53" customFormat="false" ht="14.5" hidden="false" customHeight="false" outlineLevel="0" collapsed="false">
      <c r="A53" s="11" t="n">
        <v>49</v>
      </c>
      <c r="B53" s="11" t="s">
        <v>443</v>
      </c>
      <c r="C53" s="11" t="s">
        <v>444</v>
      </c>
      <c r="D53" s="11" t="s">
        <v>248</v>
      </c>
      <c r="E53" s="244" t="n">
        <v>43469</v>
      </c>
      <c r="F53" s="11" t="n">
        <v>1</v>
      </c>
      <c r="G53" s="11" t="s">
        <v>97</v>
      </c>
      <c r="H53" s="11" t="s">
        <v>101</v>
      </c>
      <c r="I53" s="11"/>
      <c r="J53" s="11"/>
      <c r="K53" s="244" t="n">
        <v>43469</v>
      </c>
      <c r="L53" s="19" t="n">
        <v>12</v>
      </c>
      <c r="M53" s="244" t="n">
        <f aca="false">K53+364</f>
        <v>43833</v>
      </c>
      <c r="N53" s="11"/>
      <c r="O53" s="11"/>
      <c r="P53" s="11"/>
      <c r="Q53" s="11"/>
    </row>
    <row r="54" customFormat="false" ht="14.5" hidden="false" customHeight="false" outlineLevel="0" collapsed="false">
      <c r="A54" s="11" t="n">
        <v>50</v>
      </c>
      <c r="B54" s="11" t="s">
        <v>445</v>
      </c>
      <c r="C54" s="11" t="s">
        <v>446</v>
      </c>
      <c r="D54" s="11" t="s">
        <v>248</v>
      </c>
      <c r="E54" s="244" t="n">
        <v>43469</v>
      </c>
      <c r="F54" s="11" t="n">
        <v>1</v>
      </c>
      <c r="G54" s="11" t="s">
        <v>97</v>
      </c>
      <c r="H54" s="11" t="s">
        <v>101</v>
      </c>
      <c r="I54" s="11"/>
      <c r="J54" s="11"/>
      <c r="K54" s="244" t="n">
        <v>43469</v>
      </c>
      <c r="L54" s="19" t="n">
        <v>12</v>
      </c>
      <c r="M54" s="244" t="n">
        <f aca="false">K54+364</f>
        <v>43833</v>
      </c>
      <c r="N54" s="11"/>
      <c r="O54" s="11"/>
      <c r="P54" s="11"/>
      <c r="Q54" s="11"/>
    </row>
    <row r="55" customFormat="false" ht="14.5" hidden="false" customHeight="false" outlineLevel="0" collapsed="false">
      <c r="A55" s="11" t="n">
        <v>51</v>
      </c>
      <c r="B55" s="11" t="s">
        <v>447</v>
      </c>
      <c r="C55" s="11" t="s">
        <v>448</v>
      </c>
      <c r="D55" s="11" t="s">
        <v>248</v>
      </c>
      <c r="E55" s="244" t="n">
        <v>43498</v>
      </c>
      <c r="F55" s="11" t="n">
        <v>1</v>
      </c>
      <c r="G55" s="11" t="s">
        <v>97</v>
      </c>
      <c r="H55" s="11" t="s">
        <v>101</v>
      </c>
      <c r="I55" s="11"/>
      <c r="J55" s="11"/>
      <c r="K55" s="244" t="n">
        <v>43498</v>
      </c>
      <c r="L55" s="19" t="n">
        <v>12</v>
      </c>
      <c r="M55" s="244" t="n">
        <f aca="false">K55+364</f>
        <v>43862</v>
      </c>
      <c r="N55" s="11"/>
      <c r="O55" s="11"/>
      <c r="P55" s="11"/>
      <c r="Q55" s="11"/>
    </row>
    <row r="56" customFormat="false" ht="14.5" hidden="false" customHeight="false" outlineLevel="0" collapsed="false">
      <c r="A56" s="11" t="n">
        <v>52</v>
      </c>
      <c r="B56" s="11" t="s">
        <v>449</v>
      </c>
      <c r="C56" s="11" t="s">
        <v>450</v>
      </c>
      <c r="D56" s="11" t="s">
        <v>248</v>
      </c>
      <c r="E56" s="244" t="n">
        <v>43507</v>
      </c>
      <c r="F56" s="11" t="n">
        <v>1</v>
      </c>
      <c r="G56" s="11" t="s">
        <v>97</v>
      </c>
      <c r="H56" s="11" t="s">
        <v>101</v>
      </c>
      <c r="I56" s="11"/>
      <c r="J56" s="11"/>
      <c r="K56" s="244" t="n">
        <v>43507</v>
      </c>
      <c r="L56" s="19" t="n">
        <v>12</v>
      </c>
      <c r="M56" s="244" t="n">
        <f aca="false">K56+364</f>
        <v>43871</v>
      </c>
      <c r="N56" s="11"/>
      <c r="O56" s="11"/>
      <c r="P56" s="11"/>
      <c r="Q56" s="11"/>
    </row>
    <row r="57" customFormat="false" ht="14.5" hidden="false" customHeight="false" outlineLevel="0" collapsed="false">
      <c r="A57" s="11" t="n">
        <v>53</v>
      </c>
      <c r="B57" s="257" t="s">
        <v>451</v>
      </c>
      <c r="C57" s="11" t="s">
        <v>452</v>
      </c>
      <c r="D57" s="11" t="s">
        <v>248</v>
      </c>
      <c r="E57" s="244" t="n">
        <v>43549</v>
      </c>
      <c r="F57" s="11" t="n">
        <v>1</v>
      </c>
      <c r="G57" s="11" t="s">
        <v>97</v>
      </c>
      <c r="H57" s="11" t="s">
        <v>101</v>
      </c>
      <c r="I57" s="11"/>
      <c r="J57" s="11"/>
      <c r="K57" s="244" t="n">
        <v>43549</v>
      </c>
      <c r="L57" s="19" t="n">
        <v>12</v>
      </c>
      <c r="M57" s="244" t="n">
        <f aca="false">K57+364</f>
        <v>43913</v>
      </c>
      <c r="N57" s="11"/>
      <c r="O57" s="11"/>
      <c r="P57" s="11"/>
      <c r="Q57" s="11"/>
    </row>
    <row r="58" customFormat="false" ht="14.5" hidden="false" customHeight="false" outlineLevel="0" collapsed="false">
      <c r="A58" s="11" t="n">
        <v>54</v>
      </c>
      <c r="B58" s="258" t="s">
        <v>453</v>
      </c>
      <c r="C58" s="11" t="s">
        <v>454</v>
      </c>
      <c r="D58" s="11" t="s">
        <v>248</v>
      </c>
      <c r="E58" s="244" t="n">
        <v>43549</v>
      </c>
      <c r="F58" s="11" t="n">
        <v>1</v>
      </c>
      <c r="G58" s="11" t="s">
        <v>97</v>
      </c>
      <c r="H58" s="11" t="s">
        <v>101</v>
      </c>
      <c r="I58" s="11"/>
      <c r="J58" s="11"/>
      <c r="K58" s="244" t="n">
        <v>43549</v>
      </c>
      <c r="L58" s="19" t="n">
        <v>12</v>
      </c>
      <c r="M58" s="244" t="n">
        <f aca="false">K58+364</f>
        <v>43913</v>
      </c>
      <c r="N58" s="11"/>
      <c r="O58" s="11"/>
      <c r="P58" s="11"/>
      <c r="Q58" s="11"/>
    </row>
    <row r="59" customFormat="false" ht="14.5" hidden="false" customHeight="false" outlineLevel="0" collapsed="false">
      <c r="A59" s="11" t="n">
        <v>55</v>
      </c>
      <c r="B59" s="257" t="s">
        <v>455</v>
      </c>
      <c r="C59" s="11" t="s">
        <v>456</v>
      </c>
      <c r="D59" s="11" t="s">
        <v>248</v>
      </c>
      <c r="E59" s="244" t="n">
        <v>43549</v>
      </c>
      <c r="F59" s="11" t="n">
        <v>1</v>
      </c>
      <c r="G59" s="11" t="s">
        <v>97</v>
      </c>
      <c r="H59" s="11" t="s">
        <v>101</v>
      </c>
      <c r="I59" s="11"/>
      <c r="J59" s="11"/>
      <c r="K59" s="244" t="n">
        <v>43549</v>
      </c>
      <c r="L59" s="19" t="n">
        <v>12</v>
      </c>
      <c r="M59" s="244" t="n">
        <f aca="false">K59+364</f>
        <v>43913</v>
      </c>
      <c r="N59" s="11"/>
      <c r="O59" s="11"/>
      <c r="P59" s="11"/>
      <c r="Q59" s="11"/>
    </row>
    <row r="60" customFormat="false" ht="14.5" hidden="false" customHeight="false" outlineLevel="0" collapsed="false">
      <c r="A60" s="11" t="n">
        <v>56</v>
      </c>
      <c r="C60" s="11" t="s">
        <v>457</v>
      </c>
      <c r="D60" s="11"/>
      <c r="E60" s="11"/>
      <c r="F60" s="11" t="n">
        <v>1</v>
      </c>
      <c r="G60" s="11" t="s">
        <v>97</v>
      </c>
      <c r="H60" s="11" t="s">
        <v>101</v>
      </c>
      <c r="I60" s="11"/>
      <c r="J60" s="11"/>
      <c r="K60" s="244" t="n">
        <v>43374</v>
      </c>
      <c r="L60" s="19" t="n">
        <v>12</v>
      </c>
      <c r="M60" s="244" t="n">
        <f aca="false">K60+364</f>
        <v>43738</v>
      </c>
      <c r="N60" s="11"/>
      <c r="O60" s="11"/>
      <c r="P60" s="11"/>
      <c r="Q60" s="11"/>
    </row>
    <row r="61" customFormat="false" ht="14.5" hidden="false" customHeight="false" outlineLevel="0" collapsed="false">
      <c r="A61" s="11" t="n">
        <v>57</v>
      </c>
      <c r="B61" s="258" t="s">
        <v>458</v>
      </c>
      <c r="C61" s="11" t="s">
        <v>459</v>
      </c>
      <c r="D61" s="11" t="s">
        <v>248</v>
      </c>
      <c r="E61" s="244" t="n">
        <v>43591</v>
      </c>
      <c r="F61" s="11" t="n">
        <v>1</v>
      </c>
      <c r="G61" s="11" t="s">
        <v>97</v>
      </c>
      <c r="H61" s="11" t="s">
        <v>101</v>
      </c>
      <c r="I61" s="11"/>
      <c r="J61" s="11"/>
      <c r="K61" s="244" t="n">
        <v>43591</v>
      </c>
      <c r="L61" s="19" t="n">
        <v>12</v>
      </c>
      <c r="M61" s="244" t="n">
        <f aca="false">K61+364</f>
        <v>43955</v>
      </c>
      <c r="N61" s="11"/>
      <c r="O61" s="11"/>
      <c r="P61" s="11"/>
      <c r="Q61" s="11"/>
    </row>
    <row r="62" customFormat="false" ht="14.5" hidden="false" customHeight="false" outlineLevel="0" collapsed="false">
      <c r="A62" s="11" t="n">
        <v>58</v>
      </c>
      <c r="B62" s="11" t="s">
        <v>460</v>
      </c>
      <c r="C62" s="11" t="s">
        <v>461</v>
      </c>
      <c r="D62" s="11" t="s">
        <v>248</v>
      </c>
      <c r="E62" s="244" t="n">
        <v>43591</v>
      </c>
      <c r="F62" s="11" t="n">
        <v>1</v>
      </c>
      <c r="G62" s="11" t="s">
        <v>97</v>
      </c>
      <c r="H62" s="11" t="s">
        <v>101</v>
      </c>
      <c r="I62" s="11"/>
      <c r="J62" s="11"/>
      <c r="K62" s="244" t="n">
        <v>43591</v>
      </c>
      <c r="L62" s="19" t="n">
        <v>12</v>
      </c>
      <c r="M62" s="244" t="n">
        <f aca="false">K62+364</f>
        <v>43955</v>
      </c>
      <c r="N62" s="11"/>
      <c r="O62" s="11"/>
      <c r="P62" s="11"/>
      <c r="Q62" s="11"/>
    </row>
    <row r="63" customFormat="false" ht="14.5" hidden="false" customHeight="false" outlineLevel="0" collapsed="false">
      <c r="A63" s="11" t="n">
        <v>59</v>
      </c>
      <c r="B63" s="11" t="s">
        <v>462</v>
      </c>
      <c r="C63" s="11" t="s">
        <v>463</v>
      </c>
      <c r="D63" s="11" t="s">
        <v>248</v>
      </c>
      <c r="E63" s="244" t="n">
        <v>43591</v>
      </c>
      <c r="F63" s="11" t="n">
        <v>1</v>
      </c>
      <c r="G63" s="11" t="s">
        <v>97</v>
      </c>
      <c r="H63" s="11" t="s">
        <v>101</v>
      </c>
      <c r="I63" s="11"/>
      <c r="J63" s="11"/>
      <c r="K63" s="244" t="n">
        <v>43591</v>
      </c>
      <c r="L63" s="19" t="n">
        <v>12</v>
      </c>
      <c r="M63" s="244" t="n">
        <f aca="false">K63+364</f>
        <v>43955</v>
      </c>
      <c r="N63" s="11"/>
      <c r="O63" s="11"/>
      <c r="P63" s="11"/>
      <c r="Q63" s="11"/>
    </row>
    <row r="64" customFormat="false" ht="14.5" hidden="false" customHeight="false" outlineLevel="0" collapsed="false">
      <c r="A64" s="11" t="n">
        <v>60</v>
      </c>
      <c r="B64" s="11" t="s">
        <v>464</v>
      </c>
      <c r="C64" s="11" t="s">
        <v>465</v>
      </c>
      <c r="D64" s="11" t="s">
        <v>248</v>
      </c>
      <c r="E64" s="244" t="n">
        <v>43591</v>
      </c>
      <c r="F64" s="11" t="n">
        <v>1</v>
      </c>
      <c r="G64" s="11" t="s">
        <v>97</v>
      </c>
      <c r="H64" s="11" t="s">
        <v>101</v>
      </c>
      <c r="I64" s="11"/>
      <c r="J64" s="11"/>
      <c r="K64" s="244" t="n">
        <v>43591</v>
      </c>
      <c r="L64" s="19" t="n">
        <v>12</v>
      </c>
      <c r="M64" s="244" t="n">
        <f aca="false">K64+364</f>
        <v>43955</v>
      </c>
      <c r="N64" s="11"/>
      <c r="O64" s="11"/>
      <c r="P64" s="11"/>
      <c r="Q64" s="11"/>
    </row>
    <row r="65" customFormat="false" ht="14.5" hidden="false" customHeight="false" outlineLevel="0" collapsed="false">
      <c r="A65" s="11" t="n">
        <v>61</v>
      </c>
      <c r="B65" s="11" t="s">
        <v>466</v>
      </c>
      <c r="C65" s="11" t="s">
        <v>467</v>
      </c>
      <c r="D65" s="11" t="s">
        <v>248</v>
      </c>
      <c r="E65" s="244" t="n">
        <v>43591</v>
      </c>
      <c r="F65" s="11" t="n">
        <v>1</v>
      </c>
      <c r="G65" s="11" t="s">
        <v>97</v>
      </c>
      <c r="H65" s="11" t="s">
        <v>101</v>
      </c>
      <c r="I65" s="11"/>
      <c r="J65" s="11"/>
      <c r="K65" s="244" t="n">
        <v>43591</v>
      </c>
      <c r="L65" s="19" t="n">
        <v>12</v>
      </c>
      <c r="M65" s="244" t="n">
        <f aca="false">K65+364</f>
        <v>43955</v>
      </c>
      <c r="N65" s="11"/>
      <c r="O65" s="11"/>
      <c r="P65" s="11"/>
      <c r="Q65" s="11"/>
    </row>
    <row r="66" customFormat="false" ht="14.5" hidden="false" customHeight="false" outlineLevel="0" collapsed="false">
      <c r="A66" s="11" t="n">
        <v>62</v>
      </c>
      <c r="B66" s="11" t="s">
        <v>468</v>
      </c>
      <c r="C66" s="11" t="s">
        <v>469</v>
      </c>
      <c r="D66" s="11" t="s">
        <v>248</v>
      </c>
      <c r="E66" s="244" t="n">
        <v>43591</v>
      </c>
      <c r="F66" s="11" t="n">
        <v>1</v>
      </c>
      <c r="G66" s="11" t="s">
        <v>97</v>
      </c>
      <c r="H66" s="11" t="s">
        <v>101</v>
      </c>
      <c r="I66" s="11"/>
      <c r="J66" s="11"/>
      <c r="K66" s="244" t="n">
        <v>43591</v>
      </c>
      <c r="L66" s="19" t="n">
        <v>12</v>
      </c>
      <c r="M66" s="244" t="n">
        <f aca="false">K66+364</f>
        <v>43955</v>
      </c>
      <c r="N66" s="11"/>
      <c r="O66" s="11"/>
      <c r="P66" s="11"/>
      <c r="Q66" s="11"/>
    </row>
    <row r="67" customFormat="false" ht="14.5" hidden="false" customHeight="false" outlineLevel="0" collapsed="false">
      <c r="A67" s="11" t="n">
        <v>63</v>
      </c>
      <c r="B67" s="11" t="s">
        <v>470</v>
      </c>
      <c r="C67" s="11" t="s">
        <v>471</v>
      </c>
      <c r="D67" s="11" t="s">
        <v>248</v>
      </c>
      <c r="E67" s="244" t="n">
        <v>43591</v>
      </c>
      <c r="F67" s="11" t="n">
        <v>1</v>
      </c>
      <c r="G67" s="11" t="s">
        <v>97</v>
      </c>
      <c r="H67" s="11" t="s">
        <v>101</v>
      </c>
      <c r="I67" s="11"/>
      <c r="J67" s="11"/>
      <c r="K67" s="244" t="n">
        <v>43591</v>
      </c>
      <c r="L67" s="19" t="n">
        <v>12</v>
      </c>
      <c r="M67" s="244" t="n">
        <f aca="false">K67+364</f>
        <v>43955</v>
      </c>
      <c r="N67" s="11"/>
      <c r="O67" s="11"/>
      <c r="P67" s="11"/>
      <c r="Q67" s="11"/>
    </row>
    <row r="68" customFormat="false" ht="14.5" hidden="false" customHeight="false" outlineLevel="0" collapsed="false">
      <c r="A68" s="11" t="n">
        <v>64</v>
      </c>
      <c r="B68" s="11" t="s">
        <v>472</v>
      </c>
      <c r="C68" s="11" t="s">
        <v>473</v>
      </c>
      <c r="D68" s="11" t="s">
        <v>248</v>
      </c>
      <c r="E68" s="244" t="n">
        <v>43591</v>
      </c>
      <c r="F68" s="11" t="n">
        <v>1</v>
      </c>
      <c r="G68" s="11" t="s">
        <v>97</v>
      </c>
      <c r="H68" s="11" t="s">
        <v>101</v>
      </c>
      <c r="I68" s="11"/>
      <c r="J68" s="11"/>
      <c r="K68" s="244" t="n">
        <v>43591</v>
      </c>
      <c r="L68" s="19" t="n">
        <v>12</v>
      </c>
      <c r="M68" s="244" t="n">
        <f aca="false">K68+364</f>
        <v>43955</v>
      </c>
      <c r="N68" s="11"/>
      <c r="O68" s="11"/>
      <c r="P68" s="11"/>
      <c r="Q68" s="11"/>
    </row>
    <row r="69" customFormat="false" ht="14.5" hidden="false" customHeight="false" outlineLevel="0" collapsed="false">
      <c r="A69" s="11" t="n">
        <v>65</v>
      </c>
      <c r="B69" s="11" t="s">
        <v>474</v>
      </c>
      <c r="C69" s="11" t="s">
        <v>475</v>
      </c>
      <c r="D69" s="11" t="s">
        <v>248</v>
      </c>
      <c r="E69" s="244" t="n">
        <v>43626</v>
      </c>
      <c r="F69" s="11" t="n">
        <v>1</v>
      </c>
      <c r="G69" s="11" t="s">
        <v>97</v>
      </c>
      <c r="H69" s="11" t="s">
        <v>101</v>
      </c>
      <c r="I69" s="11"/>
      <c r="J69" s="11"/>
      <c r="K69" s="244" t="n">
        <v>43626</v>
      </c>
      <c r="L69" s="19" t="n">
        <v>12</v>
      </c>
      <c r="M69" s="244" t="n">
        <f aca="false">K69+364</f>
        <v>43990</v>
      </c>
      <c r="N69" s="11"/>
      <c r="O69" s="11"/>
      <c r="P69" s="11"/>
      <c r="Q69" s="11"/>
    </row>
    <row r="70" customFormat="false" ht="14.5" hidden="false" customHeight="false" outlineLevel="0" collapsed="false">
      <c r="A70" s="11" t="n">
        <v>66</v>
      </c>
      <c r="B70" s="11" t="s">
        <v>476</v>
      </c>
      <c r="C70" s="11" t="s">
        <v>477</v>
      </c>
      <c r="D70" s="11" t="s">
        <v>248</v>
      </c>
      <c r="E70" s="244" t="n">
        <v>43626</v>
      </c>
      <c r="F70" s="11" t="n">
        <v>1</v>
      </c>
      <c r="G70" s="11" t="s">
        <v>97</v>
      </c>
      <c r="H70" s="11" t="s">
        <v>101</v>
      </c>
      <c r="I70" s="11"/>
      <c r="J70" s="11"/>
      <c r="K70" s="244" t="n">
        <v>43626</v>
      </c>
      <c r="L70" s="19" t="n">
        <v>12</v>
      </c>
      <c r="M70" s="244" t="n">
        <f aca="false">K70+364</f>
        <v>43990</v>
      </c>
      <c r="N70" s="11"/>
      <c r="O70" s="11"/>
      <c r="P70" s="11"/>
      <c r="Q70" s="11"/>
    </row>
    <row r="71" customFormat="false" ht="14.5" hidden="false" customHeight="false" outlineLevel="0" collapsed="false">
      <c r="A71" s="11" t="n">
        <v>67</v>
      </c>
      <c r="B71" s="11" t="s">
        <v>478</v>
      </c>
      <c r="C71" s="11" t="s">
        <v>479</v>
      </c>
      <c r="D71" s="11" t="s">
        <v>248</v>
      </c>
      <c r="E71" s="244" t="n">
        <v>43626</v>
      </c>
      <c r="F71" s="11" t="n">
        <v>1</v>
      </c>
      <c r="G71" s="11" t="s">
        <v>97</v>
      </c>
      <c r="H71" s="11" t="s">
        <v>101</v>
      </c>
      <c r="I71" s="11"/>
      <c r="J71" s="11"/>
      <c r="K71" s="244" t="n">
        <v>43626</v>
      </c>
      <c r="L71" s="19" t="n">
        <v>12</v>
      </c>
      <c r="M71" s="244" t="n">
        <f aca="false">K71+364</f>
        <v>43990</v>
      </c>
      <c r="N71" s="11"/>
      <c r="O71" s="11"/>
      <c r="P71" s="11"/>
      <c r="Q71" s="11"/>
    </row>
    <row r="72" customFormat="false" ht="14.5" hidden="false" customHeight="false" outlineLevel="0" collapsed="false">
      <c r="A72" s="11" t="n">
        <v>68</v>
      </c>
      <c r="B72" s="11" t="s">
        <v>480</v>
      </c>
      <c r="C72" s="11" t="s">
        <v>481</v>
      </c>
      <c r="D72" s="11" t="s">
        <v>248</v>
      </c>
      <c r="E72" s="244" t="n">
        <v>43626</v>
      </c>
      <c r="F72" s="11" t="n">
        <v>1</v>
      </c>
      <c r="G72" s="11" t="s">
        <v>97</v>
      </c>
      <c r="H72" s="11" t="s">
        <v>101</v>
      </c>
      <c r="I72" s="11"/>
      <c r="J72" s="11"/>
      <c r="K72" s="244" t="n">
        <v>43626</v>
      </c>
      <c r="L72" s="19" t="n">
        <v>12</v>
      </c>
      <c r="M72" s="244" t="n">
        <f aca="false">K72+364</f>
        <v>43990</v>
      </c>
      <c r="N72" s="11"/>
      <c r="O72" s="11"/>
      <c r="P72" s="11"/>
      <c r="Q72" s="11"/>
    </row>
    <row r="73" customFormat="false" ht="14.5" hidden="false" customHeight="false" outlineLevel="0" collapsed="false">
      <c r="A73" s="11" t="n">
        <v>69</v>
      </c>
      <c r="B73" s="11" t="s">
        <v>482</v>
      </c>
      <c r="C73" s="11" t="s">
        <v>483</v>
      </c>
      <c r="D73" s="11" t="s">
        <v>248</v>
      </c>
      <c r="E73" s="244" t="n">
        <v>43647</v>
      </c>
      <c r="F73" s="11" t="n">
        <v>1</v>
      </c>
      <c r="G73" s="11" t="s">
        <v>97</v>
      </c>
      <c r="H73" s="11" t="s">
        <v>101</v>
      </c>
      <c r="I73" s="11"/>
      <c r="J73" s="11"/>
      <c r="K73" s="244" t="n">
        <v>43647</v>
      </c>
      <c r="L73" s="19" t="n">
        <v>12</v>
      </c>
      <c r="M73" s="244" t="n">
        <f aca="false">K73+364</f>
        <v>44011</v>
      </c>
      <c r="N73" s="11"/>
      <c r="O73" s="11"/>
      <c r="P73" s="11"/>
      <c r="Q73" s="11"/>
    </row>
    <row r="74" customFormat="false" ht="14.5" hidden="false" customHeight="false" outlineLevel="0" collapsed="false">
      <c r="A74" s="11" t="n">
        <v>70</v>
      </c>
      <c r="B74" s="11" t="s">
        <v>484</v>
      </c>
      <c r="C74" s="11" t="s">
        <v>485</v>
      </c>
      <c r="D74" s="11" t="s">
        <v>248</v>
      </c>
      <c r="E74" s="11"/>
      <c r="F74" s="11" t="n">
        <v>1</v>
      </c>
      <c r="G74" s="11" t="s">
        <v>97</v>
      </c>
      <c r="H74" s="11" t="s">
        <v>101</v>
      </c>
      <c r="I74" s="11"/>
      <c r="J74" s="11"/>
      <c r="K74" s="244" t="n">
        <v>43374</v>
      </c>
      <c r="L74" s="19" t="n">
        <v>12</v>
      </c>
      <c r="M74" s="244" t="n">
        <f aca="false">K74+364</f>
        <v>43738</v>
      </c>
      <c r="N74" s="11"/>
      <c r="O74" s="11"/>
      <c r="P74" s="11"/>
      <c r="Q74" s="11"/>
    </row>
    <row r="75" customFormat="false" ht="14.5" hidden="false" customHeight="false" outlineLevel="0" collapsed="false">
      <c r="A75" s="11" t="n">
        <v>71</v>
      </c>
      <c r="B75" s="11" t="s">
        <v>486</v>
      </c>
      <c r="C75" s="11" t="s">
        <v>487</v>
      </c>
      <c r="D75" s="11"/>
      <c r="E75" s="11"/>
      <c r="F75" s="11" t="n">
        <v>1</v>
      </c>
      <c r="G75" s="11" t="s">
        <v>97</v>
      </c>
      <c r="H75" s="11" t="s">
        <v>101</v>
      </c>
      <c r="I75" s="11"/>
      <c r="J75" s="11"/>
      <c r="K75" s="244" t="n">
        <v>43374</v>
      </c>
      <c r="L75" s="19" t="n">
        <v>12</v>
      </c>
      <c r="M75" s="244" t="n">
        <f aca="false">K75+364</f>
        <v>43738</v>
      </c>
      <c r="N75" s="11"/>
      <c r="O75" s="11"/>
      <c r="P75" s="11"/>
      <c r="Q75" s="11"/>
    </row>
    <row r="76" customFormat="false" ht="14.5" hidden="false" customHeight="false" outlineLevel="0" collapsed="false">
      <c r="N76" s="11"/>
      <c r="O76" s="11"/>
      <c r="P76" s="11"/>
      <c r="Q76" s="11"/>
    </row>
    <row r="77" customFormat="false" ht="14.5" hidden="false" customHeight="false" outlineLevel="0" collapsed="false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</row>
  </sheetData>
  <mergeCells count="5">
    <mergeCell ref="H1:H2"/>
    <mergeCell ref="I1:J1"/>
    <mergeCell ref="K1:M1"/>
    <mergeCell ref="N1:O1"/>
    <mergeCell ref="P1: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6" activeCellId="0" sqref="H6"/>
    </sheetView>
  </sheetViews>
  <sheetFormatPr defaultColWidth="9" defaultRowHeight="14.5" zeroHeight="false" outlineLevelRow="0" outlineLevelCol="0"/>
  <cols>
    <col collapsed="false" customWidth="true" hidden="false" outlineLevel="0" max="1" min="1" style="0" width="30.45"/>
    <col collapsed="false" customWidth="true" hidden="false" outlineLevel="0" max="2" min="2" style="0" width="5"/>
    <col collapsed="false" customWidth="true" hidden="false" outlineLevel="0" max="3" min="3" style="0" width="23.45"/>
    <col collapsed="false" customWidth="true" hidden="false" outlineLevel="0" max="4" min="4" style="0" width="7.64"/>
  </cols>
  <sheetData>
    <row r="1" customFormat="false" ht="14.5" hidden="false" customHeight="false" outlineLevel="0" collapsed="false">
      <c r="A1" s="259" t="s">
        <v>488</v>
      </c>
      <c r="B1" s="259"/>
      <c r="C1" s="259"/>
      <c r="D1" s="259"/>
    </row>
    <row r="2" customFormat="false" ht="14.5" hidden="false" customHeight="false" outlineLevel="0" collapsed="false">
      <c r="A2" s="246" t="s">
        <v>219</v>
      </c>
      <c r="B2" s="246" t="s">
        <v>489</v>
      </c>
      <c r="C2" s="246" t="s">
        <v>54</v>
      </c>
      <c r="D2" s="246" t="s">
        <v>490</v>
      </c>
    </row>
    <row r="3" customFormat="false" ht="14.5" hidden="false" customHeight="false" outlineLevel="0" collapsed="false">
      <c r="A3" s="247" t="str">
        <f aca="false">CONCATENATE(B3,"-",C3)</f>
        <v>P00-Project</v>
      </c>
      <c r="B3" s="11" t="s">
        <v>491</v>
      </c>
      <c r="C3" s="11" t="s">
        <v>492</v>
      </c>
      <c r="D3" s="11" t="s">
        <v>493</v>
      </c>
    </row>
    <row r="4" customFormat="false" ht="14.5" hidden="false" customHeight="false" outlineLevel="0" collapsed="false">
      <c r="A4" s="260" t="str">
        <f aca="false">CONCATENATE(B4,"-",C4)</f>
        <v>P01-Development</v>
      </c>
      <c r="B4" s="261" t="s">
        <v>494</v>
      </c>
      <c r="C4" s="261" t="s">
        <v>495</v>
      </c>
      <c r="D4" s="261" t="s">
        <v>493</v>
      </c>
    </row>
    <row r="5" customFormat="false" ht="14.5" hidden="false" customHeight="false" outlineLevel="0" collapsed="false">
      <c r="A5" s="260" t="str">
        <f aca="false">CONCATENATE(B5,"-",C5)</f>
        <v>P02-Installation</v>
      </c>
      <c r="B5" s="261" t="s">
        <v>496</v>
      </c>
      <c r="C5" s="261" t="s">
        <v>497</v>
      </c>
      <c r="D5" s="261" t="s">
        <v>493</v>
      </c>
    </row>
    <row r="6" customFormat="false" ht="14.5" hidden="false" customHeight="false" outlineLevel="0" collapsed="false">
      <c r="A6" s="260" t="str">
        <f aca="false">CONCATENATE(B6,"-",C6)</f>
        <v>P03-Testing</v>
      </c>
      <c r="B6" s="261" t="s">
        <v>498</v>
      </c>
      <c r="C6" s="261" t="s">
        <v>499</v>
      </c>
      <c r="D6" s="261" t="s">
        <v>493</v>
      </c>
    </row>
    <row r="7" customFormat="false" ht="14.5" hidden="false" customHeight="false" outlineLevel="0" collapsed="false">
      <c r="A7" s="260" t="str">
        <f aca="false">CONCATENATE(B7,"-",C7)</f>
        <v>P04-Training</v>
      </c>
      <c r="B7" s="261" t="s">
        <v>500</v>
      </c>
      <c r="C7" s="261" t="s">
        <v>501</v>
      </c>
      <c r="D7" s="261" t="s">
        <v>493</v>
      </c>
    </row>
    <row r="8" customFormat="false" ht="14.5" hidden="false" customHeight="false" outlineLevel="0" collapsed="false">
      <c r="A8" s="260" t="str">
        <f aca="false">CONCATENATE(B8,"-",C8)</f>
        <v>P05-Support</v>
      </c>
      <c r="B8" s="261" t="s">
        <v>502</v>
      </c>
      <c r="C8" s="261" t="s">
        <v>503</v>
      </c>
      <c r="D8" s="261" t="s">
        <v>493</v>
      </c>
    </row>
    <row r="9" customFormat="false" ht="14.5" hidden="false" customHeight="false" outlineLevel="0" collapsed="false">
      <c r="A9" s="260" t="str">
        <f aca="false">CONCATENATE(B9,"-",C9)</f>
        <v>P06-Documentation</v>
      </c>
      <c r="B9" s="261" t="s">
        <v>504</v>
      </c>
      <c r="C9" s="261" t="s">
        <v>505</v>
      </c>
      <c r="D9" s="261" t="s">
        <v>493</v>
      </c>
    </row>
    <row r="10" customFormat="false" ht="14.5" hidden="false" customHeight="false" outlineLevel="0" collapsed="false">
      <c r="A10" s="260" t="str">
        <f aca="false">CONCATENATE(B10,"-",C10)</f>
        <v>P07-Project Meeting</v>
      </c>
      <c r="B10" s="11" t="s">
        <v>506</v>
      </c>
      <c r="C10" s="11" t="s">
        <v>507</v>
      </c>
      <c r="D10" s="11" t="s">
        <v>493</v>
      </c>
    </row>
    <row r="11" customFormat="false" ht="14.5" hidden="false" customHeight="false" outlineLevel="0" collapsed="false">
      <c r="A11" s="260" t="str">
        <f aca="false">CONCATENATE(B11,"-",C11)</f>
        <v>P08-Business Travel Project</v>
      </c>
      <c r="B11" s="11" t="s">
        <v>508</v>
      </c>
      <c r="C11" s="11" t="s">
        <v>509</v>
      </c>
      <c r="D11" s="11" t="s">
        <v>493</v>
      </c>
    </row>
    <row r="12" customFormat="false" ht="14.5" hidden="false" customHeight="false" outlineLevel="0" collapsed="false">
      <c r="A12" s="260" t="str">
        <f aca="false">CONCATENATE(B12,"-",C12)</f>
        <v>P99-Other Project Activities</v>
      </c>
      <c r="B12" s="261" t="s">
        <v>510</v>
      </c>
      <c r="C12" s="261" t="s">
        <v>511</v>
      </c>
      <c r="D12" s="261" t="s">
        <v>493</v>
      </c>
    </row>
    <row r="13" customFormat="false" ht="14.5" hidden="false" customHeight="false" outlineLevel="0" collapsed="false">
      <c r="A13" s="247" t="str">
        <f aca="false">CONCATENATE(B13,"-",C13)</f>
        <v>M00-Meeting</v>
      </c>
      <c r="B13" s="11" t="s">
        <v>512</v>
      </c>
      <c r="C13" s="11" t="s">
        <v>513</v>
      </c>
      <c r="D13" s="11"/>
    </row>
    <row r="14" customFormat="false" ht="14.5" hidden="false" customHeight="false" outlineLevel="0" collapsed="false">
      <c r="A14" s="260" t="str">
        <f aca="false">CONCATENATE(B14,"-",C14)</f>
        <v>M01-Internal Meeting</v>
      </c>
      <c r="B14" s="11" t="s">
        <v>514</v>
      </c>
      <c r="C14" s="11" t="s">
        <v>515</v>
      </c>
      <c r="D14" s="11" t="s">
        <v>46</v>
      </c>
    </row>
    <row r="15" customFormat="false" ht="14.5" hidden="false" customHeight="false" outlineLevel="0" collapsed="false">
      <c r="A15" s="260" t="str">
        <f aca="false">CONCATENATE(B15,"-",C15)</f>
        <v>M02-Office Meeting</v>
      </c>
      <c r="B15" s="11" t="s">
        <v>516</v>
      </c>
      <c r="C15" s="11" t="s">
        <v>517</v>
      </c>
      <c r="D15" s="11" t="s">
        <v>46</v>
      </c>
    </row>
    <row r="16" customFormat="false" ht="14.5" hidden="false" customHeight="false" outlineLevel="0" collapsed="false">
      <c r="A16" s="260" t="str">
        <f aca="false">CONCATENATE(B16,"-",C16)</f>
        <v>M03-Business Travel Non-Project</v>
      </c>
      <c r="B16" s="11" t="s">
        <v>518</v>
      </c>
      <c r="C16" s="11" t="s">
        <v>519</v>
      </c>
      <c r="D16" s="11" t="s">
        <v>46</v>
      </c>
    </row>
    <row r="17" customFormat="false" ht="14.5" hidden="false" customHeight="false" outlineLevel="0" collapsed="false">
      <c r="A17" s="260" t="str">
        <f aca="false">CONCATENATE(B17,"-",C17)</f>
        <v>M04-Outing/Gathering</v>
      </c>
      <c r="B17" s="11" t="s">
        <v>520</v>
      </c>
      <c r="C17" s="11" t="s">
        <v>521</v>
      </c>
      <c r="D17" s="11" t="s">
        <v>46</v>
      </c>
    </row>
    <row r="18" customFormat="false" ht="14.5" hidden="false" customHeight="false" outlineLevel="0" collapsed="false">
      <c r="A18" s="260" t="str">
        <f aca="false">CONCATENATE(B18,"-",C18)</f>
        <v>M99-Other Meeting</v>
      </c>
      <c r="B18" s="11" t="s">
        <v>522</v>
      </c>
      <c r="C18" s="11" t="s">
        <v>523</v>
      </c>
      <c r="D18" s="11" t="s">
        <v>493</v>
      </c>
    </row>
    <row r="19" customFormat="false" ht="14.5" hidden="false" customHeight="false" outlineLevel="0" collapsed="false">
      <c r="A19" s="247" t="str">
        <f aca="false">CONCATENATE(B19,"-",C19)</f>
        <v>T00-Training</v>
      </c>
      <c r="B19" s="11" t="s">
        <v>524</v>
      </c>
      <c r="C19" s="11" t="s">
        <v>501</v>
      </c>
      <c r="D19" s="11"/>
    </row>
    <row r="20" customFormat="false" ht="14.5" hidden="false" customHeight="false" outlineLevel="0" collapsed="false">
      <c r="A20" s="260" t="str">
        <f aca="false">CONCATENATE(B20,"-",C20)</f>
        <v>T01-Internal Training</v>
      </c>
      <c r="B20" s="261" t="s">
        <v>525</v>
      </c>
      <c r="C20" s="261" t="s">
        <v>526</v>
      </c>
      <c r="D20" s="261" t="s">
        <v>46</v>
      </c>
    </row>
    <row r="21" customFormat="false" ht="14.5" hidden="false" customHeight="false" outlineLevel="0" collapsed="false">
      <c r="A21" s="260" t="str">
        <f aca="false">CONCATENATE(B21,"-",C21)</f>
        <v>T02-Project Training</v>
      </c>
      <c r="B21" s="261" t="s">
        <v>527</v>
      </c>
      <c r="C21" s="261" t="s">
        <v>528</v>
      </c>
      <c r="D21" s="261" t="s">
        <v>493</v>
      </c>
    </row>
    <row r="22" customFormat="false" ht="14.5" hidden="false" customHeight="false" outlineLevel="0" collapsed="false">
      <c r="A22" s="260" t="str">
        <f aca="false">CONCATENATE(B22,"-",C22)</f>
        <v>T99-Other Training</v>
      </c>
      <c r="B22" s="261" t="s">
        <v>529</v>
      </c>
      <c r="C22" s="261" t="s">
        <v>530</v>
      </c>
      <c r="D22" s="261" t="s">
        <v>493</v>
      </c>
    </row>
    <row r="23" customFormat="false" ht="14.5" hidden="false" customHeight="false" outlineLevel="0" collapsed="false">
      <c r="A23" s="247" t="str">
        <f aca="false">CONCATENATE(B23,"-",C23)</f>
        <v>L00-Leave</v>
      </c>
      <c r="B23" s="11" t="s">
        <v>531</v>
      </c>
      <c r="C23" s="11" t="s">
        <v>532</v>
      </c>
      <c r="D23" s="11" t="s">
        <v>46</v>
      </c>
    </row>
    <row r="24" customFormat="false" ht="14.5" hidden="false" customHeight="false" outlineLevel="0" collapsed="false">
      <c r="A24" s="260" t="str">
        <f aca="false">CONCATENATE(B24,"-",C24)</f>
        <v>L01-Annual Leave</v>
      </c>
      <c r="B24" s="11" t="s">
        <v>533</v>
      </c>
      <c r="C24" s="11" t="s">
        <v>534</v>
      </c>
      <c r="D24" s="11" t="s">
        <v>46</v>
      </c>
    </row>
    <row r="25" customFormat="false" ht="14.5" hidden="false" customHeight="false" outlineLevel="0" collapsed="false">
      <c r="A25" s="260" t="str">
        <f aca="false">CONCATENATE(B25,"-",C25)</f>
        <v>L02-Sickness Leave</v>
      </c>
      <c r="B25" s="11" t="s">
        <v>535</v>
      </c>
      <c r="C25" s="11" t="s">
        <v>536</v>
      </c>
      <c r="D25" s="11" t="s">
        <v>46</v>
      </c>
    </row>
    <row r="26" customFormat="false" ht="14.5" hidden="false" customHeight="false" outlineLevel="0" collapsed="false">
      <c r="A26" s="260" t="str">
        <f aca="false">CONCATENATE(B26,"-",C26)</f>
        <v>L03-Unpaid Leave</v>
      </c>
      <c r="B26" s="11" t="s">
        <v>537</v>
      </c>
      <c r="C26" s="11" t="s">
        <v>538</v>
      </c>
      <c r="D26" s="11" t="s">
        <v>46</v>
      </c>
    </row>
    <row r="27" customFormat="false" ht="14.5" hidden="false" customHeight="false" outlineLevel="0" collapsed="false">
      <c r="A27" s="260" t="str">
        <f aca="false">CONCATENATE(B27,"-",C27)</f>
        <v>L04-Goverment Leave</v>
      </c>
      <c r="B27" s="11" t="s">
        <v>539</v>
      </c>
      <c r="C27" s="11" t="s">
        <v>540</v>
      </c>
      <c r="D27" s="11" t="s">
        <v>46</v>
      </c>
    </row>
    <row r="28" customFormat="false" ht="14.5" hidden="false" customHeight="false" outlineLevel="0" collapsed="false">
      <c r="A28" s="260" t="str">
        <f aca="false">CONCATENATE(B28,"-",C28)</f>
        <v>L05-Public Holiday</v>
      </c>
      <c r="B28" s="11" t="s">
        <v>541</v>
      </c>
      <c r="C28" s="11" t="s">
        <v>542</v>
      </c>
      <c r="D28" s="11" t="s">
        <v>46</v>
      </c>
    </row>
    <row r="29" customFormat="false" ht="14.5" hidden="false" customHeight="false" outlineLevel="0" collapsed="false">
      <c r="A29" s="260" t="str">
        <f aca="false">CONCATENATE(B29,"-",C29)</f>
        <v>L06-Maternitity Leave</v>
      </c>
      <c r="B29" s="11" t="s">
        <v>543</v>
      </c>
      <c r="C29" s="11" t="s">
        <v>544</v>
      </c>
      <c r="D29" s="11" t="s">
        <v>46</v>
      </c>
    </row>
    <row r="30" customFormat="false" ht="14.5" hidden="false" customHeight="false" outlineLevel="0" collapsed="false">
      <c r="A30" s="260" t="str">
        <f aca="false">CONCATENATE(B30,"-",C30)</f>
        <v>L07-Condolence Leave</v>
      </c>
      <c r="B30" s="11" t="s">
        <v>545</v>
      </c>
      <c r="C30" s="11" t="s">
        <v>546</v>
      </c>
      <c r="D30" s="11" t="s">
        <v>46</v>
      </c>
    </row>
    <row r="31" customFormat="false" ht="14.5" hidden="false" customHeight="false" outlineLevel="0" collapsed="false">
      <c r="A31" s="260" t="str">
        <f aca="false">CONCATENATE(B31,"-",C31)</f>
        <v>L10-Project Leave</v>
      </c>
      <c r="B31" s="11" t="s">
        <v>547</v>
      </c>
      <c r="C31" s="11" t="s">
        <v>548</v>
      </c>
      <c r="D31" s="11" t="s">
        <v>493</v>
      </c>
    </row>
    <row r="32" customFormat="false" ht="14.5" hidden="false" customHeight="false" outlineLevel="0" collapsed="false">
      <c r="A32" s="260" t="str">
        <f aca="false">CONCATENATE(B32,"-",C32)</f>
        <v>L99-Other Leave</v>
      </c>
      <c r="B32" s="11" t="s">
        <v>549</v>
      </c>
      <c r="C32" s="11" t="s">
        <v>550</v>
      </c>
      <c r="D32" s="11" t="s">
        <v>46</v>
      </c>
    </row>
    <row r="33" customFormat="false" ht="14.5" hidden="false" customHeight="false" outlineLevel="0" collapsed="false">
      <c r="A33" s="247" t="str">
        <f aca="false">CONCATENATE(B33,"-",C33)</f>
        <v>O00-Others</v>
      </c>
      <c r="B33" s="11" t="s">
        <v>551</v>
      </c>
      <c r="C33" s="11" t="s">
        <v>552</v>
      </c>
      <c r="D33" s="11" t="s">
        <v>46</v>
      </c>
    </row>
    <row r="34" customFormat="false" ht="14.5" hidden="false" customHeight="false" outlineLevel="0" collapsed="false">
      <c r="A34" s="260" t="s">
        <v>553</v>
      </c>
      <c r="B34" s="11" t="s">
        <v>554</v>
      </c>
      <c r="C34" s="11" t="s">
        <v>555</v>
      </c>
      <c r="D34" s="11" t="s">
        <v>46</v>
      </c>
    </row>
  </sheetData>
  <sheetProtection sheet="true" password="9920" objects="true" scenarios="true"/>
  <mergeCells count="1">
    <mergeCell ref="A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6" activeCellId="0" sqref="B16"/>
    </sheetView>
  </sheetViews>
  <sheetFormatPr defaultColWidth="9" defaultRowHeight="14.5" zeroHeight="false" outlineLevelRow="0" outlineLevelCol="0"/>
  <cols>
    <col collapsed="false" customWidth="true" hidden="false" outlineLevel="0" max="1" min="1" style="0" width="21.55"/>
    <col collapsed="false" customWidth="true" hidden="false" outlineLevel="0" max="2" min="2" style="0" width="10.54"/>
    <col collapsed="false" customWidth="true" hidden="false" outlineLevel="0" max="4" min="4" style="0" width="17"/>
    <col collapsed="false" customWidth="true" hidden="false" outlineLevel="0" max="6" min="6" style="0" width="18.09"/>
  </cols>
  <sheetData>
    <row r="1" customFormat="false" ht="14.5" hidden="false" customHeight="false" outlineLevel="0" collapsed="false">
      <c r="A1" s="0" t="s">
        <v>556</v>
      </c>
    </row>
    <row r="2" customFormat="false" ht="14.5" hidden="false" customHeight="false" outlineLevel="0" collapsed="false">
      <c r="A2" s="262" t="s">
        <v>557</v>
      </c>
      <c r="B2" s="262" t="s">
        <v>558</v>
      </c>
      <c r="D2" s="262" t="s">
        <v>559</v>
      </c>
      <c r="F2" s="262" t="s">
        <v>560</v>
      </c>
    </row>
    <row r="3" customFormat="false" ht="14.5" hidden="false" customHeight="false" outlineLevel="0" collapsed="false">
      <c r="A3" s="0" t="s">
        <v>561</v>
      </c>
      <c r="B3" s="263" t="n">
        <v>8</v>
      </c>
      <c r="D3" s="0" t="s">
        <v>122</v>
      </c>
      <c r="F3" s="0" t="n">
        <v>0</v>
      </c>
    </row>
    <row r="4" customFormat="false" ht="14.5" hidden="false" customHeight="false" outlineLevel="0" collapsed="false">
      <c r="A4" s="0" t="s">
        <v>562</v>
      </c>
      <c r="B4" s="0" t="s">
        <v>563</v>
      </c>
      <c r="D4" s="0" t="s">
        <v>241</v>
      </c>
      <c r="F4" s="0" t="n">
        <v>1</v>
      </c>
    </row>
  </sheetData>
  <sheetProtection sheet="true" password="9920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16" activeCellId="0" sqref="I16"/>
    </sheetView>
  </sheetViews>
  <sheetFormatPr defaultColWidth="9" defaultRowHeight="14.5" zeroHeight="false" outlineLevelRow="0" outlineLevelCol="0"/>
  <cols>
    <col collapsed="false" customWidth="true" hidden="false" outlineLevel="0" max="1" min="1" style="0" width="9.36"/>
    <col collapsed="false" customWidth="true" hidden="false" outlineLevel="0" max="2" min="2" style="0" width="4.54"/>
    <col collapsed="false" customWidth="true" hidden="false" outlineLevel="0" max="3" min="3" style="0" width="9.36"/>
    <col collapsed="false" customWidth="true" hidden="false" outlineLevel="0" max="4" min="4" style="0" width="8"/>
    <col collapsed="false" customWidth="true" hidden="false" outlineLevel="0" max="6" min="6" style="0" width="39.36"/>
    <col collapsed="false" customWidth="true" hidden="false" outlineLevel="0" max="7" min="7" style="0" width="18.09"/>
    <col collapsed="false" customWidth="true" hidden="false" outlineLevel="0" max="8" min="8" style="0" width="16.09"/>
    <col collapsed="false" customWidth="true" hidden="false" outlineLevel="0" max="9" min="9" style="0" width="11.36"/>
    <col collapsed="false" customWidth="true" hidden="false" outlineLevel="0" max="10" min="10" style="0" width="18.09"/>
    <col collapsed="false" customWidth="true" hidden="false" outlineLevel="0" max="11" min="11" style="0" width="18"/>
    <col collapsed="false" customWidth="true" hidden="false" outlineLevel="0" max="12" min="12" style="0" width="14.63"/>
  </cols>
  <sheetData>
    <row r="1" customFormat="false" ht="14.5" hidden="false" customHeight="false" outlineLevel="0" collapsed="false">
      <c r="A1" s="264" t="s">
        <v>564</v>
      </c>
      <c r="F1" s="264" t="s">
        <v>230</v>
      </c>
      <c r="G1" s="264" t="s">
        <v>565</v>
      </c>
      <c r="H1" s="264" t="s">
        <v>566</v>
      </c>
      <c r="I1" s="264" t="s">
        <v>567</v>
      </c>
      <c r="J1" s="264" t="s">
        <v>568</v>
      </c>
      <c r="K1" s="264" t="s">
        <v>569</v>
      </c>
      <c r="L1" s="264" t="s">
        <v>570</v>
      </c>
      <c r="M1" s="264"/>
    </row>
    <row r="2" customFormat="false" ht="14.5" hidden="false" customHeight="false" outlineLevel="0" collapsed="false">
      <c r="A2" s="0" t="s">
        <v>571</v>
      </c>
      <c r="B2" s="0" t="s">
        <v>140</v>
      </c>
      <c r="C2" s="265" t="n">
        <v>1</v>
      </c>
      <c r="D2" s="265" t="n">
        <v>13000</v>
      </c>
      <c r="F2" s="0" t="s">
        <v>572</v>
      </c>
      <c r="G2" s="0" t="s">
        <v>140</v>
      </c>
      <c r="H2" s="0" t="n">
        <v>0</v>
      </c>
      <c r="I2" s="2" t="s">
        <v>347</v>
      </c>
    </row>
    <row r="3" customFormat="false" ht="14.5" hidden="false" customHeight="false" outlineLevel="0" collapsed="false">
      <c r="A3" s="0" t="s">
        <v>140</v>
      </c>
      <c r="B3" s="0" t="s">
        <v>571</v>
      </c>
      <c r="C3" s="265" t="n">
        <v>13000</v>
      </c>
      <c r="D3" s="265" t="n">
        <v>1</v>
      </c>
      <c r="F3" s="0" t="s">
        <v>158</v>
      </c>
      <c r="G3" s="0" t="s">
        <v>140</v>
      </c>
      <c r="H3" s="0" t="n">
        <v>1</v>
      </c>
      <c r="I3" s="0" t="s">
        <v>573</v>
      </c>
      <c r="J3" s="266" t="n">
        <v>400000</v>
      </c>
      <c r="K3" s="267" t="n">
        <v>1500000</v>
      </c>
      <c r="L3" s="267" t="n">
        <v>300000</v>
      </c>
    </row>
    <row r="4" customFormat="false" ht="14.5" hidden="false" customHeight="false" outlineLevel="0" collapsed="false">
      <c r="F4" s="0" t="s">
        <v>574</v>
      </c>
      <c r="G4" s="0" t="s">
        <v>140</v>
      </c>
      <c r="H4" s="0" t="n">
        <v>1</v>
      </c>
      <c r="I4" s="0" t="s">
        <v>575</v>
      </c>
      <c r="J4" s="266" t="n">
        <v>1200000</v>
      </c>
      <c r="K4" s="267" t="n">
        <v>1000000</v>
      </c>
      <c r="L4" s="267" t="n">
        <v>300000</v>
      </c>
    </row>
    <row r="5" customFormat="false" ht="14.5" hidden="false" customHeight="false" outlineLevel="0" collapsed="false">
      <c r="F5" s="0" t="s">
        <v>576</v>
      </c>
      <c r="G5" s="0" t="s">
        <v>140</v>
      </c>
      <c r="H5" s="0" t="n">
        <v>1</v>
      </c>
      <c r="I5" s="0" t="s">
        <v>575</v>
      </c>
      <c r="J5" s="266" t="n">
        <v>2000000</v>
      </c>
      <c r="K5" s="267" t="n">
        <v>1000000</v>
      </c>
      <c r="L5" s="267" t="n">
        <v>300000</v>
      </c>
    </row>
    <row r="6" customFormat="false" ht="14.5" hidden="false" customHeight="false" outlineLevel="0" collapsed="false">
      <c r="F6" s="0" t="s">
        <v>577</v>
      </c>
      <c r="G6" s="0" t="s">
        <v>140</v>
      </c>
      <c r="H6" s="0" t="n">
        <v>3</v>
      </c>
      <c r="I6" s="0" t="s">
        <v>575</v>
      </c>
      <c r="J6" s="266" t="n">
        <v>4000000</v>
      </c>
      <c r="K6" s="267" t="n">
        <v>2000000</v>
      </c>
      <c r="L6" s="267" t="n">
        <v>400000</v>
      </c>
    </row>
    <row r="7" customFormat="false" ht="14.5" hidden="false" customHeight="false" outlineLevel="0" collapsed="false">
      <c r="F7" s="0" t="s">
        <v>578</v>
      </c>
      <c r="G7" s="0" t="s">
        <v>579</v>
      </c>
      <c r="H7" s="0" t="n">
        <v>3</v>
      </c>
      <c r="I7" s="0" t="s">
        <v>575</v>
      </c>
      <c r="J7" s="266" t="n">
        <v>4000000</v>
      </c>
      <c r="K7" s="267" t="n">
        <v>2000000</v>
      </c>
      <c r="L7" s="267" t="n">
        <v>400000</v>
      </c>
    </row>
    <row r="9" customFormat="false" ht="14.5" hidden="false" customHeight="false" outlineLevel="0" collapsed="false">
      <c r="A9" s="264" t="s">
        <v>580</v>
      </c>
      <c r="F9" s="264" t="s">
        <v>581</v>
      </c>
      <c r="G9" s="264" t="s">
        <v>96</v>
      </c>
    </row>
    <row r="10" customFormat="false" ht="14.5" hidden="false" customHeight="false" outlineLevel="0" collapsed="false">
      <c r="A10" s="0" t="s">
        <v>126</v>
      </c>
      <c r="F10" s="0" t="s">
        <v>101</v>
      </c>
      <c r="G10" s="0" t="s">
        <v>342</v>
      </c>
    </row>
    <row r="11" customFormat="false" ht="14.5" hidden="false" customHeight="false" outlineLevel="0" collapsed="false">
      <c r="A11" s="0" t="s">
        <v>52</v>
      </c>
      <c r="F11" s="0" t="s">
        <v>582</v>
      </c>
      <c r="G11" s="0" t="s">
        <v>346</v>
      </c>
    </row>
    <row r="12" customFormat="false" ht="14.5" hidden="false" customHeight="false" outlineLevel="0" collapsed="false">
      <c r="F12" s="0" t="s">
        <v>583</v>
      </c>
      <c r="G12" s="0" t="s">
        <v>315</v>
      </c>
    </row>
    <row r="13" customFormat="false" ht="14.5" hidden="false" customHeight="false" outlineLevel="0" collapsed="false">
      <c r="F13" s="0" t="s">
        <v>584</v>
      </c>
      <c r="G13" s="0" t="s">
        <v>585</v>
      </c>
    </row>
    <row r="14" customFormat="false" ht="14.5" hidden="false" customHeight="false" outlineLevel="0" collapsed="false">
      <c r="F14" s="0" t="s">
        <v>586</v>
      </c>
      <c r="G14" s="0" t="s">
        <v>585</v>
      </c>
    </row>
    <row r="16" customFormat="false" ht="14.5" hidden="false" customHeight="false" outlineLevel="0" collapsed="false">
      <c r="A16" s="264" t="s">
        <v>587</v>
      </c>
      <c r="F16" s="264" t="s">
        <v>588</v>
      </c>
    </row>
    <row r="17" customFormat="false" ht="14.5" hidden="false" customHeight="false" outlineLevel="0" collapsed="false">
      <c r="A17" s="0" t="s">
        <v>589</v>
      </c>
      <c r="F17" s="152" t="s">
        <v>590</v>
      </c>
    </row>
    <row r="18" customFormat="false" ht="14.5" hidden="false" customHeight="false" outlineLevel="0" collapsed="false">
      <c r="A18" s="0" t="s">
        <v>591</v>
      </c>
      <c r="F18" s="152" t="s">
        <v>592</v>
      </c>
    </row>
    <row r="21" customFormat="false" ht="14.5" hidden="false" customHeight="false" outlineLevel="0" collapsed="false">
      <c r="A21" s="264" t="s">
        <v>565</v>
      </c>
      <c r="B21" s="268"/>
      <c r="C21" s="264" t="s">
        <v>564</v>
      </c>
      <c r="F21" s="264" t="s">
        <v>593</v>
      </c>
      <c r="G21" s="264" t="s">
        <v>568</v>
      </c>
    </row>
    <row r="22" customFormat="false" ht="14.5" hidden="false" customHeight="false" outlineLevel="0" collapsed="false">
      <c r="A22" s="0" t="s">
        <v>140</v>
      </c>
      <c r="B22" s="0" t="n">
        <v>1</v>
      </c>
      <c r="C22" s="0" t="n">
        <v>1</v>
      </c>
      <c r="F22" s="0" t="s">
        <v>594</v>
      </c>
    </row>
    <row r="23" customFormat="false" ht="14.5" hidden="false" customHeight="false" outlineLevel="0" collapsed="false">
      <c r="A23" s="0" t="s">
        <v>571</v>
      </c>
      <c r="B23" s="0" t="n">
        <v>1</v>
      </c>
      <c r="C23" s="265" t="n">
        <v>14000</v>
      </c>
      <c r="F23" s="0" t="s">
        <v>595</v>
      </c>
      <c r="G23" s="266"/>
    </row>
    <row r="24" customFormat="false" ht="14.5" hidden="false" customHeight="false" outlineLevel="0" collapsed="false">
      <c r="A24" s="0" t="s">
        <v>579</v>
      </c>
      <c r="B24" s="0" t="n">
        <v>1</v>
      </c>
      <c r="C24" s="265" t="n">
        <v>11000</v>
      </c>
      <c r="F24" s="0" t="s">
        <v>596</v>
      </c>
      <c r="G24" s="266"/>
    </row>
    <row r="25" customFormat="false" ht="14.5" hidden="false" customHeight="false" outlineLevel="0" collapsed="false">
      <c r="F25" s="0" t="s">
        <v>597</v>
      </c>
      <c r="G25" s="266"/>
    </row>
    <row r="26" customFormat="false" ht="14.5" hidden="false" customHeight="false" outlineLevel="0" collapsed="false">
      <c r="F26" s="0" t="s">
        <v>575</v>
      </c>
      <c r="G26" s="266"/>
    </row>
    <row r="27" customFormat="false" ht="14.5" hidden="false" customHeight="false" outlineLevel="0" collapsed="false">
      <c r="F27" s="0" t="s">
        <v>179</v>
      </c>
      <c r="G27" s="266"/>
    </row>
  </sheetData>
  <sheetProtection sheet="true" password="9920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2018-10-03T01:27:00Z</dcterms:created>
  <dc:creator>Riza Syah</dc:creator>
  <dc:description/>
  <dc:language>en-US</dc:language>
  <cp:lastModifiedBy/>
  <cp:lastPrinted>2020-03-04T04:01:00Z</cp:lastPrinted>
  <dcterms:modified xsi:type="dcterms:W3CDTF">2021-06-03T13:56:06Z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1</vt:i4>
  </property>
  <property fmtid="{D5CDD505-2E9C-101B-9397-08002B2CF9AE}" pid="4" name="HyperlinksChanged">
    <vt:bool>0</vt:bool>
  </property>
  <property fmtid="{D5CDD505-2E9C-101B-9397-08002B2CF9AE}" pid="5" name="KSOProductBuildVer">
    <vt:lpwstr>1033-11.2.0.9232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