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6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7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8.xml" ContentType="application/vnd.openxmlformats-officedocument.themeOverrid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9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0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1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2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3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14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15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16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17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18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19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20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21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22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5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decash/My Drive/BaldeCash/Data/Reportes Diarios/"/>
    </mc:Choice>
  </mc:AlternateContent>
  <xr:revisionPtr revIDLastSave="0" documentId="13_ncr:1_{C9BE463C-F2CF-3C4C-811E-8F4F7D624C64}" xr6:coauthVersionLast="47" xr6:coauthVersionMax="47" xr10:uidLastSave="{00000000-0000-0000-0000-000000000000}"/>
  <bookViews>
    <workbookView xWindow="2560" yWindow="2280" windowWidth="23420" windowHeight="13640" tabRatio="676" xr2:uid="{00000000-000D-0000-FFFF-FFFF00000000}"/>
  </bookViews>
  <sheets>
    <sheet name="Resumen Nuevo" sheetId="8" r:id="rId1"/>
    <sheet name="Resumen" sheetId="1" r:id="rId2"/>
    <sheet name="Proyección" sheetId="2" r:id="rId3"/>
    <sheet name="Plots" sheetId="6" r:id="rId4"/>
    <sheet name="Difusiones" sheetId="5" r:id="rId5"/>
    <sheet name="Base" sheetId="3" r:id="rId6"/>
    <sheet name="Sub-base" sheetId="7" r:id="rId7"/>
  </sheets>
  <definedNames>
    <definedName name="_xlnm._FilterDatabase" localSheetId="3" hidden="1">#REF!</definedName>
    <definedName name="_xlnm.Extract" localSheetId="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I41" i="2"/>
  <c r="D41" i="2"/>
  <c r="C41" i="2"/>
  <c r="B41" i="2"/>
  <c r="B3" i="8"/>
  <c r="E37" i="8"/>
  <c r="E36" i="8"/>
  <c r="E35" i="8"/>
  <c r="E34" i="8"/>
  <c r="F17" i="8" l="1"/>
  <c r="C1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D12" i="2"/>
  <c r="D13" i="2" s="1"/>
  <c r="C13" i="2" s="1"/>
  <c r="B12" i="2"/>
  <c r="B11" i="2"/>
  <c r="E33" i="8"/>
  <c r="E29" i="8" s="1"/>
  <c r="R21" i="8"/>
  <c r="E32" i="8"/>
  <c r="E28" i="8" s="1"/>
  <c r="E2" i="2" l="1" a="1"/>
  <c r="E2" i="2" s="1"/>
  <c r="C12" i="2"/>
  <c r="D14" i="2"/>
  <c r="C14" i="2" s="1"/>
  <c r="B13" i="2"/>
  <c r="D15" i="2"/>
  <c r="C15" i="2" s="1"/>
  <c r="B14" i="2"/>
  <c r="D16" i="8"/>
  <c r="G17" i="8"/>
  <c r="E24" i="8"/>
  <c r="E25" i="8"/>
  <c r="G11" i="1"/>
  <c r="F41" i="2" l="1"/>
  <c r="E41" i="2"/>
  <c r="D16" i="2"/>
  <c r="C16" i="2" s="1"/>
  <c r="B15" i="2"/>
  <c r="N17" i="8"/>
  <c r="H17" i="8"/>
  <c r="H122" i="8" s="1"/>
  <c r="H134" i="8" s="1"/>
  <c r="H146" i="8" s="1"/>
  <c r="G122" i="8"/>
  <c r="G134" i="8" s="1"/>
  <c r="G146" i="8" s="1"/>
  <c r="F122" i="8"/>
  <c r="F134" i="8" s="1"/>
  <c r="F146" i="8" s="1"/>
  <c r="M17" i="8"/>
  <c r="E20" i="8"/>
  <c r="B16" i="2" l="1"/>
  <c r="D17" i="2"/>
  <c r="I17" i="8"/>
  <c r="I122" i="8" s="1"/>
  <c r="I134" i="8" s="1"/>
  <c r="I146" i="8" s="1"/>
  <c r="O17" i="8"/>
  <c r="F158" i="8"/>
  <c r="G158" i="8"/>
  <c r="H158" i="8"/>
  <c r="C17" i="2" l="1"/>
  <c r="B17" i="2"/>
  <c r="D18" i="2"/>
  <c r="C18" i="2" s="1"/>
  <c r="J17" i="8"/>
  <c r="Q17" i="8" s="1"/>
  <c r="P17" i="8"/>
  <c r="G176" i="8"/>
  <c r="F176" i="8"/>
  <c r="H176" i="8"/>
  <c r="I158" i="8"/>
  <c r="B18" i="2" l="1"/>
  <c r="D19" i="2"/>
  <c r="C19" i="2" s="1"/>
  <c r="J122" i="8"/>
  <c r="J134" i="8" s="1"/>
  <c r="J146" i="8" s="1"/>
  <c r="J158" i="8" s="1"/>
  <c r="H194" i="8"/>
  <c r="G194" i="8"/>
  <c r="I176" i="8"/>
  <c r="F194" i="8"/>
  <c r="D20" i="2" l="1"/>
  <c r="C20" i="2" s="1"/>
  <c r="B19" i="2"/>
  <c r="I194" i="8"/>
  <c r="J176" i="8"/>
  <c r="B3" i="1"/>
  <c r="BK2" i="3" s="1"/>
  <c r="B20" i="2" l="1"/>
  <c r="D21" i="2"/>
  <c r="C21" i="2" s="1"/>
  <c r="BK38" i="3"/>
  <c r="J194" i="8"/>
  <c r="BK16" i="3" l="1"/>
  <c r="BK17" i="3"/>
  <c r="BK25" i="3"/>
  <c r="BK29" i="3"/>
  <c r="BK30" i="3"/>
  <c r="BK23" i="3"/>
  <c r="BK22" i="3"/>
  <c r="BJ2" i="3"/>
  <c r="BK24" i="3"/>
  <c r="BK48" i="3"/>
  <c r="BK49" i="3"/>
  <c r="BK50" i="3"/>
  <c r="BK39" i="3"/>
  <c r="BK40" i="3"/>
  <c r="BK28" i="3"/>
  <c r="B21" i="2"/>
  <c r="D22" i="2"/>
  <c r="C22" i="2" s="1"/>
  <c r="K129" i="1"/>
  <c r="K128" i="1" s="1"/>
  <c r="BJ50" i="3" l="1"/>
  <c r="BJ17" i="3"/>
  <c r="BJ16" i="3"/>
  <c r="BJ40" i="3"/>
  <c r="BJ11" i="3"/>
  <c r="BJ25" i="3"/>
  <c r="BJ48" i="3"/>
  <c r="BJ49" i="3"/>
  <c r="BJ29" i="3"/>
  <c r="BJ22" i="3"/>
  <c r="BJ38" i="3"/>
  <c r="BJ23" i="3"/>
  <c r="BJ28" i="3"/>
  <c r="BJ30" i="3"/>
  <c r="BJ39" i="3"/>
  <c r="BJ24" i="3"/>
  <c r="D23" i="2"/>
  <c r="C23" i="2" s="1"/>
  <c r="B22" i="2"/>
  <c r="K112" i="1"/>
  <c r="K76" i="1"/>
  <c r="K94" i="1"/>
  <c r="K93" i="1" s="1"/>
  <c r="K92" i="1" s="1"/>
  <c r="D24" i="2" l="1"/>
  <c r="C24" i="2" s="1"/>
  <c r="B23" i="2"/>
  <c r="K111" i="1"/>
  <c r="D25" i="2" l="1"/>
  <c r="C25" i="2" s="1"/>
  <c r="B24" i="2"/>
  <c r="K110" i="1"/>
  <c r="D26" i="2" l="1"/>
  <c r="C26" i="2" s="1"/>
  <c r="B25" i="2"/>
  <c r="BK5" i="6"/>
  <c r="BK6" i="6" s="1"/>
  <c r="BK7" i="6" s="1"/>
  <c r="BK8" i="6" s="1"/>
  <c r="BK9" i="6" s="1"/>
  <c r="BK10" i="6" s="1"/>
  <c r="BK11" i="6" s="1"/>
  <c r="BK12" i="6" s="1"/>
  <c r="BK13" i="6" s="1"/>
  <c r="BK14" i="6" s="1"/>
  <c r="BK15" i="6" s="1"/>
  <c r="BK16" i="6" s="1"/>
  <c r="BK17" i="6" s="1"/>
  <c r="BK18" i="6" s="1"/>
  <c r="BK19" i="6" s="1"/>
  <c r="BK20" i="6" s="1"/>
  <c r="BK21" i="6" s="1"/>
  <c r="BK22" i="6" s="1"/>
  <c r="BK23" i="6" s="1"/>
  <c r="BK24" i="6" s="1"/>
  <c r="BK25" i="6" s="1"/>
  <c r="BK26" i="6" s="1"/>
  <c r="BK27" i="6" s="1"/>
  <c r="BK28" i="6" s="1"/>
  <c r="BK29" i="6" s="1"/>
  <c r="BK30" i="6" s="1"/>
  <c r="BK31" i="6" s="1"/>
  <c r="BK32" i="6" s="1"/>
  <c r="BK33" i="6" s="1"/>
  <c r="BK34" i="6" s="1"/>
  <c r="D27" i="2" l="1"/>
  <c r="C27" i="2" s="1"/>
  <c r="B26" i="2"/>
  <c r="H60" i="5"/>
  <c r="H61" i="5" s="1"/>
  <c r="G60" i="5"/>
  <c r="G61" i="5" s="1"/>
  <c r="F60" i="5"/>
  <c r="F61" i="5" s="1"/>
  <c r="H53" i="5"/>
  <c r="G53" i="5"/>
  <c r="F53" i="5"/>
  <c r="G30" i="5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H30" i="5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F30" i="5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H19" i="5"/>
  <c r="H20" i="5" s="1"/>
  <c r="H21" i="5" s="1"/>
  <c r="H22" i="5" s="1"/>
  <c r="H23" i="5" s="1"/>
  <c r="G19" i="5"/>
  <c r="G20" i="5" s="1"/>
  <c r="G21" i="5" s="1"/>
  <c r="G22" i="5" s="1"/>
  <c r="G23" i="5" s="1"/>
  <c r="F19" i="5"/>
  <c r="F20" i="5" s="1"/>
  <c r="F21" i="5" s="1"/>
  <c r="F22" i="5" s="1"/>
  <c r="F23" i="5" s="1"/>
  <c r="G6" i="5"/>
  <c r="G7" i="5" s="1"/>
  <c r="G8" i="5" s="1"/>
  <c r="G9" i="5" s="1"/>
  <c r="G10" i="5" s="1"/>
  <c r="G11" i="5" s="1"/>
  <c r="G12" i="5" s="1"/>
  <c r="H6" i="5"/>
  <c r="H7" i="5" s="1"/>
  <c r="H8" i="5" s="1"/>
  <c r="H9" i="5" s="1"/>
  <c r="H10" i="5" s="1"/>
  <c r="H11" i="5" s="1"/>
  <c r="H12" i="5" s="1"/>
  <c r="F6" i="5"/>
  <c r="F7" i="5" s="1"/>
  <c r="F8" i="5" s="1"/>
  <c r="F9" i="5" s="1"/>
  <c r="F10" i="5" s="1"/>
  <c r="F11" i="5" s="1"/>
  <c r="F12" i="5" s="1"/>
  <c r="K75" i="1"/>
  <c r="K74" i="1" s="1"/>
  <c r="K58" i="1"/>
  <c r="K39" i="1"/>
  <c r="K38" i="1" s="1"/>
  <c r="K20" i="1"/>
  <c r="K19" i="1" s="1"/>
  <c r="K18" i="1" s="1"/>
  <c r="K17" i="1" s="1"/>
  <c r="D28" i="2" l="1"/>
  <c r="C28" i="2" s="1"/>
  <c r="B27" i="2"/>
  <c r="AP41" i="6"/>
  <c r="BA41" i="6" s="1"/>
  <c r="BB41" i="6" s="1"/>
  <c r="Q34" i="6"/>
  <c r="B34" i="6"/>
  <c r="E16" i="1"/>
  <c r="L16" i="1" s="1"/>
  <c r="K57" i="1"/>
  <c r="K37" i="1"/>
  <c r="K36" i="1" s="1"/>
  <c r="AF41" i="6" l="1"/>
  <c r="AP40" i="6"/>
  <c r="BA40" i="6" s="1"/>
  <c r="BB40" i="6" s="1"/>
  <c r="D29" i="2"/>
  <c r="C29" i="2" s="1"/>
  <c r="B28" i="2"/>
  <c r="B68" i="6"/>
  <c r="D68" i="6" s="1"/>
  <c r="Q33" i="6"/>
  <c r="Q68" i="6"/>
  <c r="B33" i="6"/>
  <c r="B67" i="6" s="1"/>
  <c r="D67" i="6" s="1"/>
  <c r="BK11" i="3"/>
  <c r="BK35" i="3"/>
  <c r="BK10" i="3"/>
  <c r="BK5" i="3"/>
  <c r="BK12" i="3"/>
  <c r="BK42" i="3"/>
  <c r="BK13" i="3"/>
  <c r="BK41" i="3"/>
  <c r="BK4" i="3"/>
  <c r="BK31" i="3"/>
  <c r="BK3" i="3"/>
  <c r="BK32" i="3"/>
  <c r="BK7" i="3"/>
  <c r="BK55" i="3"/>
  <c r="BK6" i="3"/>
  <c r="BK19" i="3"/>
  <c r="BK45" i="3"/>
  <c r="BK52" i="3"/>
  <c r="BK51" i="3"/>
  <c r="K56" i="1"/>
  <c r="K55" i="1" s="1"/>
  <c r="F16" i="1"/>
  <c r="AF40" i="6" l="1"/>
  <c r="AP39" i="6"/>
  <c r="BA39" i="6" s="1"/>
  <c r="BB39" i="6" s="1"/>
  <c r="BC41" i="6" s="1"/>
  <c r="D30" i="2"/>
  <c r="C30" i="2" s="1"/>
  <c r="B29" i="2"/>
  <c r="BK27" i="3"/>
  <c r="Q32" i="6"/>
  <c r="Q67" i="6"/>
  <c r="B32" i="6"/>
  <c r="B66" i="6" s="1"/>
  <c r="D66" i="6" s="1"/>
  <c r="BJ6" i="3"/>
  <c r="BK34" i="3"/>
  <c r="BK65" i="3"/>
  <c r="BK61" i="3"/>
  <c r="BJ31" i="3"/>
  <c r="BK43" i="3"/>
  <c r="BK21" i="3"/>
  <c r="BK15" i="3"/>
  <c r="BK54" i="3"/>
  <c r="BK60" i="3"/>
  <c r="BK67" i="3"/>
  <c r="BK64" i="3"/>
  <c r="BK37" i="3"/>
  <c r="BK44" i="3"/>
  <c r="BK9" i="3"/>
  <c r="BK33" i="3"/>
  <c r="BK53" i="3"/>
  <c r="BK66" i="3"/>
  <c r="BK58" i="3"/>
  <c r="BK59" i="3"/>
  <c r="BI2" i="3"/>
  <c r="BJ10" i="3"/>
  <c r="BJ41" i="3"/>
  <c r="BJ51" i="3"/>
  <c r="BJ13" i="3"/>
  <c r="BJ32" i="3"/>
  <c r="BJ45" i="3"/>
  <c r="BJ55" i="3"/>
  <c r="BJ4" i="3"/>
  <c r="BJ12" i="3"/>
  <c r="BJ5" i="3"/>
  <c r="BJ3" i="3"/>
  <c r="BJ42" i="3"/>
  <c r="BJ52" i="3"/>
  <c r="BJ7" i="3"/>
  <c r="BJ19" i="3"/>
  <c r="BJ35" i="3"/>
  <c r="BK47" i="3"/>
  <c r="M16" i="1"/>
  <c r="G16" i="1"/>
  <c r="AF39" i="6" l="1"/>
  <c r="AP38" i="6"/>
  <c r="BA38" i="6" s="1"/>
  <c r="BB38" i="6" s="1"/>
  <c r="BC40" i="6" s="1"/>
  <c r="BI29" i="3"/>
  <c r="BI17" i="3"/>
  <c r="BI16" i="3"/>
  <c r="B30" i="2"/>
  <c r="D31" i="2"/>
  <c r="C31" i="2" s="1"/>
  <c r="BI25" i="3"/>
  <c r="BI24" i="3"/>
  <c r="BI23" i="3"/>
  <c r="BI22" i="3"/>
  <c r="BI30" i="3"/>
  <c r="BI28" i="3"/>
  <c r="BI49" i="3"/>
  <c r="BI50" i="3"/>
  <c r="BI40" i="3"/>
  <c r="BI48" i="3"/>
  <c r="BI38" i="3"/>
  <c r="BI39" i="3"/>
  <c r="Q31" i="6"/>
  <c r="Q66" i="6"/>
  <c r="B31" i="6"/>
  <c r="B65" i="6" s="1"/>
  <c r="D65" i="6" s="1"/>
  <c r="BJ67" i="3"/>
  <c r="BK63" i="3"/>
  <c r="BI3" i="3"/>
  <c r="BJ59" i="3"/>
  <c r="BJ58" i="3"/>
  <c r="BK57" i="3"/>
  <c r="BI11" i="3"/>
  <c r="BJ27" i="3"/>
  <c r="BJ47" i="3"/>
  <c r="BI45" i="3"/>
  <c r="BJ61" i="3"/>
  <c r="BJ34" i="3"/>
  <c r="BJ60" i="3"/>
  <c r="BJ37" i="3"/>
  <c r="BJ15" i="3"/>
  <c r="BJ43" i="3"/>
  <c r="BJ53" i="3"/>
  <c r="BJ44" i="3"/>
  <c r="BJ9" i="3"/>
  <c r="BJ66" i="3"/>
  <c r="BJ65" i="3"/>
  <c r="BJ64" i="3"/>
  <c r="BH2" i="3"/>
  <c r="BI10" i="3"/>
  <c r="BI55" i="3"/>
  <c r="BI5" i="3"/>
  <c r="BI13" i="3"/>
  <c r="BI41" i="3"/>
  <c r="BJ54" i="3"/>
  <c r="BI4" i="3"/>
  <c r="BJ33" i="3"/>
  <c r="BI42" i="3"/>
  <c r="BI51" i="3"/>
  <c r="BI7" i="3"/>
  <c r="BI31" i="3"/>
  <c r="BI52" i="3"/>
  <c r="BI6" i="3"/>
  <c r="BJ21" i="3"/>
  <c r="BI19" i="3"/>
  <c r="BI35" i="3"/>
  <c r="BI12" i="3"/>
  <c r="BI32" i="3"/>
  <c r="N16" i="1"/>
  <c r="E35" i="1"/>
  <c r="AF38" i="6" l="1"/>
  <c r="AP37" i="6"/>
  <c r="BA37" i="6" s="1"/>
  <c r="BB37" i="6" s="1"/>
  <c r="BC39" i="6" s="1"/>
  <c r="BH16" i="3"/>
  <c r="BH17" i="3"/>
  <c r="B31" i="2"/>
  <c r="D32" i="2"/>
  <c r="C32" i="2" s="1"/>
  <c r="BH25" i="3"/>
  <c r="BH24" i="3"/>
  <c r="BH23" i="3"/>
  <c r="BH22" i="3"/>
  <c r="BH30" i="3"/>
  <c r="BH29" i="3"/>
  <c r="BH28" i="3"/>
  <c r="BH50" i="3"/>
  <c r="BH49" i="3"/>
  <c r="BH48" i="3"/>
  <c r="BH39" i="3"/>
  <c r="BH38" i="3"/>
  <c r="BH40" i="3"/>
  <c r="Q30" i="6"/>
  <c r="Q65" i="6"/>
  <c r="B30" i="6"/>
  <c r="B64" i="6" s="1"/>
  <c r="D64" i="6" s="1"/>
  <c r="BI60" i="3"/>
  <c r="BI65" i="3"/>
  <c r="BJ63" i="3"/>
  <c r="BI43" i="3"/>
  <c r="BI67" i="3"/>
  <c r="BJ57" i="3"/>
  <c r="BH41" i="3"/>
  <c r="BH4" i="3"/>
  <c r="BH12" i="3"/>
  <c r="BI44" i="3"/>
  <c r="BI15" i="3"/>
  <c r="BI61" i="3"/>
  <c r="BH42" i="3"/>
  <c r="BH6" i="3"/>
  <c r="BH31" i="3"/>
  <c r="BI9" i="3"/>
  <c r="BH13" i="3"/>
  <c r="BH35" i="3"/>
  <c r="BH19" i="3"/>
  <c r="BH32" i="3"/>
  <c r="BH55" i="3"/>
  <c r="BH5" i="3"/>
  <c r="BH3" i="3"/>
  <c r="BI59" i="3"/>
  <c r="BI64" i="3"/>
  <c r="BI34" i="3"/>
  <c r="BH11" i="3"/>
  <c r="BH45" i="3"/>
  <c r="BH51" i="3"/>
  <c r="BH7" i="3"/>
  <c r="BH10" i="3"/>
  <c r="BH52" i="3"/>
  <c r="BG2" i="3"/>
  <c r="BI66" i="3"/>
  <c r="BI53" i="3"/>
  <c r="BI21" i="3"/>
  <c r="BI27" i="3"/>
  <c r="BI47" i="3"/>
  <c r="BI37" i="3"/>
  <c r="BI33" i="3"/>
  <c r="BI54" i="3"/>
  <c r="BI58" i="3"/>
  <c r="E54" i="1"/>
  <c r="AF37" i="6" l="1"/>
  <c r="AP36" i="6"/>
  <c r="BA36" i="6" s="1"/>
  <c r="BB36" i="6" s="1"/>
  <c r="BC38" i="6" s="1"/>
  <c r="BG17" i="3"/>
  <c r="BG16" i="3"/>
  <c r="D33" i="2"/>
  <c r="C33" i="2" s="1"/>
  <c r="B32" i="2"/>
  <c r="BG25" i="3"/>
  <c r="BG24" i="3"/>
  <c r="BG23" i="3"/>
  <c r="BG22" i="3"/>
  <c r="BG30" i="3"/>
  <c r="BG29" i="3"/>
  <c r="BG28" i="3"/>
  <c r="BG50" i="3"/>
  <c r="BG49" i="3"/>
  <c r="BG48" i="3"/>
  <c r="BG42" i="3"/>
  <c r="BG39" i="3"/>
  <c r="BG38" i="3"/>
  <c r="BG40" i="3"/>
  <c r="BH47" i="3"/>
  <c r="Q29" i="6"/>
  <c r="Q64" i="6"/>
  <c r="B29" i="6"/>
  <c r="B63" i="6" s="1"/>
  <c r="D63" i="6" s="1"/>
  <c r="BH64" i="3"/>
  <c r="BH34" i="3"/>
  <c r="BH58" i="3"/>
  <c r="BH67" i="3"/>
  <c r="BH37" i="3"/>
  <c r="BH43" i="3"/>
  <c r="BH15" i="3"/>
  <c r="BH61" i="3"/>
  <c r="BH60" i="3"/>
  <c r="BH21" i="3"/>
  <c r="BH9" i="3"/>
  <c r="BI63" i="3"/>
  <c r="BG41" i="3"/>
  <c r="BI57" i="3"/>
  <c r="BH59" i="3"/>
  <c r="BG4" i="3"/>
  <c r="BG52" i="3"/>
  <c r="BH66" i="3"/>
  <c r="BH27" i="3"/>
  <c r="BG19" i="3"/>
  <c r="BH33" i="3"/>
  <c r="BG12" i="3"/>
  <c r="BG35" i="3"/>
  <c r="BG51" i="3"/>
  <c r="BH65" i="3"/>
  <c r="BG55" i="3"/>
  <c r="BG10" i="3"/>
  <c r="BG11" i="3"/>
  <c r="BH44" i="3"/>
  <c r="BG5" i="3"/>
  <c r="BG6" i="3"/>
  <c r="BG3" i="3"/>
  <c r="BG45" i="3"/>
  <c r="BG7" i="3"/>
  <c r="BG32" i="3"/>
  <c r="BH53" i="3"/>
  <c r="BH54" i="3"/>
  <c r="BF2" i="3"/>
  <c r="BG13" i="3"/>
  <c r="BG31" i="3"/>
  <c r="E73" i="1"/>
  <c r="G35" i="1"/>
  <c r="F35" i="1"/>
  <c r="AF36" i="6" l="1"/>
  <c r="AP35" i="6"/>
  <c r="BA35" i="6" s="1"/>
  <c r="BB35" i="6" s="1"/>
  <c r="BC37" i="6" s="1"/>
  <c r="BF17" i="3"/>
  <c r="BF16" i="3"/>
  <c r="D34" i="2"/>
  <c r="C34" i="2" s="1"/>
  <c r="B33" i="2"/>
  <c r="BF25" i="3"/>
  <c r="BF23" i="3"/>
  <c r="BF24" i="3"/>
  <c r="BF22" i="3"/>
  <c r="BF30" i="3"/>
  <c r="BF29" i="3"/>
  <c r="BF28" i="3"/>
  <c r="BF50" i="3"/>
  <c r="BF49" i="3"/>
  <c r="BF48" i="3"/>
  <c r="BF39" i="3"/>
  <c r="BF38" i="3"/>
  <c r="BF40" i="3"/>
  <c r="Q28" i="6"/>
  <c r="Q63" i="6"/>
  <c r="B28" i="6"/>
  <c r="B62" i="6" s="1"/>
  <c r="D62" i="6" s="1"/>
  <c r="BG65" i="3"/>
  <c r="BG59" i="3"/>
  <c r="BG64" i="3"/>
  <c r="BF52" i="3"/>
  <c r="BG44" i="3"/>
  <c r="BH57" i="3"/>
  <c r="BE2" i="3"/>
  <c r="BF3" i="3"/>
  <c r="BH63" i="3"/>
  <c r="BF42" i="3"/>
  <c r="BG58" i="3"/>
  <c r="BG54" i="3"/>
  <c r="BG33" i="3"/>
  <c r="BF55" i="3"/>
  <c r="BF12" i="3"/>
  <c r="BF45" i="3"/>
  <c r="BF51" i="3"/>
  <c r="BG53" i="3"/>
  <c r="BF13" i="3"/>
  <c r="BF35" i="3"/>
  <c r="BF41" i="3"/>
  <c r="BF10" i="3"/>
  <c r="BF7" i="3"/>
  <c r="BF11" i="3"/>
  <c r="BF31" i="3"/>
  <c r="BF4" i="3"/>
  <c r="BF19" i="3"/>
  <c r="BF32" i="3"/>
  <c r="BF5" i="3"/>
  <c r="BF6" i="3"/>
  <c r="BG34" i="3"/>
  <c r="BG60" i="3"/>
  <c r="BG15" i="3"/>
  <c r="BG47" i="3"/>
  <c r="BG21" i="3"/>
  <c r="BG9" i="3"/>
  <c r="BG66" i="3"/>
  <c r="BG61" i="3"/>
  <c r="BG43" i="3"/>
  <c r="BG37" i="3"/>
  <c r="BG67" i="3"/>
  <c r="BG27" i="3"/>
  <c r="E91" i="1"/>
  <c r="E109" i="1" s="1"/>
  <c r="E127" i="1" s="1"/>
  <c r="F54" i="1"/>
  <c r="G54" i="1"/>
  <c r="H16" i="1"/>
  <c r="AF35" i="6" l="1"/>
  <c r="AP34" i="6"/>
  <c r="BA34" i="6" s="1"/>
  <c r="BB34" i="6" s="1"/>
  <c r="BC36" i="6" s="1"/>
  <c r="BE17" i="3"/>
  <c r="BE16" i="3"/>
  <c r="D35" i="2"/>
  <c r="C35" i="2" s="1"/>
  <c r="B34" i="2"/>
  <c r="BE25" i="3"/>
  <c r="BE24" i="3"/>
  <c r="BE23" i="3"/>
  <c r="BE22" i="3"/>
  <c r="BE30" i="3"/>
  <c r="BE29" i="3"/>
  <c r="BE28" i="3"/>
  <c r="BF59" i="3"/>
  <c r="BE50" i="3"/>
  <c r="BE49" i="3"/>
  <c r="BE48" i="3"/>
  <c r="BF34" i="3"/>
  <c r="BE39" i="3"/>
  <c r="BE38" i="3"/>
  <c r="BE40" i="3"/>
  <c r="Q27" i="6"/>
  <c r="Q62" i="6"/>
  <c r="B27" i="6"/>
  <c r="B61" i="6" s="1"/>
  <c r="D61" i="6" s="1"/>
  <c r="BF44" i="3"/>
  <c r="BE13" i="3"/>
  <c r="BE35" i="3"/>
  <c r="BE41" i="3"/>
  <c r="BE4" i="3"/>
  <c r="BE6" i="3"/>
  <c r="BD2" i="3"/>
  <c r="BE19" i="3"/>
  <c r="BE32" i="3"/>
  <c r="BE5" i="3"/>
  <c r="BE51" i="3"/>
  <c r="BE3" i="3"/>
  <c r="BE45" i="3"/>
  <c r="BE55" i="3"/>
  <c r="BE10" i="3"/>
  <c r="BE31" i="3"/>
  <c r="BE52" i="3"/>
  <c r="BE12" i="3"/>
  <c r="BE7" i="3"/>
  <c r="BE11" i="3"/>
  <c r="BE42" i="3"/>
  <c r="BF53" i="3"/>
  <c r="BF54" i="3"/>
  <c r="BF9" i="3"/>
  <c r="BF58" i="3"/>
  <c r="BF65" i="3"/>
  <c r="BF67" i="3"/>
  <c r="BF61" i="3"/>
  <c r="BF21" i="3"/>
  <c r="BF15" i="3"/>
  <c r="BF47" i="3"/>
  <c r="BF33" i="3"/>
  <c r="BF64" i="3"/>
  <c r="BG57" i="3"/>
  <c r="BF37" i="3"/>
  <c r="BF60" i="3"/>
  <c r="BF43" i="3"/>
  <c r="BF27" i="3"/>
  <c r="BF66" i="3"/>
  <c r="BG63" i="3"/>
  <c r="O16" i="1"/>
  <c r="F73" i="1"/>
  <c r="H35" i="1"/>
  <c r="G73" i="1"/>
  <c r="I16" i="1"/>
  <c r="AF34" i="6" l="1"/>
  <c r="AP33" i="6"/>
  <c r="BA33" i="6" s="1"/>
  <c r="BB33" i="6" s="1"/>
  <c r="BC35" i="6" s="1"/>
  <c r="BD16" i="3"/>
  <c r="BD17" i="3"/>
  <c r="D36" i="2"/>
  <c r="C36" i="2" s="1"/>
  <c r="B35" i="2"/>
  <c r="BD25" i="3"/>
  <c r="BD24" i="3"/>
  <c r="BD23" i="3"/>
  <c r="BD22" i="3"/>
  <c r="BD30" i="3"/>
  <c r="BD29" i="3"/>
  <c r="BD28" i="3"/>
  <c r="BD50" i="3"/>
  <c r="BD49" i="3"/>
  <c r="BD48" i="3"/>
  <c r="BD32" i="3"/>
  <c r="BD40" i="3"/>
  <c r="BD39" i="3"/>
  <c r="BD38" i="3"/>
  <c r="Q26" i="6"/>
  <c r="Q61" i="6"/>
  <c r="B26" i="6"/>
  <c r="B60" i="6" s="1"/>
  <c r="D60" i="6" s="1"/>
  <c r="BE58" i="3"/>
  <c r="BD11" i="3"/>
  <c r="BE33" i="3"/>
  <c r="BE54" i="3"/>
  <c r="BE44" i="3"/>
  <c r="BD13" i="3"/>
  <c r="BD42" i="3"/>
  <c r="BE15" i="3"/>
  <c r="BE67" i="3"/>
  <c r="BD52" i="3"/>
  <c r="BD19" i="3"/>
  <c r="BE61" i="3"/>
  <c r="BE43" i="3"/>
  <c r="BE37" i="3"/>
  <c r="BD4" i="3"/>
  <c r="BD31" i="3"/>
  <c r="BD10" i="3"/>
  <c r="BD35" i="3"/>
  <c r="BD45" i="3"/>
  <c r="BD7" i="3"/>
  <c r="BD55" i="3"/>
  <c r="BD5" i="3"/>
  <c r="BE60" i="3"/>
  <c r="BE21" i="3"/>
  <c r="BD6" i="3"/>
  <c r="BE66" i="3"/>
  <c r="BD41" i="3"/>
  <c r="BD51" i="3"/>
  <c r="BC2" i="3"/>
  <c r="BE9" i="3"/>
  <c r="BD12" i="3"/>
  <c r="BD3" i="3"/>
  <c r="BE53" i="3"/>
  <c r="BE59" i="3"/>
  <c r="BE47" i="3"/>
  <c r="BE65" i="3"/>
  <c r="BE64" i="3"/>
  <c r="BE27" i="3"/>
  <c r="BE34" i="3"/>
  <c r="BF57" i="3"/>
  <c r="BF63" i="3"/>
  <c r="F91" i="1"/>
  <c r="F109" i="1" s="1"/>
  <c r="F127" i="1" s="1"/>
  <c r="G91" i="1"/>
  <c r="G109" i="1" s="1"/>
  <c r="G127" i="1" s="1"/>
  <c r="P16" i="1"/>
  <c r="H54" i="1"/>
  <c r="I35" i="1"/>
  <c r="AF33" i="6" l="1"/>
  <c r="AP32" i="6"/>
  <c r="BA32" i="6" s="1"/>
  <c r="BB32" i="6" s="1"/>
  <c r="BC34" i="6" s="1"/>
  <c r="BC17" i="3"/>
  <c r="BC16" i="3"/>
  <c r="D37" i="2"/>
  <c r="C37" i="2" s="1"/>
  <c r="B36" i="2"/>
  <c r="BC24" i="3"/>
  <c r="BC22" i="3"/>
  <c r="BC25" i="3"/>
  <c r="BC23" i="3"/>
  <c r="BC29" i="3"/>
  <c r="BC30" i="3"/>
  <c r="BC28" i="3"/>
  <c r="BD33" i="3"/>
  <c r="BC48" i="3"/>
  <c r="BC50" i="3"/>
  <c r="BC49" i="3"/>
  <c r="BC40" i="3"/>
  <c r="BC38" i="3"/>
  <c r="BC39" i="3"/>
  <c r="Q25" i="6"/>
  <c r="Q60" i="6"/>
  <c r="B25" i="6"/>
  <c r="B59" i="6" s="1"/>
  <c r="D59" i="6" s="1"/>
  <c r="BD15" i="3"/>
  <c r="BE63" i="3"/>
  <c r="BD44" i="3"/>
  <c r="BD53" i="3"/>
  <c r="BC4" i="3"/>
  <c r="BD67" i="3"/>
  <c r="BC31" i="3"/>
  <c r="BD47" i="3"/>
  <c r="BD61" i="3"/>
  <c r="BD58" i="3"/>
  <c r="BE57" i="3"/>
  <c r="BD66" i="3"/>
  <c r="BD64" i="3"/>
  <c r="BD65" i="3"/>
  <c r="BD21" i="3"/>
  <c r="BD37" i="3"/>
  <c r="BD60" i="3"/>
  <c r="BD43" i="3"/>
  <c r="BD9" i="3"/>
  <c r="BC13" i="3"/>
  <c r="BC41" i="3"/>
  <c r="BC51" i="3"/>
  <c r="BC5" i="3"/>
  <c r="BC6" i="3"/>
  <c r="BD27" i="3"/>
  <c r="BD34" i="3"/>
  <c r="BC11" i="3"/>
  <c r="BC10" i="3"/>
  <c r="BB2" i="3"/>
  <c r="BD59" i="3"/>
  <c r="BC52" i="3"/>
  <c r="BC19" i="3"/>
  <c r="BC32" i="3"/>
  <c r="BC55" i="3"/>
  <c r="BC7" i="3"/>
  <c r="BC12" i="3"/>
  <c r="BC42" i="3"/>
  <c r="BD54" i="3"/>
  <c r="BC3" i="3"/>
  <c r="BC35" i="3"/>
  <c r="BC45" i="3"/>
  <c r="I54" i="1"/>
  <c r="H73" i="1"/>
  <c r="AF32" i="6" l="1"/>
  <c r="AP31" i="6"/>
  <c r="BA31" i="6" s="1"/>
  <c r="BB31" i="6" s="1"/>
  <c r="BC33" i="6" s="1"/>
  <c r="BB17" i="3"/>
  <c r="BB16" i="3"/>
  <c r="D38" i="2"/>
  <c r="C38" i="2" s="1"/>
  <c r="B37" i="2"/>
  <c r="BB24" i="3"/>
  <c r="BB25" i="3"/>
  <c r="BB23" i="3"/>
  <c r="BB22" i="3"/>
  <c r="BB28" i="3"/>
  <c r="BB29" i="3"/>
  <c r="BB30" i="3"/>
  <c r="BB50" i="3"/>
  <c r="BB49" i="3"/>
  <c r="BB48" i="3"/>
  <c r="BB51" i="3"/>
  <c r="BB39" i="3"/>
  <c r="BB38" i="3"/>
  <c r="BB40" i="3"/>
  <c r="Q24" i="6"/>
  <c r="Q59" i="6"/>
  <c r="B24" i="6"/>
  <c r="B58" i="6" s="1"/>
  <c r="D58" i="6" s="1"/>
  <c r="BB3" i="3"/>
  <c r="BB13" i="3"/>
  <c r="BC66" i="3"/>
  <c r="BB10" i="3"/>
  <c r="BB6" i="3"/>
  <c r="BB35" i="3"/>
  <c r="BB45" i="3"/>
  <c r="BB5" i="3"/>
  <c r="BB19" i="3"/>
  <c r="BB55" i="3"/>
  <c r="BB7" i="3"/>
  <c r="BC67" i="3"/>
  <c r="BC60" i="3"/>
  <c r="BA2" i="3"/>
  <c r="BB42" i="3"/>
  <c r="BC33" i="3"/>
  <c r="BC65" i="3"/>
  <c r="BC44" i="3"/>
  <c r="BC47" i="3"/>
  <c r="BC34" i="3"/>
  <c r="BC59" i="3"/>
  <c r="BC61" i="3"/>
  <c r="BD63" i="3"/>
  <c r="BC27" i="3"/>
  <c r="BB4" i="3"/>
  <c r="BB31" i="3"/>
  <c r="BC64" i="3"/>
  <c r="BC15" i="3"/>
  <c r="BC9" i="3"/>
  <c r="BC37" i="3"/>
  <c r="BC21" i="3"/>
  <c r="BC54" i="3"/>
  <c r="BC58" i="3"/>
  <c r="BB12" i="3"/>
  <c r="BB32" i="3"/>
  <c r="BB41" i="3"/>
  <c r="BC43" i="3"/>
  <c r="BB11" i="3"/>
  <c r="BB52" i="3"/>
  <c r="BC53" i="3"/>
  <c r="H91" i="1"/>
  <c r="H109" i="1" s="1"/>
  <c r="H127" i="1" s="1"/>
  <c r="I73" i="1"/>
  <c r="AF31" i="6" l="1"/>
  <c r="AP30" i="6"/>
  <c r="BA30" i="6" s="1"/>
  <c r="BB30" i="6" s="1"/>
  <c r="BC32" i="6" s="1"/>
  <c r="BA17" i="3"/>
  <c r="BA16" i="3"/>
  <c r="D39" i="2"/>
  <c r="C39" i="2" s="1"/>
  <c r="B38" i="2"/>
  <c r="BA23" i="3"/>
  <c r="BA25" i="3"/>
  <c r="BA24" i="3"/>
  <c r="BA22" i="3"/>
  <c r="BA30" i="3"/>
  <c r="BA28" i="3"/>
  <c r="BA29" i="3"/>
  <c r="BA50" i="3"/>
  <c r="BA49" i="3"/>
  <c r="BA48" i="3"/>
  <c r="BA39" i="3"/>
  <c r="BA38" i="3"/>
  <c r="BA40" i="3"/>
  <c r="Q23" i="6"/>
  <c r="Q58" i="6"/>
  <c r="B23" i="6"/>
  <c r="B57" i="6" s="1"/>
  <c r="D57" i="6" s="1"/>
  <c r="BA19" i="3"/>
  <c r="BA41" i="3"/>
  <c r="BA35" i="3"/>
  <c r="BA31" i="3"/>
  <c r="BA42" i="3"/>
  <c r="BB60" i="3"/>
  <c r="BB53" i="3"/>
  <c r="BB64" i="3"/>
  <c r="BA7" i="3"/>
  <c r="BA5" i="3"/>
  <c r="BB66" i="3"/>
  <c r="BA12" i="3"/>
  <c r="BA4" i="3"/>
  <c r="BA52" i="3"/>
  <c r="BA10" i="3"/>
  <c r="BA6" i="3"/>
  <c r="BC63" i="3"/>
  <c r="BB58" i="3"/>
  <c r="AZ2" i="3"/>
  <c r="BA32" i="3"/>
  <c r="BA55" i="3"/>
  <c r="BA51" i="3"/>
  <c r="BA3" i="3"/>
  <c r="BA11" i="3"/>
  <c r="BA45" i="3"/>
  <c r="BB33" i="3"/>
  <c r="BB59" i="3"/>
  <c r="BB47" i="3"/>
  <c r="BA13" i="3"/>
  <c r="BB44" i="3"/>
  <c r="BB15" i="3"/>
  <c r="BB61" i="3"/>
  <c r="BB21" i="3"/>
  <c r="BB43" i="3"/>
  <c r="BB9" i="3"/>
  <c r="BB65" i="3"/>
  <c r="BB27" i="3"/>
  <c r="BB34" i="3"/>
  <c r="BB37" i="3"/>
  <c r="BB67" i="3"/>
  <c r="BB54" i="3"/>
  <c r="I91" i="1"/>
  <c r="I109" i="1" s="1"/>
  <c r="I127" i="1" s="1"/>
  <c r="AF30" i="6" l="1"/>
  <c r="AP29" i="6"/>
  <c r="BA29" i="6" s="1"/>
  <c r="BB29" i="6" s="1"/>
  <c r="BC31" i="6" s="1"/>
  <c r="AZ17" i="3"/>
  <c r="AZ16" i="3"/>
  <c r="B39" i="2"/>
  <c r="D40" i="2"/>
  <c r="AZ25" i="3"/>
  <c r="AZ24" i="3"/>
  <c r="AZ23" i="3"/>
  <c r="AZ22" i="3"/>
  <c r="AZ30" i="3"/>
  <c r="AZ29" i="3"/>
  <c r="AZ28" i="3"/>
  <c r="BA54" i="3"/>
  <c r="AZ50" i="3"/>
  <c r="AZ49" i="3"/>
  <c r="AZ48" i="3"/>
  <c r="AZ51" i="3"/>
  <c r="AZ40" i="3"/>
  <c r="AZ39" i="3"/>
  <c r="AZ38" i="3"/>
  <c r="Q22" i="6"/>
  <c r="Q57" i="6"/>
  <c r="B22" i="6"/>
  <c r="B56" i="6" s="1"/>
  <c r="D56" i="6" s="1"/>
  <c r="BA61" i="3"/>
  <c r="BA44" i="3"/>
  <c r="BA67" i="3"/>
  <c r="BA43" i="3"/>
  <c r="BA64" i="3"/>
  <c r="AZ4" i="3"/>
  <c r="AZ52" i="3"/>
  <c r="BA53" i="3"/>
  <c r="BA15" i="3"/>
  <c r="BA9" i="3"/>
  <c r="AZ12" i="3"/>
  <c r="AZ11" i="3"/>
  <c r="AZ13" i="3"/>
  <c r="AZ45" i="3"/>
  <c r="AZ32" i="3"/>
  <c r="AZ19" i="3"/>
  <c r="BA60" i="3"/>
  <c r="AZ3" i="3"/>
  <c r="AZ42" i="3"/>
  <c r="AY2" i="3"/>
  <c r="BA47" i="3"/>
  <c r="BA59" i="3"/>
  <c r="BA34" i="3"/>
  <c r="AZ7" i="3"/>
  <c r="AZ10" i="3"/>
  <c r="BA58" i="3"/>
  <c r="AZ35" i="3"/>
  <c r="AZ41" i="3"/>
  <c r="AZ55" i="3"/>
  <c r="AZ5" i="3"/>
  <c r="AZ6" i="3"/>
  <c r="AZ31" i="3"/>
  <c r="BA33" i="3"/>
  <c r="BA65" i="3"/>
  <c r="BA66" i="3"/>
  <c r="BA27" i="3"/>
  <c r="BA37" i="3"/>
  <c r="BA21" i="3"/>
  <c r="BB63" i="3"/>
  <c r="C40" i="2" l="1"/>
  <c r="E7" i="2"/>
  <c r="K41" i="2" s="1"/>
  <c r="AF29" i="6"/>
  <c r="AP28" i="6"/>
  <c r="BA28" i="6" s="1"/>
  <c r="BB28" i="6" s="1"/>
  <c r="BC30" i="6" s="1"/>
  <c r="AY17" i="3"/>
  <c r="AY16" i="3"/>
  <c r="B40" i="2"/>
  <c r="E16" i="8"/>
  <c r="AY25" i="3"/>
  <c r="AY24" i="3"/>
  <c r="AY23" i="3"/>
  <c r="AY22" i="3"/>
  <c r="AY30" i="3"/>
  <c r="AY29" i="3"/>
  <c r="AY28" i="3"/>
  <c r="AY50" i="3"/>
  <c r="AY49" i="3"/>
  <c r="AY48" i="3"/>
  <c r="AY55" i="3"/>
  <c r="AY40" i="3"/>
  <c r="AY39" i="3"/>
  <c r="AY38" i="3"/>
  <c r="Q21" i="6"/>
  <c r="Q56" i="6"/>
  <c r="B21" i="6"/>
  <c r="B55" i="6" s="1"/>
  <c r="D55" i="6" s="1"/>
  <c r="AZ65" i="3"/>
  <c r="AZ53" i="3"/>
  <c r="AZ58" i="3"/>
  <c r="AZ66" i="3"/>
  <c r="AZ54" i="3"/>
  <c r="AY13" i="3"/>
  <c r="AY6" i="3"/>
  <c r="AY51" i="3"/>
  <c r="BA57" i="3"/>
  <c r="AZ9" i="3"/>
  <c r="AZ59" i="3"/>
  <c r="AZ15" i="3"/>
  <c r="AZ34" i="3"/>
  <c r="AZ33" i="3"/>
  <c r="AY35" i="3"/>
  <c r="AY31" i="3"/>
  <c r="AY45" i="3"/>
  <c r="AY41" i="3"/>
  <c r="AY42" i="3"/>
  <c r="AZ61" i="3"/>
  <c r="AZ47" i="3"/>
  <c r="AY4" i="3"/>
  <c r="AY7" i="3"/>
  <c r="AY5" i="3"/>
  <c r="AY32" i="3"/>
  <c r="AZ60" i="3"/>
  <c r="AX2" i="3"/>
  <c r="AZ43" i="3"/>
  <c r="AY3" i="3"/>
  <c r="AY12" i="3"/>
  <c r="AZ64" i="3"/>
  <c r="AY10" i="3"/>
  <c r="AY52" i="3"/>
  <c r="AY19" i="3"/>
  <c r="AY11" i="3"/>
  <c r="AZ21" i="3"/>
  <c r="AZ67" i="3"/>
  <c r="AZ27" i="3"/>
  <c r="AZ37" i="3"/>
  <c r="AZ44" i="3"/>
  <c r="BA63" i="3"/>
  <c r="BD57" i="3"/>
  <c r="BC57" i="3"/>
  <c r="BB57" i="3"/>
  <c r="J4" i="2" l="1"/>
  <c r="F11" i="8"/>
  <c r="J3" i="2"/>
  <c r="R38" i="6" s="1"/>
  <c r="C38" i="6" s="1"/>
  <c r="K20" i="2"/>
  <c r="K30" i="2"/>
  <c r="K40" i="2"/>
  <c r="K21" i="2"/>
  <c r="K31" i="2"/>
  <c r="K22" i="2"/>
  <c r="K32" i="2"/>
  <c r="K11" i="2"/>
  <c r="K23" i="2"/>
  <c r="K33" i="2"/>
  <c r="J11" i="2"/>
  <c r="K24" i="2"/>
  <c r="K34" i="2"/>
  <c r="K15" i="2"/>
  <c r="K25" i="2"/>
  <c r="K35" i="2"/>
  <c r="K16" i="2"/>
  <c r="K26" i="2"/>
  <c r="K36" i="2"/>
  <c r="K17" i="2"/>
  <c r="K27" i="2"/>
  <c r="K37" i="2"/>
  <c r="K18" i="2"/>
  <c r="K28" i="2"/>
  <c r="K38" i="2"/>
  <c r="K19" i="2"/>
  <c r="K29" i="2"/>
  <c r="K39" i="2"/>
  <c r="K12" i="2"/>
  <c r="K13" i="2"/>
  <c r="K14" i="2"/>
  <c r="AF28" i="6"/>
  <c r="AP27" i="6"/>
  <c r="BA27" i="6" s="1"/>
  <c r="BB27" i="6" s="1"/>
  <c r="BC29" i="6" s="1"/>
  <c r="AX17" i="3"/>
  <c r="AX16" i="3"/>
  <c r="N16" i="8"/>
  <c r="O16" i="8"/>
  <c r="P16" i="8"/>
  <c r="M16" i="8"/>
  <c r="Q16" i="8"/>
  <c r="AX25" i="3"/>
  <c r="AX24" i="3"/>
  <c r="AX23" i="3"/>
  <c r="AX22" i="3"/>
  <c r="AX30" i="3"/>
  <c r="AX29" i="3"/>
  <c r="AX28" i="3"/>
  <c r="AX50" i="3"/>
  <c r="AX49" i="3"/>
  <c r="AX48" i="3"/>
  <c r="AX41" i="3"/>
  <c r="AX40" i="3"/>
  <c r="AX39" i="3"/>
  <c r="AX38" i="3"/>
  <c r="Q20" i="6"/>
  <c r="Q55" i="6"/>
  <c r="B20" i="6"/>
  <c r="B54" i="6" s="1"/>
  <c r="D54" i="6" s="1"/>
  <c r="AY54" i="3"/>
  <c r="AY64" i="3"/>
  <c r="AZ63" i="3"/>
  <c r="AY44" i="3"/>
  <c r="AY53" i="3"/>
  <c r="AY34" i="3"/>
  <c r="AY58" i="3"/>
  <c r="AY67" i="3"/>
  <c r="AZ57" i="3"/>
  <c r="AY43" i="3"/>
  <c r="AY37" i="3"/>
  <c r="AY66" i="3"/>
  <c r="AY47" i="3"/>
  <c r="AX12" i="3"/>
  <c r="AY61" i="3"/>
  <c r="AY60" i="3"/>
  <c r="AY21" i="3"/>
  <c r="AY33" i="3"/>
  <c r="AY9" i="3"/>
  <c r="AY15" i="3"/>
  <c r="AY27" i="3"/>
  <c r="AX13" i="3"/>
  <c r="AX11" i="3"/>
  <c r="AY59" i="3"/>
  <c r="AX52" i="3"/>
  <c r="AX5" i="3"/>
  <c r="AX42" i="3"/>
  <c r="AW2" i="3"/>
  <c r="AX51" i="3"/>
  <c r="AX6" i="3"/>
  <c r="AX7" i="3"/>
  <c r="AX35" i="3"/>
  <c r="AY65" i="3"/>
  <c r="AX3" i="3"/>
  <c r="AX31" i="3"/>
  <c r="AX45" i="3"/>
  <c r="AX55" i="3"/>
  <c r="AX32" i="3"/>
  <c r="AX19" i="3"/>
  <c r="AX4" i="3"/>
  <c r="AX10" i="3"/>
  <c r="J12" i="2" l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AF27" i="6"/>
  <c r="AP26" i="6"/>
  <c r="BA26" i="6" s="1"/>
  <c r="BB26" i="6" s="1"/>
  <c r="BC28" i="6" s="1"/>
  <c r="AW16" i="3"/>
  <c r="AW17" i="3"/>
  <c r="AW25" i="3"/>
  <c r="AW24" i="3"/>
  <c r="AW23" i="3"/>
  <c r="AW22" i="3"/>
  <c r="AW30" i="3"/>
  <c r="AW29" i="3"/>
  <c r="AW28" i="3"/>
  <c r="AW50" i="3"/>
  <c r="AW49" i="3"/>
  <c r="AW48" i="3"/>
  <c r="AW41" i="3"/>
  <c r="AW38" i="3"/>
  <c r="AW40" i="3"/>
  <c r="AW39" i="3"/>
  <c r="Q19" i="6"/>
  <c r="Q54" i="6"/>
  <c r="B19" i="6"/>
  <c r="B53" i="6" s="1"/>
  <c r="D53" i="6" s="1"/>
  <c r="AW6" i="3"/>
  <c r="AX66" i="3"/>
  <c r="AY57" i="3"/>
  <c r="AY63" i="3"/>
  <c r="AX53" i="3"/>
  <c r="AX54" i="3"/>
  <c r="AX44" i="3"/>
  <c r="AX27" i="3"/>
  <c r="AX60" i="3"/>
  <c r="AX9" i="3"/>
  <c r="AX15" i="3"/>
  <c r="AX34" i="3"/>
  <c r="AW11" i="3"/>
  <c r="AX21" i="3"/>
  <c r="AX61" i="3"/>
  <c r="AX47" i="3"/>
  <c r="AW31" i="3"/>
  <c r="AX64" i="3"/>
  <c r="AX33" i="3"/>
  <c r="AW5" i="3"/>
  <c r="AX43" i="3"/>
  <c r="AW52" i="3"/>
  <c r="AX37" i="3"/>
  <c r="AX67" i="3"/>
  <c r="AW42" i="3"/>
  <c r="AW3" i="3"/>
  <c r="AX58" i="3"/>
  <c r="AW7" i="3"/>
  <c r="AX65" i="3"/>
  <c r="AX59" i="3"/>
  <c r="AW19" i="3"/>
  <c r="AW13" i="3"/>
  <c r="AW51" i="3"/>
  <c r="AW10" i="3"/>
  <c r="AW45" i="3"/>
  <c r="AV2" i="3"/>
  <c r="AW4" i="3"/>
  <c r="AW32" i="3"/>
  <c r="AW55" i="3"/>
  <c r="AW12" i="3"/>
  <c r="AW35" i="3"/>
  <c r="AF26" i="6" l="1"/>
  <c r="AP25" i="6"/>
  <c r="BA25" i="6" s="1"/>
  <c r="BB25" i="6" s="1"/>
  <c r="BC27" i="6" s="1"/>
  <c r="AV16" i="3"/>
  <c r="AV17" i="3"/>
  <c r="AV25" i="3"/>
  <c r="AV24" i="3"/>
  <c r="AV23" i="3"/>
  <c r="AV22" i="3"/>
  <c r="AV30" i="3"/>
  <c r="AV29" i="3"/>
  <c r="AV28" i="3"/>
  <c r="AW67" i="3"/>
  <c r="AV48" i="3"/>
  <c r="AV50" i="3"/>
  <c r="AV49" i="3"/>
  <c r="AV31" i="3"/>
  <c r="AV40" i="3"/>
  <c r="AV39" i="3"/>
  <c r="AV38" i="3"/>
  <c r="Q18" i="6"/>
  <c r="Q53" i="6"/>
  <c r="B18" i="6"/>
  <c r="B52" i="6" s="1"/>
  <c r="D52" i="6" s="1"/>
  <c r="AW44" i="3"/>
  <c r="AW59" i="3"/>
  <c r="AW65" i="3"/>
  <c r="AW34" i="3"/>
  <c r="AX57" i="3"/>
  <c r="AX63" i="3"/>
  <c r="AV13" i="3"/>
  <c r="AW53" i="3"/>
  <c r="AV10" i="3"/>
  <c r="AV12" i="3"/>
  <c r="AV52" i="3"/>
  <c r="AW64" i="3"/>
  <c r="AW54" i="3"/>
  <c r="AV4" i="3"/>
  <c r="AV55" i="3"/>
  <c r="AW33" i="3"/>
  <c r="AW61" i="3"/>
  <c r="AW15" i="3"/>
  <c r="AV11" i="3"/>
  <c r="AV42" i="3"/>
  <c r="AV51" i="3"/>
  <c r="AW60" i="3"/>
  <c r="AW27" i="3"/>
  <c r="AV45" i="3"/>
  <c r="AW58" i="3"/>
  <c r="AW21" i="3"/>
  <c r="AV5" i="3"/>
  <c r="AW43" i="3"/>
  <c r="AW9" i="3"/>
  <c r="AV19" i="3"/>
  <c r="AU2" i="3"/>
  <c r="AV7" i="3"/>
  <c r="AV32" i="3"/>
  <c r="AV41" i="3"/>
  <c r="AV3" i="3"/>
  <c r="AW66" i="3"/>
  <c r="AW37" i="3"/>
  <c r="AW47" i="3"/>
  <c r="AV35" i="3"/>
  <c r="AV6" i="3"/>
  <c r="AF25" i="6" l="1"/>
  <c r="AP24" i="6"/>
  <c r="BA24" i="6" s="1"/>
  <c r="BB24" i="6" s="1"/>
  <c r="BC26" i="6" s="1"/>
  <c r="AU17" i="3"/>
  <c r="AU16" i="3"/>
  <c r="AU25" i="3"/>
  <c r="AU23" i="3"/>
  <c r="AU22" i="3"/>
  <c r="AU24" i="3"/>
  <c r="AU30" i="3"/>
  <c r="AU29" i="3"/>
  <c r="AU28" i="3"/>
  <c r="AV67" i="3"/>
  <c r="AV61" i="3"/>
  <c r="AU50" i="3"/>
  <c r="AU49" i="3"/>
  <c r="AU48" i="3"/>
  <c r="AU40" i="3"/>
  <c r="AU39" i="3"/>
  <c r="AU38" i="3"/>
  <c r="Q17" i="6"/>
  <c r="Q52" i="6"/>
  <c r="B17" i="6"/>
  <c r="B51" i="6" s="1"/>
  <c r="D51" i="6" s="1"/>
  <c r="AV54" i="3"/>
  <c r="AV65" i="3"/>
  <c r="AV9" i="3"/>
  <c r="AV53" i="3"/>
  <c r="AV64" i="3"/>
  <c r="AV60" i="3"/>
  <c r="AU19" i="3"/>
  <c r="AU7" i="3"/>
  <c r="AU5" i="3"/>
  <c r="AW63" i="3"/>
  <c r="AU35" i="3"/>
  <c r="AU41" i="3"/>
  <c r="AV21" i="3"/>
  <c r="AV66" i="3"/>
  <c r="AV34" i="3"/>
  <c r="AU4" i="3"/>
  <c r="AU51" i="3"/>
  <c r="AV43" i="3"/>
  <c r="AU55" i="3"/>
  <c r="AU11" i="3"/>
  <c r="AU52" i="3"/>
  <c r="AU45" i="3"/>
  <c r="AT2" i="3"/>
  <c r="AV27" i="3"/>
  <c r="AU10" i="3"/>
  <c r="AU12" i="3"/>
  <c r="AU42" i="3"/>
  <c r="AV33" i="3"/>
  <c r="AU3" i="3"/>
  <c r="AU6" i="3"/>
  <c r="AU31" i="3"/>
  <c r="AW57" i="3"/>
  <c r="AU13" i="3"/>
  <c r="AU32" i="3"/>
  <c r="AV15" i="3"/>
  <c r="AV59" i="3"/>
  <c r="AV47" i="3"/>
  <c r="AV44" i="3"/>
  <c r="AV58" i="3"/>
  <c r="AV37" i="3"/>
  <c r="AF24" i="6" l="1"/>
  <c r="AP23" i="6"/>
  <c r="BA23" i="6" s="1"/>
  <c r="BB23" i="6" s="1"/>
  <c r="BC25" i="6" s="1"/>
  <c r="AT17" i="3"/>
  <c r="AT16" i="3"/>
  <c r="AT22" i="3"/>
  <c r="AT23" i="3"/>
  <c r="AT25" i="3"/>
  <c r="AT24" i="3"/>
  <c r="AT28" i="3"/>
  <c r="AT30" i="3"/>
  <c r="AT29" i="3"/>
  <c r="AT48" i="3"/>
  <c r="AT50" i="3"/>
  <c r="AT49" i="3"/>
  <c r="AU64" i="3"/>
  <c r="AT40" i="3"/>
  <c r="AT39" i="3"/>
  <c r="AT38" i="3"/>
  <c r="Q16" i="6"/>
  <c r="Q51" i="6"/>
  <c r="AV63" i="3"/>
  <c r="B16" i="6"/>
  <c r="B50" i="6" s="1"/>
  <c r="D50" i="6" s="1"/>
  <c r="AU33" i="3"/>
  <c r="AU59" i="3"/>
  <c r="AU60" i="3"/>
  <c r="AU58" i="3"/>
  <c r="AT19" i="3"/>
  <c r="AU15" i="3"/>
  <c r="AT55" i="3"/>
  <c r="AV57" i="3"/>
  <c r="AU54" i="3"/>
  <c r="AU21" i="3"/>
  <c r="AU9" i="3"/>
  <c r="AU44" i="3"/>
  <c r="AU65" i="3"/>
  <c r="AU53" i="3"/>
  <c r="AU34" i="3"/>
  <c r="AU37" i="3"/>
  <c r="AU61" i="3"/>
  <c r="AU43" i="3"/>
  <c r="AT7" i="3"/>
  <c r="AS2" i="3"/>
  <c r="AU66" i="3"/>
  <c r="AT45" i="3"/>
  <c r="AT52" i="3"/>
  <c r="AT4" i="3"/>
  <c r="AT41" i="3"/>
  <c r="AT11" i="3"/>
  <c r="AT31" i="3"/>
  <c r="AT42" i="3"/>
  <c r="AU67" i="3"/>
  <c r="AT51" i="3"/>
  <c r="AU27" i="3"/>
  <c r="AT13" i="3"/>
  <c r="AU47" i="3"/>
  <c r="AT32" i="3"/>
  <c r="AT5" i="3"/>
  <c r="AT3" i="3"/>
  <c r="AT35" i="3"/>
  <c r="AT10" i="3"/>
  <c r="AT12" i="3"/>
  <c r="AT6" i="3"/>
  <c r="AF23" i="6" l="1"/>
  <c r="AP22" i="6"/>
  <c r="BA22" i="6" s="1"/>
  <c r="BB22" i="6" s="1"/>
  <c r="BC24" i="6" s="1"/>
  <c r="AS17" i="3"/>
  <c r="AS16" i="3"/>
  <c r="AS25" i="3"/>
  <c r="AS23" i="3"/>
  <c r="AS22" i="3"/>
  <c r="AS24" i="3"/>
  <c r="AS28" i="3"/>
  <c r="AS30" i="3"/>
  <c r="AS29" i="3"/>
  <c r="AT64" i="3"/>
  <c r="AT58" i="3"/>
  <c r="AS50" i="3"/>
  <c r="AS48" i="3"/>
  <c r="AS49" i="3"/>
  <c r="AS40" i="3"/>
  <c r="AS39" i="3"/>
  <c r="AS38" i="3"/>
  <c r="Q15" i="6"/>
  <c r="Q50" i="6"/>
  <c r="B15" i="6"/>
  <c r="B49" i="6" s="1"/>
  <c r="D49" i="6" s="1"/>
  <c r="AU57" i="3"/>
  <c r="AT59" i="3"/>
  <c r="AT15" i="3"/>
  <c r="AT67" i="3"/>
  <c r="AT53" i="3"/>
  <c r="AT54" i="3"/>
  <c r="AS19" i="3"/>
  <c r="AU63" i="3"/>
  <c r="AS52" i="3"/>
  <c r="AS32" i="3"/>
  <c r="AS45" i="3"/>
  <c r="AS4" i="3"/>
  <c r="AS41" i="3"/>
  <c r="AS3" i="3"/>
  <c r="AS11" i="3"/>
  <c r="AS42" i="3"/>
  <c r="AS13" i="3"/>
  <c r="AS10" i="3"/>
  <c r="AS35" i="3"/>
  <c r="AS7" i="3"/>
  <c r="AS5" i="3"/>
  <c r="AR2" i="3"/>
  <c r="AS12" i="3"/>
  <c r="AS31" i="3"/>
  <c r="AS55" i="3"/>
  <c r="AT47" i="3"/>
  <c r="AT44" i="3"/>
  <c r="AT61" i="3"/>
  <c r="AT33" i="3"/>
  <c r="AT43" i="3"/>
  <c r="AT34" i="3"/>
  <c r="AT21" i="3"/>
  <c r="AT9" i="3"/>
  <c r="AT27" i="3"/>
  <c r="AT66" i="3"/>
  <c r="AT60" i="3"/>
  <c r="AT37" i="3"/>
  <c r="AS51" i="3"/>
  <c r="AS6" i="3"/>
  <c r="AT65" i="3"/>
  <c r="AF22" i="6" l="1"/>
  <c r="AP21" i="6"/>
  <c r="BA21" i="6" s="1"/>
  <c r="BB21" i="6" s="1"/>
  <c r="BC23" i="6" s="1"/>
  <c r="AR17" i="3"/>
  <c r="AR16" i="3"/>
  <c r="AR22" i="3"/>
  <c r="AR25" i="3"/>
  <c r="AR23" i="3"/>
  <c r="AR24" i="3"/>
  <c r="AR29" i="3"/>
  <c r="AR30" i="3"/>
  <c r="AR28" i="3"/>
  <c r="AR49" i="3"/>
  <c r="AR50" i="3"/>
  <c r="AR48" i="3"/>
  <c r="AS64" i="3"/>
  <c r="AR52" i="3"/>
  <c r="AR40" i="3"/>
  <c r="AR39" i="3"/>
  <c r="AR38" i="3"/>
  <c r="Q14" i="6"/>
  <c r="Q49" i="6"/>
  <c r="B14" i="6"/>
  <c r="B48" i="6" s="1"/>
  <c r="D48" i="6" s="1"/>
  <c r="AS33" i="3"/>
  <c r="AR4" i="3"/>
  <c r="AR12" i="3"/>
  <c r="AR11" i="3"/>
  <c r="AR13" i="3"/>
  <c r="AR19" i="3"/>
  <c r="AS59" i="3"/>
  <c r="AT57" i="3"/>
  <c r="AR6" i="3"/>
  <c r="AS44" i="3"/>
  <c r="AR35" i="3"/>
  <c r="AR7" i="3"/>
  <c r="AR31" i="3"/>
  <c r="AS15" i="3"/>
  <c r="AS47" i="3"/>
  <c r="AS54" i="3"/>
  <c r="AT63" i="3"/>
  <c r="AS9" i="3"/>
  <c r="AS53" i="3"/>
  <c r="AS58" i="3"/>
  <c r="AS65" i="3"/>
  <c r="AS27" i="3"/>
  <c r="AS43" i="3"/>
  <c r="AS21" i="3"/>
  <c r="AS61" i="3"/>
  <c r="AS34" i="3"/>
  <c r="AS67" i="3"/>
  <c r="AR10" i="3"/>
  <c r="AS66" i="3"/>
  <c r="AS60" i="3"/>
  <c r="AS37" i="3"/>
  <c r="AR5" i="3"/>
  <c r="AR45" i="3"/>
  <c r="AR55" i="3"/>
  <c r="AQ2" i="3"/>
  <c r="AR32" i="3"/>
  <c r="AR41" i="3"/>
  <c r="AR51" i="3"/>
  <c r="AR3" i="3"/>
  <c r="AR42" i="3"/>
  <c r="AF21" i="6" l="1"/>
  <c r="AP20" i="6"/>
  <c r="BA20" i="6" s="1"/>
  <c r="BB20" i="6" s="1"/>
  <c r="BC22" i="6" s="1"/>
  <c r="AQ17" i="3"/>
  <c r="AQ16" i="3"/>
  <c r="AQ22" i="3"/>
  <c r="AQ25" i="3"/>
  <c r="AQ23" i="3"/>
  <c r="AQ24" i="3"/>
  <c r="AQ30" i="3"/>
  <c r="AQ29" i="3"/>
  <c r="AQ28" i="3"/>
  <c r="AR54" i="3"/>
  <c r="AQ50" i="3"/>
  <c r="AQ49" i="3"/>
  <c r="AQ48" i="3"/>
  <c r="AR53" i="3"/>
  <c r="AQ40" i="3"/>
  <c r="AQ38" i="3"/>
  <c r="AQ39" i="3"/>
  <c r="Q13" i="6"/>
  <c r="Q48" i="6"/>
  <c r="B13" i="6"/>
  <c r="B47" i="6" s="1"/>
  <c r="D47" i="6" s="1"/>
  <c r="AR64" i="3"/>
  <c r="AR47" i="3"/>
  <c r="AR43" i="3"/>
  <c r="AR66" i="3"/>
  <c r="AR37" i="3"/>
  <c r="AQ42" i="3"/>
  <c r="AQ55" i="3"/>
  <c r="AR60" i="3"/>
  <c r="AR9" i="3"/>
  <c r="AR33" i="3"/>
  <c r="AR61" i="3"/>
  <c r="AS57" i="3"/>
  <c r="AQ7" i="3"/>
  <c r="AQ5" i="3"/>
  <c r="AS63" i="3"/>
  <c r="AP2" i="3"/>
  <c r="AQ3" i="3"/>
  <c r="AQ4" i="3"/>
  <c r="AR21" i="3"/>
  <c r="AR27" i="3"/>
  <c r="AQ51" i="3"/>
  <c r="AR15" i="3"/>
  <c r="AQ31" i="3"/>
  <c r="AQ12" i="3"/>
  <c r="AQ13" i="3"/>
  <c r="AQ6" i="3"/>
  <c r="AQ35" i="3"/>
  <c r="AQ11" i="3"/>
  <c r="AQ10" i="3"/>
  <c r="AR67" i="3"/>
  <c r="AR44" i="3"/>
  <c r="AR58" i="3"/>
  <c r="AR65" i="3"/>
  <c r="AR34" i="3"/>
  <c r="AR59" i="3"/>
  <c r="AQ32" i="3"/>
  <c r="AQ19" i="3"/>
  <c r="AQ45" i="3"/>
  <c r="AQ52" i="3"/>
  <c r="AQ41" i="3"/>
  <c r="AF20" i="6" l="1"/>
  <c r="AP19" i="6"/>
  <c r="BA19" i="6" s="1"/>
  <c r="BB19" i="6" s="1"/>
  <c r="BC21" i="6" s="1"/>
  <c r="AP17" i="3"/>
  <c r="AP16" i="3"/>
  <c r="AP25" i="3"/>
  <c r="AP24" i="3"/>
  <c r="AP23" i="3"/>
  <c r="AP22" i="3"/>
  <c r="AP30" i="3"/>
  <c r="AP29" i="3"/>
  <c r="AP28" i="3"/>
  <c r="AP50" i="3"/>
  <c r="AP49" i="3"/>
  <c r="AP48" i="3"/>
  <c r="AP52" i="3"/>
  <c r="AP40" i="3"/>
  <c r="AP39" i="3"/>
  <c r="AP38" i="3"/>
  <c r="Q12" i="6"/>
  <c r="Q47" i="6"/>
  <c r="B12" i="6"/>
  <c r="B46" i="6" s="1"/>
  <c r="D46" i="6" s="1"/>
  <c r="AP55" i="3"/>
  <c r="AR63" i="3"/>
  <c r="AQ60" i="3"/>
  <c r="AQ65" i="3"/>
  <c r="AQ44" i="3"/>
  <c r="AP35" i="3"/>
  <c r="AP51" i="3"/>
  <c r="AP5" i="3"/>
  <c r="AP42" i="3"/>
  <c r="AP7" i="3"/>
  <c r="AP31" i="3"/>
  <c r="AO2" i="3"/>
  <c r="AP13" i="3"/>
  <c r="AP6" i="3"/>
  <c r="AP41" i="3"/>
  <c r="AP19" i="3"/>
  <c r="AQ34" i="3"/>
  <c r="AR57" i="3"/>
  <c r="AP3" i="3"/>
  <c r="AP45" i="3"/>
  <c r="AP10" i="3"/>
  <c r="AP4" i="3"/>
  <c r="AP12" i="3"/>
  <c r="AP32" i="3"/>
  <c r="AP11" i="3"/>
  <c r="AQ61" i="3"/>
  <c r="AQ37" i="3"/>
  <c r="AQ21" i="3"/>
  <c r="AQ67" i="3"/>
  <c r="AQ59" i="3"/>
  <c r="AQ9" i="3"/>
  <c r="AQ47" i="3"/>
  <c r="AQ54" i="3"/>
  <c r="AQ15" i="3"/>
  <c r="AQ33" i="3"/>
  <c r="AQ27" i="3"/>
  <c r="AQ43" i="3"/>
  <c r="AQ53" i="3"/>
  <c r="AQ64" i="3"/>
  <c r="AQ58" i="3"/>
  <c r="AQ66" i="3"/>
  <c r="AF19" i="6" l="1"/>
  <c r="AP18" i="6"/>
  <c r="BA18" i="6" s="1"/>
  <c r="BB18" i="6" s="1"/>
  <c r="BC20" i="6" s="1"/>
  <c r="AO17" i="3"/>
  <c r="AO16" i="3"/>
  <c r="AO25" i="3"/>
  <c r="AO24" i="3"/>
  <c r="AO23" i="3"/>
  <c r="AO22" i="3"/>
  <c r="AO30" i="3"/>
  <c r="AO29" i="3"/>
  <c r="AO28" i="3"/>
  <c r="AP53" i="3"/>
  <c r="AO50" i="3"/>
  <c r="AO49" i="3"/>
  <c r="AO48" i="3"/>
  <c r="AP54" i="3"/>
  <c r="AO35" i="3"/>
  <c r="AO40" i="3"/>
  <c r="AO39" i="3"/>
  <c r="AO38" i="3"/>
  <c r="Q11" i="6"/>
  <c r="Q46" i="6"/>
  <c r="B11" i="6"/>
  <c r="B45" i="6" s="1"/>
  <c r="D45" i="6" s="1"/>
  <c r="AP64" i="3"/>
  <c r="AP67" i="3"/>
  <c r="AP58" i="3"/>
  <c r="AP44" i="3"/>
  <c r="AP65" i="3"/>
  <c r="AP37" i="3"/>
  <c r="AP47" i="3"/>
  <c r="AO19" i="3"/>
  <c r="AO31" i="3"/>
  <c r="AO7" i="3"/>
  <c r="AP34" i="3"/>
  <c r="AO4" i="3"/>
  <c r="AO51" i="3"/>
  <c r="AO3" i="3"/>
  <c r="AO42" i="3"/>
  <c r="AO10" i="3"/>
  <c r="AO45" i="3"/>
  <c r="AO55" i="3"/>
  <c r="AO52" i="3"/>
  <c r="AO5" i="3"/>
  <c r="AO13" i="3"/>
  <c r="AO12" i="3"/>
  <c r="AO32" i="3"/>
  <c r="AP61" i="3"/>
  <c r="AN2" i="3"/>
  <c r="AO41" i="3"/>
  <c r="AO6" i="3"/>
  <c r="AP43" i="3"/>
  <c r="AP15" i="3"/>
  <c r="AO11" i="3"/>
  <c r="AP33" i="3"/>
  <c r="AQ63" i="3"/>
  <c r="AP9" i="3"/>
  <c r="AP21" i="3"/>
  <c r="AP59" i="3"/>
  <c r="AP66" i="3"/>
  <c r="AP60" i="3"/>
  <c r="AP27" i="3"/>
  <c r="AQ57" i="3"/>
  <c r="AF18" i="6" l="1"/>
  <c r="AP17" i="6"/>
  <c r="BA17" i="6" s="1"/>
  <c r="BB17" i="6" s="1"/>
  <c r="BC19" i="6" s="1"/>
  <c r="AN17" i="3"/>
  <c r="AN16" i="3"/>
  <c r="AN25" i="3"/>
  <c r="AN24" i="3"/>
  <c r="AN23" i="3"/>
  <c r="AN22" i="3"/>
  <c r="AN30" i="3"/>
  <c r="AN29" i="3"/>
  <c r="AN28" i="3"/>
  <c r="AN50" i="3"/>
  <c r="AN49" i="3"/>
  <c r="AN48" i="3"/>
  <c r="AN40" i="3"/>
  <c r="AN38" i="3"/>
  <c r="AN39" i="3"/>
  <c r="Q10" i="6"/>
  <c r="Q45" i="6"/>
  <c r="B10" i="6"/>
  <c r="B44" i="6" s="1"/>
  <c r="D44" i="6" s="1"/>
  <c r="AP63" i="3"/>
  <c r="AO44" i="3"/>
  <c r="AO59" i="3"/>
  <c r="AO64" i="3"/>
  <c r="AN3" i="3"/>
  <c r="AO61" i="3"/>
  <c r="AO67" i="3"/>
  <c r="AO34" i="3"/>
  <c r="AO53" i="3"/>
  <c r="AO54" i="3"/>
  <c r="AO21" i="3"/>
  <c r="AO15" i="3"/>
  <c r="AO47" i="3"/>
  <c r="AO43" i="3"/>
  <c r="AN35" i="3"/>
  <c r="AO60" i="3"/>
  <c r="AO9" i="3"/>
  <c r="AN41" i="3"/>
  <c r="AO27" i="3"/>
  <c r="AN13" i="3"/>
  <c r="AO65" i="3"/>
  <c r="AN11" i="3"/>
  <c r="AO37" i="3"/>
  <c r="AN4" i="3"/>
  <c r="AN31" i="3"/>
  <c r="AN45" i="3"/>
  <c r="AN51" i="3"/>
  <c r="AO33" i="3"/>
  <c r="AN12" i="3"/>
  <c r="AO58" i="3"/>
  <c r="AN6" i="3"/>
  <c r="AO66" i="3"/>
  <c r="AN7" i="3"/>
  <c r="AN32" i="3"/>
  <c r="AN5" i="3"/>
  <c r="AN19" i="3"/>
  <c r="AN42" i="3"/>
  <c r="AN52" i="3"/>
  <c r="AN55" i="3"/>
  <c r="AN10" i="3"/>
  <c r="AM2" i="3"/>
  <c r="AP57" i="3"/>
  <c r="AF17" i="6" l="1"/>
  <c r="AP16" i="6"/>
  <c r="BA16" i="6" s="1"/>
  <c r="BB16" i="6" s="1"/>
  <c r="BC18" i="6" s="1"/>
  <c r="AM17" i="3"/>
  <c r="AM16" i="3"/>
  <c r="AM25" i="3"/>
  <c r="AM24" i="3"/>
  <c r="AM23" i="3"/>
  <c r="AM22" i="3"/>
  <c r="AM30" i="3"/>
  <c r="AM29" i="3"/>
  <c r="AM28" i="3"/>
  <c r="AN53" i="3"/>
  <c r="AM50" i="3"/>
  <c r="AM49" i="3"/>
  <c r="AM48" i="3"/>
  <c r="AM40" i="3"/>
  <c r="AM39" i="3"/>
  <c r="AM38" i="3"/>
  <c r="Q9" i="6"/>
  <c r="Q44" i="6"/>
  <c r="B9" i="6"/>
  <c r="B43" i="6" s="1"/>
  <c r="D43" i="6" s="1"/>
  <c r="AN64" i="3"/>
  <c r="AO57" i="3"/>
  <c r="AM42" i="3"/>
  <c r="AN33" i="3"/>
  <c r="AN34" i="3"/>
  <c r="AN65" i="3"/>
  <c r="AM52" i="3"/>
  <c r="AN67" i="3"/>
  <c r="AN61" i="3"/>
  <c r="AN60" i="3"/>
  <c r="AO63" i="3"/>
  <c r="AN21" i="3"/>
  <c r="AN44" i="3"/>
  <c r="AL2" i="3"/>
  <c r="AM35" i="3"/>
  <c r="AN15" i="3"/>
  <c r="AN43" i="3"/>
  <c r="AN9" i="3"/>
  <c r="AN54" i="3"/>
  <c r="AN59" i="3"/>
  <c r="AM7" i="3"/>
  <c r="AM31" i="3"/>
  <c r="AM51" i="3"/>
  <c r="AM5" i="3"/>
  <c r="AM19" i="3"/>
  <c r="AM3" i="3"/>
  <c r="AM13" i="3"/>
  <c r="AM45" i="3"/>
  <c r="AN47" i="3"/>
  <c r="AM11" i="3"/>
  <c r="AM55" i="3"/>
  <c r="AM6" i="3"/>
  <c r="AN58" i="3"/>
  <c r="AN27" i="3"/>
  <c r="AN37" i="3"/>
  <c r="AM4" i="3"/>
  <c r="AM10" i="3"/>
  <c r="AM41" i="3"/>
  <c r="AM12" i="3"/>
  <c r="AN66" i="3"/>
  <c r="AM32" i="3"/>
  <c r="AF16" i="6" l="1"/>
  <c r="AP15" i="6"/>
  <c r="BA15" i="6" s="1"/>
  <c r="BB15" i="6" s="1"/>
  <c r="BC17" i="6" s="1"/>
  <c r="AL17" i="3"/>
  <c r="AL16" i="3"/>
  <c r="AL25" i="3"/>
  <c r="AL24" i="3"/>
  <c r="AL23" i="3"/>
  <c r="AL22" i="3"/>
  <c r="AL30" i="3"/>
  <c r="AL29" i="3"/>
  <c r="AL28" i="3"/>
  <c r="AM65" i="3"/>
  <c r="AL50" i="3"/>
  <c r="AL49" i="3"/>
  <c r="AL48" i="3"/>
  <c r="AM44" i="3"/>
  <c r="AL52" i="3"/>
  <c r="AL40" i="3"/>
  <c r="AL39" i="3"/>
  <c r="AL38" i="3"/>
  <c r="Q8" i="6"/>
  <c r="Q43" i="6"/>
  <c r="B8" i="6"/>
  <c r="B42" i="6" s="1"/>
  <c r="D42" i="6" s="1"/>
  <c r="AL7" i="3"/>
  <c r="AL4" i="3"/>
  <c r="AL51" i="3"/>
  <c r="AM43" i="3"/>
  <c r="AL19" i="3"/>
  <c r="AL3" i="3"/>
  <c r="AL10" i="3"/>
  <c r="AL35" i="3"/>
  <c r="AL45" i="3"/>
  <c r="AN63" i="3"/>
  <c r="AL12" i="3"/>
  <c r="AL42" i="3"/>
  <c r="AL31" i="3"/>
  <c r="AL13" i="3"/>
  <c r="AM60" i="3"/>
  <c r="AN57" i="3"/>
  <c r="AM34" i="3"/>
  <c r="AM53" i="3"/>
  <c r="AM64" i="3"/>
  <c r="AL11" i="3"/>
  <c r="AL41" i="3"/>
  <c r="AL6" i="3"/>
  <c r="AL32" i="3"/>
  <c r="AL55" i="3"/>
  <c r="AM37" i="3"/>
  <c r="AM61" i="3"/>
  <c r="AL5" i="3"/>
  <c r="AK2" i="3"/>
  <c r="AM66" i="3"/>
  <c r="AM58" i="3"/>
  <c r="AM15" i="3"/>
  <c r="AM9" i="3"/>
  <c r="AM21" i="3"/>
  <c r="AM47" i="3"/>
  <c r="AM27" i="3"/>
  <c r="AM33" i="3"/>
  <c r="AM67" i="3"/>
  <c r="AM54" i="3"/>
  <c r="AM59" i="3"/>
  <c r="AF15" i="6" l="1"/>
  <c r="AP14" i="6"/>
  <c r="BA14" i="6" s="1"/>
  <c r="BB14" i="6" s="1"/>
  <c r="BC16" i="6" s="1"/>
  <c r="AK17" i="3"/>
  <c r="AK16" i="3"/>
  <c r="AK25" i="3"/>
  <c r="AK24" i="3"/>
  <c r="AK23" i="3"/>
  <c r="AK22" i="3"/>
  <c r="AK30" i="3"/>
  <c r="AK29" i="3"/>
  <c r="AK28" i="3"/>
  <c r="AL53" i="3"/>
  <c r="AL54" i="3"/>
  <c r="AK50" i="3"/>
  <c r="AK49" i="3"/>
  <c r="AK48" i="3"/>
  <c r="AK55" i="3"/>
  <c r="AK40" i="3"/>
  <c r="AK38" i="3"/>
  <c r="AK39" i="3"/>
  <c r="Q7" i="6"/>
  <c r="Q42" i="6"/>
  <c r="B7" i="6"/>
  <c r="B41" i="6" s="1"/>
  <c r="D41" i="6" s="1"/>
  <c r="AL59" i="3"/>
  <c r="AL43" i="3"/>
  <c r="AL34" i="3"/>
  <c r="AL60" i="3"/>
  <c r="AL44" i="3"/>
  <c r="AL27" i="3"/>
  <c r="AL66" i="3"/>
  <c r="AL9" i="3"/>
  <c r="AL67" i="3"/>
  <c r="AL61" i="3"/>
  <c r="AL65" i="3"/>
  <c r="AL15" i="3"/>
  <c r="AL37" i="3"/>
  <c r="AL58" i="3"/>
  <c r="AK35" i="3"/>
  <c r="AK5" i="3"/>
  <c r="AJ2" i="3"/>
  <c r="AK45" i="3"/>
  <c r="AK31" i="3"/>
  <c r="AK7" i="3"/>
  <c r="AK19" i="3"/>
  <c r="AK41" i="3"/>
  <c r="AK32" i="3"/>
  <c r="AK12" i="3"/>
  <c r="AK13" i="3"/>
  <c r="AL47" i="3"/>
  <c r="AM63" i="3"/>
  <c r="AK3" i="3"/>
  <c r="AK10" i="3"/>
  <c r="AL33" i="3"/>
  <c r="AK51" i="3"/>
  <c r="AM57" i="3"/>
  <c r="AK4" i="3"/>
  <c r="AK42" i="3"/>
  <c r="AK11" i="3"/>
  <c r="AL64" i="3"/>
  <c r="AK6" i="3"/>
  <c r="AK52" i="3"/>
  <c r="AL21" i="3"/>
  <c r="AF14" i="6" l="1"/>
  <c r="AP13" i="6"/>
  <c r="BA13" i="6" s="1"/>
  <c r="BB13" i="6" s="1"/>
  <c r="BC15" i="6" s="1"/>
  <c r="AJ17" i="3"/>
  <c r="AJ16" i="3"/>
  <c r="AJ22" i="3"/>
  <c r="AJ25" i="3"/>
  <c r="AJ24" i="3"/>
  <c r="AJ23" i="3"/>
  <c r="AJ29" i="3"/>
  <c r="AJ30" i="3"/>
  <c r="AJ28" i="3"/>
  <c r="AJ50" i="3"/>
  <c r="AJ49" i="3"/>
  <c r="AJ48" i="3"/>
  <c r="AJ40" i="3"/>
  <c r="AJ39" i="3"/>
  <c r="AJ38" i="3"/>
  <c r="Q6" i="6"/>
  <c r="Q41" i="6"/>
  <c r="B6" i="6"/>
  <c r="B40" i="6" s="1"/>
  <c r="D40" i="6" s="1"/>
  <c r="AL63" i="3"/>
  <c r="AL57" i="3"/>
  <c r="AK33" i="3"/>
  <c r="AK59" i="3"/>
  <c r="AJ4" i="3"/>
  <c r="AJ19" i="3"/>
  <c r="AK34" i="3"/>
  <c r="AJ7" i="3"/>
  <c r="AJ5" i="3"/>
  <c r="AJ45" i="3"/>
  <c r="AK44" i="3"/>
  <c r="AI2" i="3"/>
  <c r="AJ41" i="3"/>
  <c r="AJ42" i="3"/>
  <c r="AJ12" i="3"/>
  <c r="AJ35" i="3"/>
  <c r="AJ51" i="3"/>
  <c r="AJ10" i="3"/>
  <c r="AJ3" i="3"/>
  <c r="AJ11" i="3"/>
  <c r="AJ55" i="3"/>
  <c r="AJ13" i="3"/>
  <c r="AJ31" i="3"/>
  <c r="AJ6" i="3"/>
  <c r="AJ32" i="3"/>
  <c r="AJ52" i="3"/>
  <c r="AK60" i="3"/>
  <c r="AK9" i="3"/>
  <c r="AK21" i="3"/>
  <c r="AK67" i="3"/>
  <c r="AK15" i="3"/>
  <c r="AK65" i="3"/>
  <c r="AK61" i="3"/>
  <c r="AK47" i="3"/>
  <c r="AK53" i="3"/>
  <c r="AK58" i="3"/>
  <c r="AK37" i="3"/>
  <c r="AK43" i="3"/>
  <c r="AK54" i="3"/>
  <c r="AK66" i="3"/>
  <c r="AK64" i="3"/>
  <c r="AK27" i="3"/>
  <c r="AF13" i="6" l="1"/>
  <c r="AP12" i="6"/>
  <c r="BA12" i="6" s="1"/>
  <c r="BB12" i="6" s="1"/>
  <c r="BC14" i="6" s="1"/>
  <c r="AI17" i="3"/>
  <c r="AI16" i="3"/>
  <c r="AI25" i="3"/>
  <c r="AI23" i="3"/>
  <c r="AI22" i="3"/>
  <c r="AI24" i="3"/>
  <c r="AI29" i="3"/>
  <c r="AI30" i="3"/>
  <c r="AI28" i="3"/>
  <c r="AI49" i="3"/>
  <c r="AI50" i="3"/>
  <c r="AI48" i="3"/>
  <c r="AJ64" i="3"/>
  <c r="AI40" i="3"/>
  <c r="AI39" i="3"/>
  <c r="AI38" i="3"/>
  <c r="Q5" i="6"/>
  <c r="Q40" i="6"/>
  <c r="B5" i="6"/>
  <c r="AI51" i="3"/>
  <c r="AI55" i="3"/>
  <c r="AI12" i="3"/>
  <c r="AI4" i="3"/>
  <c r="AI10" i="3"/>
  <c r="AI13" i="3"/>
  <c r="AI32" i="3"/>
  <c r="AI6" i="3"/>
  <c r="AJ53" i="3"/>
  <c r="AH2" i="3"/>
  <c r="AI31" i="3"/>
  <c r="AI3" i="3"/>
  <c r="AJ44" i="3"/>
  <c r="AI11" i="3"/>
  <c r="AI52" i="3"/>
  <c r="AJ43" i="3"/>
  <c r="AJ21" i="3"/>
  <c r="AJ60" i="3"/>
  <c r="AI42" i="3"/>
  <c r="AI19" i="3"/>
  <c r="AI45" i="3"/>
  <c r="AJ65" i="3"/>
  <c r="AI7" i="3"/>
  <c r="AI5" i="3"/>
  <c r="AI41" i="3"/>
  <c r="AJ15" i="3"/>
  <c r="AJ33" i="3"/>
  <c r="AJ61" i="3"/>
  <c r="AJ9" i="3"/>
  <c r="AJ67" i="3"/>
  <c r="AJ27" i="3"/>
  <c r="AJ66" i="3"/>
  <c r="AI35" i="3"/>
  <c r="AJ58" i="3"/>
  <c r="AJ47" i="3"/>
  <c r="AJ34" i="3"/>
  <c r="AJ59" i="3"/>
  <c r="AJ54" i="3"/>
  <c r="AK57" i="3"/>
  <c r="AJ37" i="3"/>
  <c r="AK63" i="3"/>
  <c r="B39" i="6" l="1"/>
  <c r="D39" i="6" s="1"/>
  <c r="B4" i="6"/>
  <c r="B38" i="6" s="1"/>
  <c r="D38" i="6" s="1"/>
  <c r="AF12" i="6"/>
  <c r="AP11" i="6"/>
  <c r="BA11" i="6" s="1"/>
  <c r="BB11" i="6" s="1"/>
  <c r="BC13" i="6" s="1"/>
  <c r="AH16" i="3"/>
  <c r="AH17" i="3"/>
  <c r="AH22" i="3"/>
  <c r="AH25" i="3"/>
  <c r="AH24" i="3"/>
  <c r="AH23" i="3"/>
  <c r="AH30" i="3"/>
  <c r="AH28" i="3"/>
  <c r="AH29" i="3"/>
  <c r="AI44" i="3"/>
  <c r="AH50" i="3"/>
  <c r="AH49" i="3"/>
  <c r="AH48" i="3"/>
  <c r="AH45" i="3"/>
  <c r="AH38" i="3"/>
  <c r="AH40" i="3"/>
  <c r="AH39" i="3"/>
  <c r="Q4" i="6"/>
  <c r="Q38" i="6" s="1"/>
  <c r="Q39" i="6"/>
  <c r="AI60" i="3"/>
  <c r="AI61" i="3"/>
  <c r="AI9" i="3"/>
  <c r="AH12" i="3"/>
  <c r="AH41" i="3"/>
  <c r="AH52" i="3"/>
  <c r="AH13" i="3"/>
  <c r="AH11" i="3"/>
  <c r="AH6" i="3"/>
  <c r="AH35" i="3"/>
  <c r="AI54" i="3"/>
  <c r="AH32" i="3"/>
  <c r="AI47" i="3"/>
  <c r="AI33" i="3"/>
  <c r="AG2" i="3"/>
  <c r="AH42" i="3"/>
  <c r="AH7" i="3"/>
  <c r="AH51" i="3"/>
  <c r="AH31" i="3"/>
  <c r="AH55" i="3"/>
  <c r="AH5" i="3"/>
  <c r="AH19" i="3"/>
  <c r="AH3" i="3"/>
  <c r="AH4" i="3"/>
  <c r="AI34" i="3"/>
  <c r="AH10" i="3"/>
  <c r="AI58" i="3"/>
  <c r="AI64" i="3"/>
  <c r="AI67" i="3"/>
  <c r="AI37" i="3"/>
  <c r="AJ57" i="3"/>
  <c r="AI53" i="3"/>
  <c r="AI66" i="3"/>
  <c r="AI15" i="3"/>
  <c r="AI27" i="3"/>
  <c r="AI43" i="3"/>
  <c r="AI65" i="3"/>
  <c r="AI59" i="3"/>
  <c r="AI21" i="3"/>
  <c r="AJ63" i="3"/>
  <c r="AF11" i="6" l="1"/>
  <c r="AP10" i="6"/>
  <c r="BA10" i="6" s="1"/>
  <c r="BB10" i="6" s="1"/>
  <c r="BC12" i="6" s="1"/>
  <c r="AG17" i="3"/>
  <c r="AG16" i="3"/>
  <c r="AG25" i="3"/>
  <c r="AG24" i="3"/>
  <c r="AG22" i="3"/>
  <c r="AG23" i="3"/>
  <c r="AG30" i="3"/>
  <c r="AG28" i="3"/>
  <c r="AG29" i="3"/>
  <c r="AG50" i="3"/>
  <c r="AG49" i="3"/>
  <c r="AG48" i="3"/>
  <c r="AG41" i="3"/>
  <c r="AG39" i="3"/>
  <c r="AG40" i="3"/>
  <c r="AG38" i="3"/>
  <c r="AH33" i="3"/>
  <c r="AH60" i="3"/>
  <c r="AH53" i="3"/>
  <c r="AH66" i="3"/>
  <c r="AH34" i="3"/>
  <c r="AH54" i="3"/>
  <c r="AH67" i="3"/>
  <c r="AH9" i="3"/>
  <c r="AH58" i="3"/>
  <c r="AH44" i="3"/>
  <c r="AF2" i="3"/>
  <c r="AI63" i="3"/>
  <c r="AG4" i="3"/>
  <c r="AH43" i="3"/>
  <c r="AG19" i="3"/>
  <c r="AG10" i="3"/>
  <c r="AG35" i="3"/>
  <c r="AG51" i="3"/>
  <c r="AG13" i="3"/>
  <c r="AG32" i="3"/>
  <c r="AG12" i="3"/>
  <c r="AG11" i="3"/>
  <c r="AG52" i="3"/>
  <c r="AG42" i="3"/>
  <c r="AG7" i="3"/>
  <c r="AG5" i="3"/>
  <c r="AG55" i="3"/>
  <c r="AG3" i="3"/>
  <c r="AG45" i="3"/>
  <c r="AH59" i="3"/>
  <c r="AH65" i="3"/>
  <c r="AH15" i="3"/>
  <c r="AG6" i="3"/>
  <c r="AG31" i="3"/>
  <c r="AH47" i="3"/>
  <c r="AH61" i="3"/>
  <c r="AH37" i="3"/>
  <c r="AH21" i="3"/>
  <c r="AH64" i="3"/>
  <c r="AH27" i="3"/>
  <c r="AI57" i="3"/>
  <c r="AF10" i="6" l="1"/>
  <c r="AP9" i="6"/>
  <c r="BA9" i="6" s="1"/>
  <c r="BB9" i="6" s="1"/>
  <c r="BC11" i="6" s="1"/>
  <c r="AF17" i="3"/>
  <c r="AF16" i="3"/>
  <c r="AF25" i="3"/>
  <c r="AF24" i="3"/>
  <c r="AF23" i="3"/>
  <c r="AF22" i="3"/>
  <c r="AF30" i="3"/>
  <c r="AF29" i="3"/>
  <c r="AF28" i="3"/>
  <c r="AG67" i="3"/>
  <c r="AF50" i="3"/>
  <c r="AF49" i="3"/>
  <c r="AF48" i="3"/>
  <c r="AF40" i="3"/>
  <c r="AF39" i="3"/>
  <c r="AF38" i="3"/>
  <c r="AG37" i="3"/>
  <c r="AG59" i="3"/>
  <c r="AG44" i="3"/>
  <c r="AF4" i="3"/>
  <c r="AF6" i="3"/>
  <c r="AF10" i="3"/>
  <c r="AF42" i="3"/>
  <c r="AF11" i="3"/>
  <c r="AF45" i="3"/>
  <c r="AF51" i="3"/>
  <c r="AF55" i="3"/>
  <c r="AF7" i="3"/>
  <c r="AF35" i="3"/>
  <c r="AF5" i="3"/>
  <c r="AF31" i="3"/>
  <c r="AF19" i="3"/>
  <c r="AF52" i="3"/>
  <c r="AE2" i="3"/>
  <c r="AF41" i="3"/>
  <c r="AF3" i="3"/>
  <c r="AF13" i="3"/>
  <c r="AF32" i="3"/>
  <c r="AF12" i="3"/>
  <c r="AG54" i="3"/>
  <c r="AG58" i="3"/>
  <c r="AH63" i="3"/>
  <c r="AG21" i="3"/>
  <c r="AG15" i="3"/>
  <c r="AG9" i="3"/>
  <c r="AG34" i="3"/>
  <c r="AG61" i="3"/>
  <c r="AG33" i="3"/>
  <c r="AG53" i="3"/>
  <c r="AG47" i="3"/>
  <c r="AG66" i="3"/>
  <c r="AG60" i="3"/>
  <c r="AG64" i="3"/>
  <c r="AG27" i="3"/>
  <c r="AG43" i="3"/>
  <c r="AG65" i="3"/>
  <c r="AH57" i="3"/>
  <c r="AF9" i="6" l="1"/>
  <c r="AP8" i="6"/>
  <c r="BA8" i="6" s="1"/>
  <c r="BB8" i="6" s="1"/>
  <c r="BC10" i="6" s="1"/>
  <c r="AE17" i="3"/>
  <c r="AE16" i="3"/>
  <c r="AE25" i="3"/>
  <c r="AE24" i="3"/>
  <c r="AE23" i="3"/>
  <c r="AE22" i="3"/>
  <c r="AE30" i="3"/>
  <c r="AE29" i="3"/>
  <c r="AE28" i="3"/>
  <c r="AE50" i="3"/>
  <c r="AE49" i="3"/>
  <c r="AE48" i="3"/>
  <c r="AE40" i="3"/>
  <c r="AE39" i="3"/>
  <c r="AE38" i="3"/>
  <c r="AG63" i="3"/>
  <c r="AF43" i="3"/>
  <c r="AF15" i="3"/>
  <c r="AF34" i="3"/>
  <c r="AF27" i="3"/>
  <c r="AF65" i="3"/>
  <c r="AF60" i="3"/>
  <c r="AF66" i="3"/>
  <c r="AF59" i="3"/>
  <c r="AE3" i="3"/>
  <c r="AE45" i="3"/>
  <c r="AE41" i="3"/>
  <c r="AE11" i="3"/>
  <c r="AE10" i="3"/>
  <c r="AF61" i="3"/>
  <c r="AF67" i="3"/>
  <c r="AF54" i="3"/>
  <c r="AE35" i="3"/>
  <c r="AE4" i="3"/>
  <c r="AE12" i="3"/>
  <c r="AE55" i="3"/>
  <c r="AE51" i="3"/>
  <c r="AF9" i="3"/>
  <c r="AE52" i="3"/>
  <c r="AF53" i="3"/>
  <c r="AE13" i="3"/>
  <c r="AE42" i="3"/>
  <c r="AE7" i="3"/>
  <c r="AF37" i="3"/>
  <c r="AF21" i="3"/>
  <c r="AE19" i="3"/>
  <c r="AE31" i="3"/>
  <c r="AE5" i="3"/>
  <c r="AE32" i="3"/>
  <c r="AD2" i="3"/>
  <c r="AF33" i="3"/>
  <c r="AE6" i="3"/>
  <c r="AF44" i="3"/>
  <c r="AF47" i="3"/>
  <c r="AF58" i="3"/>
  <c r="AF64" i="3"/>
  <c r="AG57" i="3"/>
  <c r="AF8" i="6" l="1"/>
  <c r="AP7" i="6"/>
  <c r="BA7" i="6" s="1"/>
  <c r="BB7" i="6" s="1"/>
  <c r="BC9" i="6" s="1"/>
  <c r="AD17" i="3"/>
  <c r="AD16" i="3"/>
  <c r="AD25" i="3"/>
  <c r="AD24" i="3"/>
  <c r="AD23" i="3"/>
  <c r="AD22" i="3"/>
  <c r="AD30" i="3"/>
  <c r="AD29" i="3"/>
  <c r="AD28" i="3"/>
  <c r="AD50" i="3"/>
  <c r="AD48" i="3"/>
  <c r="AD49" i="3"/>
  <c r="AD12" i="3"/>
  <c r="AD40" i="3"/>
  <c r="AD39" i="3"/>
  <c r="AD38" i="3"/>
  <c r="AE44" i="3"/>
  <c r="AF57" i="3"/>
  <c r="AE43" i="3"/>
  <c r="AF63" i="3"/>
  <c r="AE9" i="3"/>
  <c r="AD52" i="3"/>
  <c r="AE53" i="3"/>
  <c r="AE58" i="3"/>
  <c r="AD41" i="3"/>
  <c r="AE34" i="3"/>
  <c r="AE47" i="3"/>
  <c r="AE59" i="3"/>
  <c r="AD19" i="3"/>
  <c r="AE54" i="3"/>
  <c r="AD35" i="3"/>
  <c r="AD31" i="3"/>
  <c r="AE61" i="3"/>
  <c r="AE65" i="3"/>
  <c r="AE37" i="3"/>
  <c r="AD11" i="3"/>
  <c r="AD13" i="3"/>
  <c r="AE21" i="3"/>
  <c r="AE60" i="3"/>
  <c r="AE67" i="3"/>
  <c r="AE64" i="3"/>
  <c r="AD45" i="3"/>
  <c r="AD5" i="3"/>
  <c r="AC2" i="3"/>
  <c r="AD55" i="3"/>
  <c r="AE15" i="3"/>
  <c r="AD4" i="3"/>
  <c r="AD51" i="3"/>
  <c r="AD42" i="3"/>
  <c r="AD32" i="3"/>
  <c r="AD7" i="3"/>
  <c r="AD3" i="3"/>
  <c r="AD6" i="3"/>
  <c r="AE66" i="3"/>
  <c r="AD10" i="3"/>
  <c r="AE33" i="3"/>
  <c r="AE27" i="3"/>
  <c r="AF7" i="6" l="1"/>
  <c r="AP6" i="6"/>
  <c r="BA6" i="6" s="1"/>
  <c r="BB6" i="6" s="1"/>
  <c r="BC8" i="6" s="1"/>
  <c r="AC16" i="3"/>
  <c r="AC17" i="3"/>
  <c r="AC25" i="3"/>
  <c r="AC24" i="3"/>
  <c r="AC23" i="3"/>
  <c r="AC22" i="3"/>
  <c r="AC30" i="3"/>
  <c r="AC29" i="3"/>
  <c r="AC28" i="3"/>
  <c r="AC50" i="3"/>
  <c r="AC49" i="3"/>
  <c r="AC48" i="3"/>
  <c r="AC55" i="3"/>
  <c r="AC40" i="3"/>
  <c r="AC39" i="3"/>
  <c r="AC38" i="3"/>
  <c r="AD53" i="3"/>
  <c r="AD67" i="3"/>
  <c r="AD44" i="3"/>
  <c r="AC5" i="3"/>
  <c r="AB2" i="3"/>
  <c r="AC52" i="3"/>
  <c r="AD54" i="3"/>
  <c r="AD43" i="3"/>
  <c r="AE63" i="3"/>
  <c r="AD61" i="3"/>
  <c r="AD34" i="3"/>
  <c r="AD60" i="3"/>
  <c r="AC7" i="3"/>
  <c r="AD27" i="3"/>
  <c r="AD65" i="3"/>
  <c r="AD9" i="3"/>
  <c r="AE57" i="3"/>
  <c r="AC45" i="3"/>
  <c r="AC41" i="3"/>
  <c r="AD64" i="3"/>
  <c r="AD15" i="3"/>
  <c r="AD59" i="3"/>
  <c r="AC4" i="3"/>
  <c r="AC11" i="3"/>
  <c r="AD66" i="3"/>
  <c r="AC3" i="3"/>
  <c r="AC32" i="3"/>
  <c r="AC42" i="3"/>
  <c r="AC6" i="3"/>
  <c r="AD37" i="3"/>
  <c r="AC12" i="3"/>
  <c r="AD33" i="3"/>
  <c r="AC51" i="3"/>
  <c r="AD58" i="3"/>
  <c r="AD47" i="3"/>
  <c r="AD21" i="3"/>
  <c r="AC13" i="3"/>
  <c r="AC10" i="3"/>
  <c r="AC19" i="3"/>
  <c r="AC35" i="3"/>
  <c r="AC31" i="3"/>
  <c r="AF6" i="6" l="1"/>
  <c r="AP5" i="6"/>
  <c r="AB17" i="3"/>
  <c r="AB16" i="3"/>
  <c r="AB25" i="3"/>
  <c r="AB24" i="3"/>
  <c r="AB22" i="3"/>
  <c r="AB23" i="3"/>
  <c r="AB30" i="3"/>
  <c r="AB29" i="3"/>
  <c r="AB28" i="3"/>
  <c r="AB48" i="3"/>
  <c r="AB50" i="3"/>
  <c r="AB49" i="3"/>
  <c r="AB45" i="3"/>
  <c r="AB38" i="3"/>
  <c r="AB40" i="3"/>
  <c r="AB39" i="3"/>
  <c r="AB42" i="3"/>
  <c r="AB41" i="3"/>
  <c r="AB5" i="3"/>
  <c r="AA2" i="3"/>
  <c r="AB3" i="3"/>
  <c r="AB4" i="3"/>
  <c r="AC54" i="3"/>
  <c r="AB6" i="3"/>
  <c r="AB31" i="3"/>
  <c r="AC59" i="3"/>
  <c r="AB13" i="3"/>
  <c r="AB10" i="3"/>
  <c r="AB32" i="3"/>
  <c r="AB52" i="3"/>
  <c r="AB19" i="3"/>
  <c r="AC53" i="3"/>
  <c r="AB12" i="3"/>
  <c r="AB35" i="3"/>
  <c r="AB55" i="3"/>
  <c r="AB11" i="3"/>
  <c r="AB51" i="3"/>
  <c r="AB7" i="3"/>
  <c r="AC60" i="3"/>
  <c r="AC21" i="3"/>
  <c r="AC65" i="3"/>
  <c r="AC44" i="3"/>
  <c r="AD63" i="3"/>
  <c r="AD57" i="3"/>
  <c r="AC58" i="3"/>
  <c r="AC66" i="3"/>
  <c r="AC37" i="3"/>
  <c r="AC33" i="3"/>
  <c r="AC47" i="3"/>
  <c r="AC43" i="3"/>
  <c r="AC34" i="3"/>
  <c r="AC61" i="3"/>
  <c r="AC27" i="3"/>
  <c r="AC67" i="3"/>
  <c r="AC9" i="3"/>
  <c r="AC15" i="3"/>
  <c r="AC64" i="3"/>
  <c r="AP4" i="6" l="1"/>
  <c r="BA4" i="6" s="1"/>
  <c r="BB4" i="6" s="1"/>
  <c r="BA5" i="6"/>
  <c r="BB5" i="6" s="1"/>
  <c r="BC7" i="6" s="1"/>
  <c r="AF5" i="6"/>
  <c r="AA17" i="3"/>
  <c r="AA16" i="3"/>
  <c r="AA22" i="3"/>
  <c r="AA24" i="3"/>
  <c r="AA25" i="3"/>
  <c r="AA23" i="3"/>
  <c r="AA30" i="3"/>
  <c r="AA29" i="3"/>
  <c r="AA28" i="3"/>
  <c r="AA50" i="3"/>
  <c r="AA49" i="3"/>
  <c r="AA48" i="3"/>
  <c r="AA40" i="3"/>
  <c r="AA38" i="3"/>
  <c r="AA39" i="3"/>
  <c r="AB44" i="3"/>
  <c r="AB43" i="3"/>
  <c r="AA35" i="3"/>
  <c r="AA42" i="3"/>
  <c r="AA7" i="3"/>
  <c r="AA10" i="3"/>
  <c r="AA13" i="3"/>
  <c r="AA51" i="3"/>
  <c r="AA31" i="3"/>
  <c r="AA19" i="3"/>
  <c r="Z2" i="3"/>
  <c r="AA41" i="3"/>
  <c r="AA3" i="3"/>
  <c r="AA4" i="3"/>
  <c r="AA12" i="3"/>
  <c r="AA32" i="3"/>
  <c r="AA5" i="3"/>
  <c r="AA11" i="3"/>
  <c r="AA55" i="3"/>
  <c r="AA45" i="3"/>
  <c r="AA52" i="3"/>
  <c r="AA6" i="3"/>
  <c r="AB61" i="3"/>
  <c r="AB59" i="3"/>
  <c r="AB37" i="3"/>
  <c r="AB21" i="3"/>
  <c r="AB34" i="3"/>
  <c r="AB65" i="3"/>
  <c r="AB15" i="3"/>
  <c r="AB54" i="3"/>
  <c r="AB9" i="3"/>
  <c r="AB58" i="3"/>
  <c r="AB53" i="3"/>
  <c r="AB33" i="3"/>
  <c r="AB67" i="3"/>
  <c r="AB64" i="3"/>
  <c r="AB27" i="3"/>
  <c r="AB47" i="3"/>
  <c r="AB66" i="3"/>
  <c r="AB60" i="3"/>
  <c r="AC57" i="3"/>
  <c r="AC63" i="3"/>
  <c r="BC6" i="6" l="1"/>
  <c r="BC4" i="6"/>
  <c r="BC5" i="6"/>
  <c r="AF4" i="6"/>
  <c r="Z17" i="3"/>
  <c r="Z16" i="3"/>
  <c r="Z25" i="3"/>
  <c r="Z24" i="3"/>
  <c r="Z22" i="3"/>
  <c r="Z23" i="3"/>
  <c r="Z30" i="3"/>
  <c r="Z28" i="3"/>
  <c r="Z29" i="3"/>
  <c r="AA44" i="3"/>
  <c r="AA65" i="3"/>
  <c r="Z50" i="3"/>
  <c r="Z49" i="3"/>
  <c r="Z48" i="3"/>
  <c r="Z41" i="3"/>
  <c r="Z40" i="3"/>
  <c r="Z39" i="3"/>
  <c r="Z38" i="3"/>
  <c r="AA54" i="3"/>
  <c r="AA53" i="3"/>
  <c r="Z5" i="3"/>
  <c r="Z7" i="3"/>
  <c r="Z31" i="3"/>
  <c r="AA67" i="3"/>
  <c r="AA59" i="3"/>
  <c r="AA64" i="3"/>
  <c r="AA34" i="3"/>
  <c r="AA15" i="3"/>
  <c r="AA33" i="3"/>
  <c r="AA61" i="3"/>
  <c r="Z19" i="3"/>
  <c r="AA43" i="3"/>
  <c r="AA37" i="3"/>
  <c r="Y2" i="3"/>
  <c r="AA66" i="3"/>
  <c r="Z52" i="3"/>
  <c r="Z3" i="3"/>
  <c r="Z6" i="3"/>
  <c r="AA60" i="3"/>
  <c r="AA9" i="3"/>
  <c r="Z4" i="3"/>
  <c r="Z55" i="3"/>
  <c r="Z12" i="3"/>
  <c r="Z42" i="3"/>
  <c r="Z51" i="3"/>
  <c r="Z13" i="3"/>
  <c r="Z32" i="3"/>
  <c r="Z11" i="3"/>
  <c r="Z10" i="3"/>
  <c r="Z45" i="3"/>
  <c r="Z35" i="3"/>
  <c r="AA58" i="3"/>
  <c r="AA47" i="3"/>
  <c r="AA27" i="3"/>
  <c r="AA21" i="3"/>
  <c r="AB57" i="3"/>
  <c r="AB63" i="3"/>
  <c r="Y17" i="3" l="1"/>
  <c r="Y16" i="3"/>
  <c r="Y24" i="3"/>
  <c r="Y22" i="3"/>
  <c r="Y25" i="3"/>
  <c r="Y23" i="3"/>
  <c r="Y29" i="3"/>
  <c r="Y30" i="3"/>
  <c r="Y28" i="3"/>
  <c r="Y48" i="3"/>
  <c r="Y50" i="3"/>
  <c r="Y49" i="3"/>
  <c r="Z67" i="3"/>
  <c r="Y45" i="3"/>
  <c r="Y39" i="3"/>
  <c r="Y40" i="3"/>
  <c r="Y38" i="3"/>
  <c r="Y13" i="3"/>
  <c r="Y12" i="3"/>
  <c r="Z61" i="3"/>
  <c r="Y41" i="3"/>
  <c r="Y5" i="3"/>
  <c r="Y6" i="3"/>
  <c r="Y35" i="3"/>
  <c r="X2" i="3"/>
  <c r="Z66" i="3"/>
  <c r="Z65" i="3"/>
  <c r="Z34" i="3"/>
  <c r="Y55" i="3"/>
  <c r="Z64" i="3"/>
  <c r="Z60" i="3"/>
  <c r="Z27" i="3"/>
  <c r="Y4" i="3"/>
  <c r="Z59" i="3"/>
  <c r="Y10" i="3"/>
  <c r="Z43" i="3"/>
  <c r="Z33" i="3"/>
  <c r="Y11" i="3"/>
  <c r="Z21" i="3"/>
  <c r="Z44" i="3"/>
  <c r="AA57" i="3"/>
  <c r="Z47" i="3"/>
  <c r="Z53" i="3"/>
  <c r="Z9" i="3"/>
  <c r="Z15" i="3"/>
  <c r="Z54" i="3"/>
  <c r="Y32" i="3"/>
  <c r="Y52" i="3"/>
  <c r="Z58" i="3"/>
  <c r="Z37" i="3"/>
  <c r="AA63" i="3"/>
  <c r="Y7" i="3"/>
  <c r="Y19" i="3"/>
  <c r="Y3" i="3"/>
  <c r="Y31" i="3"/>
  <c r="Y42" i="3"/>
  <c r="Y51" i="3"/>
  <c r="X17" i="3" l="1"/>
  <c r="X16" i="3"/>
  <c r="X23" i="3"/>
  <c r="X24" i="3"/>
  <c r="X22" i="3"/>
  <c r="X25" i="3"/>
  <c r="X30" i="3"/>
  <c r="X28" i="3"/>
  <c r="X29" i="3"/>
  <c r="X50" i="3"/>
  <c r="X48" i="3"/>
  <c r="X49" i="3"/>
  <c r="X40" i="3"/>
  <c r="X39" i="3"/>
  <c r="X38" i="3"/>
  <c r="Y65" i="3"/>
  <c r="Y59" i="3"/>
  <c r="Y34" i="3"/>
  <c r="Y43" i="3"/>
  <c r="Y67" i="3"/>
  <c r="Y37" i="3"/>
  <c r="Y53" i="3"/>
  <c r="Z57" i="3"/>
  <c r="X10" i="3"/>
  <c r="X32" i="3"/>
  <c r="X13" i="3"/>
  <c r="X41" i="3"/>
  <c r="X45" i="3"/>
  <c r="Z63" i="3"/>
  <c r="Y9" i="3"/>
  <c r="X11" i="3"/>
  <c r="X35" i="3"/>
  <c r="Y60" i="3"/>
  <c r="X7" i="3"/>
  <c r="X12" i="3"/>
  <c r="W2" i="3"/>
  <c r="X55" i="3"/>
  <c r="X3" i="3"/>
  <c r="X51" i="3"/>
  <c r="X5" i="3"/>
  <c r="X19" i="3"/>
  <c r="X4" i="3"/>
  <c r="X42" i="3"/>
  <c r="Y21" i="3"/>
  <c r="Y64" i="3"/>
  <c r="X31" i="3"/>
  <c r="X52" i="3"/>
  <c r="X6" i="3"/>
  <c r="Y54" i="3"/>
  <c r="Y58" i="3"/>
  <c r="Y47" i="3"/>
  <c r="Y15" i="3"/>
  <c r="Y44" i="3"/>
  <c r="Y61" i="3"/>
  <c r="Y27" i="3"/>
  <c r="Y66" i="3"/>
  <c r="Y33" i="3"/>
  <c r="W17" i="3" l="1"/>
  <c r="W16" i="3"/>
  <c r="W22" i="3"/>
  <c r="W24" i="3"/>
  <c r="W23" i="3"/>
  <c r="W25" i="3"/>
  <c r="W28" i="3"/>
  <c r="W30" i="3"/>
  <c r="W29" i="3"/>
  <c r="W50" i="3"/>
  <c r="W49" i="3"/>
  <c r="W48" i="3"/>
  <c r="W55" i="3"/>
  <c r="W39" i="3"/>
  <c r="W40" i="3"/>
  <c r="W38" i="3"/>
  <c r="Y63" i="3"/>
  <c r="X60" i="3"/>
  <c r="X61" i="3"/>
  <c r="X67" i="3"/>
  <c r="W35" i="3"/>
  <c r="X59" i="3"/>
  <c r="X33" i="3"/>
  <c r="W42" i="3"/>
  <c r="W3" i="3"/>
  <c r="W45" i="3"/>
  <c r="W7" i="3"/>
  <c r="W10" i="3"/>
  <c r="W12" i="3"/>
  <c r="W5" i="3"/>
  <c r="X54" i="3"/>
  <c r="X47" i="3"/>
  <c r="V2" i="3"/>
  <c r="W32" i="3"/>
  <c r="W4" i="3"/>
  <c r="W41" i="3"/>
  <c r="W19" i="3"/>
  <c r="W52" i="3"/>
  <c r="W51" i="3"/>
  <c r="W6" i="3"/>
  <c r="W11" i="3"/>
  <c r="W31" i="3"/>
  <c r="W13" i="3"/>
  <c r="X58" i="3"/>
  <c r="X65" i="3"/>
  <c r="X53" i="3"/>
  <c r="X43" i="3"/>
  <c r="X44" i="3"/>
  <c r="X15" i="3"/>
  <c r="X9" i="3"/>
  <c r="X34" i="3"/>
  <c r="X64" i="3"/>
  <c r="X27" i="3"/>
  <c r="X66" i="3"/>
  <c r="X37" i="3"/>
  <c r="X21" i="3"/>
  <c r="Y57" i="3"/>
  <c r="V17" i="3" l="1"/>
  <c r="V16" i="3"/>
  <c r="V25" i="3"/>
  <c r="V24" i="3"/>
  <c r="V23" i="3"/>
  <c r="V22" i="3"/>
  <c r="V30" i="3"/>
  <c r="V29" i="3"/>
  <c r="V28" i="3"/>
  <c r="V50" i="3"/>
  <c r="V49" i="3"/>
  <c r="V48" i="3"/>
  <c r="V55" i="3"/>
  <c r="V40" i="3"/>
  <c r="V39" i="3"/>
  <c r="V38" i="3"/>
  <c r="V45" i="3"/>
  <c r="V10" i="3"/>
  <c r="V41" i="3"/>
  <c r="V32" i="3"/>
  <c r="V19" i="3"/>
  <c r="V42" i="3"/>
  <c r="V5" i="3"/>
  <c r="U2" i="3"/>
  <c r="W33" i="3"/>
  <c r="W53" i="3"/>
  <c r="V4" i="3"/>
  <c r="W66" i="3"/>
  <c r="V6" i="3"/>
  <c r="V11" i="3"/>
  <c r="V31" i="3"/>
  <c r="V3" i="3"/>
  <c r="V35" i="3"/>
  <c r="V51" i="3"/>
  <c r="V13" i="3"/>
  <c r="V52" i="3"/>
  <c r="V12" i="3"/>
  <c r="W43" i="3"/>
  <c r="W67" i="3"/>
  <c r="W15" i="3"/>
  <c r="W59" i="3"/>
  <c r="W61" i="3"/>
  <c r="W60" i="3"/>
  <c r="W21" i="3"/>
  <c r="W64" i="3"/>
  <c r="V7" i="3"/>
  <c r="X57" i="3"/>
  <c r="W54" i="3"/>
  <c r="W9" i="3"/>
  <c r="W37" i="3"/>
  <c r="W34" i="3"/>
  <c r="W44" i="3"/>
  <c r="W27" i="3"/>
  <c r="W47" i="3"/>
  <c r="W65" i="3"/>
  <c r="W58" i="3"/>
  <c r="X63" i="3"/>
  <c r="U17" i="3" l="1"/>
  <c r="U16" i="3"/>
  <c r="U25" i="3"/>
  <c r="U24" i="3"/>
  <c r="U23" i="3"/>
  <c r="U22" i="3"/>
  <c r="U30" i="3"/>
  <c r="U29" i="3"/>
  <c r="U28" i="3"/>
  <c r="U50" i="3"/>
  <c r="U49" i="3"/>
  <c r="U48" i="3"/>
  <c r="U40" i="3"/>
  <c r="U39" i="3"/>
  <c r="U38" i="3"/>
  <c r="U10" i="3"/>
  <c r="U11" i="3"/>
  <c r="V59" i="3"/>
  <c r="V67" i="3"/>
  <c r="V15" i="3"/>
  <c r="U31" i="3"/>
  <c r="U52" i="3"/>
  <c r="U13" i="3"/>
  <c r="U32" i="3"/>
  <c r="U51" i="3"/>
  <c r="V33" i="3"/>
  <c r="V44" i="3"/>
  <c r="V53" i="3"/>
  <c r="V43" i="3"/>
  <c r="U19" i="3"/>
  <c r="U4" i="3"/>
  <c r="U42" i="3"/>
  <c r="U45" i="3"/>
  <c r="U3" i="3"/>
  <c r="U7" i="3"/>
  <c r="U41" i="3"/>
  <c r="U6" i="3"/>
  <c r="U5" i="3"/>
  <c r="T2" i="3"/>
  <c r="U12" i="3"/>
  <c r="U35" i="3"/>
  <c r="U55" i="3"/>
  <c r="V37" i="3"/>
  <c r="V66" i="3"/>
  <c r="V65" i="3"/>
  <c r="V34" i="3"/>
  <c r="V9" i="3"/>
  <c r="V60" i="3"/>
  <c r="V54" i="3"/>
  <c r="V21" i="3"/>
  <c r="V47" i="3"/>
  <c r="V61" i="3"/>
  <c r="V27" i="3"/>
  <c r="V64" i="3"/>
  <c r="V58" i="3"/>
  <c r="W63" i="3"/>
  <c r="W57" i="3"/>
  <c r="T17" i="3" l="1"/>
  <c r="T16" i="3"/>
  <c r="T25" i="3"/>
  <c r="T24" i="3"/>
  <c r="T23" i="3"/>
  <c r="T22" i="3"/>
  <c r="T30" i="3"/>
  <c r="T29" i="3"/>
  <c r="T28" i="3"/>
  <c r="U54" i="3"/>
  <c r="T49" i="3"/>
  <c r="T50" i="3"/>
  <c r="T48" i="3"/>
  <c r="T11" i="3"/>
  <c r="T40" i="3"/>
  <c r="T39" i="3"/>
  <c r="T38" i="3"/>
  <c r="U65" i="3"/>
  <c r="U67" i="3"/>
  <c r="U61" i="3"/>
  <c r="U60" i="3"/>
  <c r="U43" i="3"/>
  <c r="U53" i="3"/>
  <c r="U59" i="3"/>
  <c r="U34" i="3"/>
  <c r="T41" i="3"/>
  <c r="T45" i="3"/>
  <c r="U9" i="3"/>
  <c r="U58" i="3"/>
  <c r="T55" i="3"/>
  <c r="T7" i="3"/>
  <c r="T51" i="3"/>
  <c r="U47" i="3"/>
  <c r="U21" i="3"/>
  <c r="U27" i="3"/>
  <c r="S2" i="3"/>
  <c r="T6" i="3"/>
  <c r="T13" i="3"/>
  <c r="T32" i="3"/>
  <c r="T10" i="3"/>
  <c r="T31" i="3"/>
  <c r="T19" i="3"/>
  <c r="U66" i="3"/>
  <c r="T5" i="3"/>
  <c r="T35" i="3"/>
  <c r="U33" i="3"/>
  <c r="U15" i="3"/>
  <c r="T4" i="3"/>
  <c r="T52" i="3"/>
  <c r="U44" i="3"/>
  <c r="T3" i="3"/>
  <c r="T42" i="3"/>
  <c r="U37" i="3"/>
  <c r="U64" i="3"/>
  <c r="T12" i="3"/>
  <c r="V57" i="3"/>
  <c r="V63" i="3"/>
  <c r="S17" i="3" l="1"/>
  <c r="S16" i="3"/>
  <c r="S25" i="3"/>
  <c r="S24" i="3"/>
  <c r="S23" i="3"/>
  <c r="S22" i="3"/>
  <c r="S30" i="3"/>
  <c r="S29" i="3"/>
  <c r="S28" i="3"/>
  <c r="S50" i="3"/>
  <c r="S49" i="3"/>
  <c r="S48" i="3"/>
  <c r="S40" i="3"/>
  <c r="S39" i="3"/>
  <c r="S38" i="3"/>
  <c r="T61" i="3"/>
  <c r="T67" i="3"/>
  <c r="U57" i="3"/>
  <c r="T34" i="3"/>
  <c r="S11" i="3"/>
  <c r="S5" i="3"/>
  <c r="S55" i="3"/>
  <c r="S4" i="3"/>
  <c r="S31" i="3"/>
  <c r="S7" i="3"/>
  <c r="T64" i="3"/>
  <c r="T44" i="3"/>
  <c r="T65" i="3"/>
  <c r="T58" i="3"/>
  <c r="T53" i="3"/>
  <c r="T43" i="3"/>
  <c r="R2" i="3"/>
  <c r="U63" i="3"/>
  <c r="S45" i="3"/>
  <c r="S12" i="3"/>
  <c r="S32" i="3"/>
  <c r="S41" i="3"/>
  <c r="S52" i="3"/>
  <c r="S3" i="3"/>
  <c r="S51" i="3"/>
  <c r="S6" i="3"/>
  <c r="S10" i="3"/>
  <c r="T54" i="3"/>
  <c r="T15" i="3"/>
  <c r="S13" i="3"/>
  <c r="S35" i="3"/>
  <c r="S42" i="3"/>
  <c r="T9" i="3"/>
  <c r="S19" i="3"/>
  <c r="T27" i="3"/>
  <c r="T47" i="3"/>
  <c r="T21" i="3"/>
  <c r="T59" i="3"/>
  <c r="T66" i="3"/>
  <c r="T37" i="3"/>
  <c r="T33" i="3"/>
  <c r="T60" i="3"/>
  <c r="R17" i="3" l="1"/>
  <c r="R16" i="3"/>
  <c r="R25" i="3"/>
  <c r="R24" i="3"/>
  <c r="R23" i="3"/>
  <c r="R22" i="3"/>
  <c r="R30" i="3"/>
  <c r="R29" i="3"/>
  <c r="R28" i="3"/>
  <c r="S65" i="3"/>
  <c r="S59" i="3"/>
  <c r="R50" i="3"/>
  <c r="R49" i="3"/>
  <c r="R48" i="3"/>
  <c r="R52" i="3"/>
  <c r="R40" i="3"/>
  <c r="R39" i="3"/>
  <c r="R38" i="3"/>
  <c r="S61" i="3"/>
  <c r="S53" i="3"/>
  <c r="R19" i="3"/>
  <c r="R35" i="3"/>
  <c r="R31" i="3"/>
  <c r="S60" i="3"/>
  <c r="R5" i="3"/>
  <c r="R55" i="3"/>
  <c r="S66" i="3"/>
  <c r="R7" i="3"/>
  <c r="R4" i="3"/>
  <c r="R42" i="3"/>
  <c r="S67" i="3"/>
  <c r="S33" i="3"/>
  <c r="R3" i="3"/>
  <c r="R10" i="3"/>
  <c r="R45" i="3"/>
  <c r="R6" i="3"/>
  <c r="Q2" i="3"/>
  <c r="R51" i="3"/>
  <c r="S43" i="3"/>
  <c r="R12" i="3"/>
  <c r="R13" i="3"/>
  <c r="R41" i="3"/>
  <c r="R11" i="3"/>
  <c r="T57" i="3"/>
  <c r="S64" i="3"/>
  <c r="R32" i="3"/>
  <c r="S54" i="3"/>
  <c r="S15" i="3"/>
  <c r="S27" i="3"/>
  <c r="S47" i="3"/>
  <c r="S21" i="3"/>
  <c r="S58" i="3"/>
  <c r="S9" i="3"/>
  <c r="S34" i="3"/>
  <c r="S44" i="3"/>
  <c r="S37" i="3"/>
  <c r="T63" i="3"/>
  <c r="Q17" i="3" l="1"/>
  <c r="Q16" i="3"/>
  <c r="Q25" i="3"/>
  <c r="Q24" i="3"/>
  <c r="Q23" i="3"/>
  <c r="Q22" i="3"/>
  <c r="Q30" i="3"/>
  <c r="Q29" i="3"/>
  <c r="Q28" i="3"/>
  <c r="R53" i="3"/>
  <c r="R54" i="3"/>
  <c r="Q50" i="3"/>
  <c r="Q49" i="3"/>
  <c r="Q48" i="3"/>
  <c r="Q40" i="3"/>
  <c r="Q39" i="3"/>
  <c r="Q38" i="3"/>
  <c r="R59" i="3"/>
  <c r="R61" i="3"/>
  <c r="S57" i="3"/>
  <c r="R67" i="3"/>
  <c r="Q6" i="3"/>
  <c r="R9" i="3"/>
  <c r="R58" i="3"/>
  <c r="R43" i="3"/>
  <c r="R64" i="3"/>
  <c r="R21" i="3"/>
  <c r="R15" i="3"/>
  <c r="R60" i="3"/>
  <c r="Q7" i="3"/>
  <c r="Q55" i="3"/>
  <c r="Q5" i="3"/>
  <c r="Q13" i="3"/>
  <c r="Q41" i="3"/>
  <c r="S63" i="3"/>
  <c r="R27" i="3"/>
  <c r="Q52" i="3"/>
  <c r="R66" i="3"/>
  <c r="Q12" i="3"/>
  <c r="Q11" i="3"/>
  <c r="Q51" i="3"/>
  <c r="Q19" i="3"/>
  <c r="Q32" i="3"/>
  <c r="Q42" i="3"/>
  <c r="P2" i="3"/>
  <c r="Q35" i="3"/>
  <c r="Q45" i="3"/>
  <c r="Q3" i="3"/>
  <c r="Q31" i="3"/>
  <c r="R33" i="3"/>
  <c r="Q4" i="3"/>
  <c r="R37" i="3"/>
  <c r="Q10" i="3"/>
  <c r="R65" i="3"/>
  <c r="R47" i="3"/>
  <c r="R34" i="3"/>
  <c r="R44" i="3"/>
  <c r="P17" i="3" l="1"/>
  <c r="P16" i="3"/>
  <c r="P22" i="3"/>
  <c r="P23" i="3"/>
  <c r="P25" i="3"/>
  <c r="P24" i="3"/>
  <c r="P29" i="3"/>
  <c r="P30" i="3"/>
  <c r="P28" i="3"/>
  <c r="P49" i="3"/>
  <c r="P48" i="3"/>
  <c r="P50" i="3"/>
  <c r="P40" i="3"/>
  <c r="P39" i="3"/>
  <c r="P38" i="3"/>
  <c r="Q58" i="3"/>
  <c r="Q34" i="3"/>
  <c r="R63" i="3"/>
  <c r="Q54" i="3"/>
  <c r="Q65" i="3"/>
  <c r="Q64" i="3"/>
  <c r="Q15" i="3"/>
  <c r="R57" i="3"/>
  <c r="P3" i="3"/>
  <c r="Q44" i="3"/>
  <c r="Q47" i="3"/>
  <c r="P7" i="3"/>
  <c r="Q43" i="3"/>
  <c r="Q60" i="3"/>
  <c r="Q21" i="3"/>
  <c r="Q33" i="3"/>
  <c r="P12" i="3"/>
  <c r="P45" i="3"/>
  <c r="Q59" i="3"/>
  <c r="P55" i="3"/>
  <c r="P32" i="3"/>
  <c r="Q61" i="3"/>
  <c r="P31" i="3"/>
  <c r="Q9" i="3"/>
  <c r="P42" i="3"/>
  <c r="Q67" i="3"/>
  <c r="P13" i="3"/>
  <c r="Q66" i="3"/>
  <c r="Q53" i="3"/>
  <c r="P4" i="3"/>
  <c r="P41" i="3"/>
  <c r="P6" i="3"/>
  <c r="Q27" i="3"/>
  <c r="Q37" i="3"/>
  <c r="P11" i="3"/>
  <c r="P10" i="3"/>
  <c r="P52" i="3"/>
  <c r="P5" i="3"/>
  <c r="P51" i="3"/>
  <c r="O2" i="3"/>
  <c r="P19" i="3"/>
  <c r="P35" i="3"/>
  <c r="O17" i="3" l="1"/>
  <c r="O16" i="3"/>
  <c r="P54" i="3"/>
  <c r="O24" i="3"/>
  <c r="O23" i="3"/>
  <c r="O22" i="3"/>
  <c r="O25" i="3"/>
  <c r="O30" i="3"/>
  <c r="O29" i="3"/>
  <c r="O28" i="3"/>
  <c r="O49" i="3"/>
  <c r="O48" i="3"/>
  <c r="O50" i="3"/>
  <c r="O12" i="3"/>
  <c r="O39" i="3"/>
  <c r="O38" i="3"/>
  <c r="O40" i="3"/>
  <c r="P64" i="3"/>
  <c r="P61" i="3"/>
  <c r="P60" i="3"/>
  <c r="Q57" i="3"/>
  <c r="P59" i="3"/>
  <c r="P47" i="3"/>
  <c r="P33" i="3"/>
  <c r="P53" i="3"/>
  <c r="P67" i="3"/>
  <c r="P43" i="3"/>
  <c r="P15" i="3"/>
  <c r="O42" i="3"/>
  <c r="O5" i="3"/>
  <c r="O51" i="3"/>
  <c r="P21" i="3"/>
  <c r="O7" i="3"/>
  <c r="O19" i="3"/>
  <c r="P9" i="3"/>
  <c r="O35" i="3"/>
  <c r="O31" i="3"/>
  <c r="Q63" i="3"/>
  <c r="P65" i="3"/>
  <c r="O45" i="3"/>
  <c r="O4" i="3"/>
  <c r="O3" i="3"/>
  <c r="O6" i="3"/>
  <c r="P44" i="3"/>
  <c r="O32" i="3"/>
  <c r="O55" i="3"/>
  <c r="O41" i="3"/>
  <c r="O52" i="3"/>
  <c r="P27" i="3"/>
  <c r="O11" i="3"/>
  <c r="P66" i="3"/>
  <c r="P37" i="3"/>
  <c r="O10" i="3"/>
  <c r="P58" i="3"/>
  <c r="N2" i="3"/>
  <c r="O13" i="3"/>
  <c r="P34" i="3"/>
  <c r="N16" i="3" l="1"/>
  <c r="N17" i="3"/>
  <c r="N22" i="3"/>
  <c r="N24" i="3"/>
  <c r="N23" i="3"/>
  <c r="N25" i="3"/>
  <c r="N28" i="3"/>
  <c r="N29" i="3"/>
  <c r="N30" i="3"/>
  <c r="N50" i="3"/>
  <c r="N49" i="3"/>
  <c r="N48" i="3"/>
  <c r="N40" i="3"/>
  <c r="N39" i="3"/>
  <c r="N38" i="3"/>
  <c r="O60" i="3"/>
  <c r="O59" i="3"/>
  <c r="O65" i="3"/>
  <c r="N13" i="3"/>
  <c r="N41" i="3"/>
  <c r="N7" i="3"/>
  <c r="N31" i="3"/>
  <c r="N5" i="3"/>
  <c r="N32" i="3"/>
  <c r="N4" i="3"/>
  <c r="N3" i="3"/>
  <c r="N6" i="3"/>
  <c r="N45" i="3"/>
  <c r="N12" i="3"/>
  <c r="N51" i="3"/>
  <c r="P57" i="3"/>
  <c r="N42" i="3"/>
  <c r="M2" i="3"/>
  <c r="N52" i="3"/>
  <c r="O53" i="3"/>
  <c r="O54" i="3"/>
  <c r="O67" i="3"/>
  <c r="N11" i="3"/>
  <c r="N35" i="3"/>
  <c r="N10" i="3"/>
  <c r="N55" i="3"/>
  <c r="P63" i="3"/>
  <c r="O34" i="3"/>
  <c r="O58" i="3"/>
  <c r="N19" i="3"/>
  <c r="O61" i="3"/>
  <c r="O43" i="3"/>
  <c r="O33" i="3"/>
  <c r="O44" i="3"/>
  <c r="O9" i="3"/>
  <c r="O37" i="3"/>
  <c r="O15" i="3"/>
  <c r="O64" i="3"/>
  <c r="O47" i="3"/>
  <c r="O21" i="3"/>
  <c r="O27" i="3"/>
  <c r="O66" i="3"/>
  <c r="M17" i="3" l="1"/>
  <c r="M16" i="3"/>
  <c r="M22" i="3"/>
  <c r="M25" i="3"/>
  <c r="M24" i="3"/>
  <c r="M23" i="3"/>
  <c r="M29" i="3"/>
  <c r="M28" i="3"/>
  <c r="M30" i="3"/>
  <c r="N54" i="3"/>
  <c r="M50" i="3"/>
  <c r="M49" i="3"/>
  <c r="M48" i="3"/>
  <c r="M51" i="3"/>
  <c r="M40" i="3"/>
  <c r="M38" i="3"/>
  <c r="M39" i="3"/>
  <c r="N64" i="3"/>
  <c r="M35" i="3"/>
  <c r="N53" i="3"/>
  <c r="N47" i="3"/>
  <c r="N58" i="3"/>
  <c r="N9" i="3"/>
  <c r="N67" i="3"/>
  <c r="N33" i="3"/>
  <c r="O57" i="3"/>
  <c r="N15" i="3"/>
  <c r="M19" i="3"/>
  <c r="M45" i="3"/>
  <c r="N21" i="3"/>
  <c r="N37" i="3"/>
  <c r="N59" i="3"/>
  <c r="N44" i="3"/>
  <c r="M31" i="3"/>
  <c r="M41" i="3"/>
  <c r="M52" i="3"/>
  <c r="L2" i="3"/>
  <c r="M4" i="3"/>
  <c r="M7" i="3"/>
  <c r="M3" i="3"/>
  <c r="N65" i="3"/>
  <c r="N61" i="3"/>
  <c r="M13" i="3"/>
  <c r="N27" i="3"/>
  <c r="M12" i="3"/>
  <c r="N66" i="3"/>
  <c r="N60" i="3"/>
  <c r="M55" i="3"/>
  <c r="M5" i="3"/>
  <c r="M32" i="3"/>
  <c r="M42" i="3"/>
  <c r="M6" i="3"/>
  <c r="N34" i="3"/>
  <c r="M11" i="3"/>
  <c r="O63" i="3"/>
  <c r="M10" i="3"/>
  <c r="N43" i="3"/>
  <c r="L17" i="3" l="1"/>
  <c r="L16" i="3"/>
  <c r="L25" i="3"/>
  <c r="L24" i="3"/>
  <c r="L23" i="3"/>
  <c r="L22" i="3"/>
  <c r="L30" i="3"/>
  <c r="L29" i="3"/>
  <c r="L28" i="3"/>
  <c r="L50" i="3"/>
  <c r="L49" i="3"/>
  <c r="L48" i="3"/>
  <c r="L51" i="3"/>
  <c r="L40" i="3"/>
  <c r="L39" i="3"/>
  <c r="L38" i="3"/>
  <c r="L6" i="3"/>
  <c r="N63" i="3"/>
  <c r="L32" i="3"/>
  <c r="L7" i="3"/>
  <c r="L42" i="3"/>
  <c r="L5" i="3"/>
  <c r="L3" i="3"/>
  <c r="L19" i="3"/>
  <c r="M64" i="3"/>
  <c r="M15" i="3"/>
  <c r="L45" i="3"/>
  <c r="M59" i="3"/>
  <c r="K2" i="3"/>
  <c r="L41" i="3"/>
  <c r="M61" i="3"/>
  <c r="L4" i="3"/>
  <c r="L12" i="3"/>
  <c r="L11" i="3"/>
  <c r="L35" i="3"/>
  <c r="L55" i="3"/>
  <c r="L13" i="3"/>
  <c r="L31" i="3"/>
  <c r="M21" i="3"/>
  <c r="L10" i="3"/>
  <c r="L52" i="3"/>
  <c r="M33" i="3"/>
  <c r="M66" i="3"/>
  <c r="M34" i="3"/>
  <c r="M53" i="3"/>
  <c r="M65" i="3"/>
  <c r="M54" i="3"/>
  <c r="M9" i="3"/>
  <c r="M58" i="3"/>
  <c r="M60" i="3"/>
  <c r="M67" i="3"/>
  <c r="M47" i="3"/>
  <c r="M37" i="3"/>
  <c r="M43" i="3"/>
  <c r="M27" i="3"/>
  <c r="M44" i="3"/>
  <c r="N57" i="3"/>
  <c r="K17" i="3" l="1"/>
  <c r="K16" i="3"/>
  <c r="K25" i="3"/>
  <c r="K24" i="3"/>
  <c r="K23" i="3"/>
  <c r="K22" i="3"/>
  <c r="K30" i="3"/>
  <c r="K29" i="3"/>
  <c r="K28" i="3"/>
  <c r="K50" i="3"/>
  <c r="K49" i="3"/>
  <c r="K48" i="3"/>
  <c r="K40" i="3"/>
  <c r="K39" i="3"/>
  <c r="K38" i="3"/>
  <c r="L64" i="3"/>
  <c r="L58" i="3"/>
  <c r="L33" i="3"/>
  <c r="L66" i="3"/>
  <c r="L60" i="3"/>
  <c r="L61" i="3"/>
  <c r="L53" i="3"/>
  <c r="L44" i="3"/>
  <c r="L15" i="3"/>
  <c r="L43" i="3"/>
  <c r="L34" i="3"/>
  <c r="L47" i="3"/>
  <c r="K31" i="3"/>
  <c r="M57" i="3"/>
  <c r="L27" i="3"/>
  <c r="L65" i="3"/>
  <c r="K42" i="3"/>
  <c r="L67" i="3"/>
  <c r="K6" i="3"/>
  <c r="J2" i="3"/>
  <c r="K3" i="3"/>
  <c r="K4" i="3"/>
  <c r="K12" i="3"/>
  <c r="L54" i="3"/>
  <c r="K10" i="3"/>
  <c r="L9" i="3"/>
  <c r="L59" i="3"/>
  <c r="K11" i="3"/>
  <c r="K32" i="3"/>
  <c r="K55" i="3"/>
  <c r="K13" i="3"/>
  <c r="K45" i="3"/>
  <c r="K35" i="3"/>
  <c r="K41" i="3"/>
  <c r="K51" i="3"/>
  <c r="K7" i="3"/>
  <c r="K19" i="3"/>
  <c r="K52" i="3"/>
  <c r="K5" i="3"/>
  <c r="L37" i="3"/>
  <c r="L21" i="3"/>
  <c r="M63" i="3"/>
  <c r="J17" i="3" l="1"/>
  <c r="J16" i="3"/>
  <c r="J25" i="3"/>
  <c r="J24" i="3"/>
  <c r="J23" i="3"/>
  <c r="J22" i="3"/>
  <c r="J30" i="3"/>
  <c r="J29" i="3"/>
  <c r="J28" i="3"/>
  <c r="K60" i="3"/>
  <c r="J50" i="3"/>
  <c r="J48" i="3"/>
  <c r="J49" i="3"/>
  <c r="J40" i="3"/>
  <c r="J39" i="3"/>
  <c r="J38" i="3"/>
  <c r="J6" i="3"/>
  <c r="J19" i="3"/>
  <c r="J42" i="3"/>
  <c r="J45" i="3"/>
  <c r="J41" i="3"/>
  <c r="J7" i="3"/>
  <c r="J3" i="3"/>
  <c r="J12" i="3"/>
  <c r="J11" i="3"/>
  <c r="K61" i="3"/>
  <c r="J55" i="3"/>
  <c r="J32" i="3"/>
  <c r="I2" i="3"/>
  <c r="K53" i="3"/>
  <c r="K64" i="3"/>
  <c r="J31" i="3"/>
  <c r="J5" i="3"/>
  <c r="J52" i="3"/>
  <c r="J10" i="3"/>
  <c r="J35" i="3"/>
  <c r="J51" i="3"/>
  <c r="K54" i="3"/>
  <c r="K44" i="3"/>
  <c r="K43" i="3"/>
  <c r="K15" i="3"/>
  <c r="K67" i="3"/>
  <c r="J4" i="3"/>
  <c r="K66" i="3"/>
  <c r="K47" i="3"/>
  <c r="L63" i="3"/>
  <c r="K65" i="3"/>
  <c r="L57" i="3"/>
  <c r="J13" i="3"/>
  <c r="K21" i="3"/>
  <c r="K9" i="3"/>
  <c r="K27" i="3"/>
  <c r="K37" i="3"/>
  <c r="K34" i="3"/>
  <c r="K33" i="3"/>
  <c r="K59" i="3"/>
  <c r="K58" i="3"/>
  <c r="I16" i="3" l="1"/>
  <c r="I17" i="3"/>
  <c r="I25" i="3"/>
  <c r="I24" i="3"/>
  <c r="I23" i="3"/>
  <c r="I22" i="3"/>
  <c r="I30" i="3"/>
  <c r="I29" i="3"/>
  <c r="I28" i="3"/>
  <c r="J58" i="3"/>
  <c r="I50" i="3"/>
  <c r="I49" i="3"/>
  <c r="I48" i="3"/>
  <c r="I39" i="3"/>
  <c r="I40" i="3"/>
  <c r="I38" i="3"/>
  <c r="J43" i="3"/>
  <c r="J34" i="3"/>
  <c r="J65" i="3"/>
  <c r="J44" i="3"/>
  <c r="J59" i="3"/>
  <c r="J67" i="3"/>
  <c r="J37" i="3"/>
  <c r="J15" i="3"/>
  <c r="J53" i="3"/>
  <c r="I12" i="3"/>
  <c r="I42" i="3"/>
  <c r="I5" i="3"/>
  <c r="I3" i="3"/>
  <c r="I31" i="3"/>
  <c r="I55" i="3"/>
  <c r="I4" i="3"/>
  <c r="I45" i="3"/>
  <c r="I6" i="3"/>
  <c r="I41" i="3"/>
  <c r="I13" i="3"/>
  <c r="I32" i="3"/>
  <c r="I11" i="3"/>
  <c r="I35" i="3"/>
  <c r="I7" i="3"/>
  <c r="I19" i="3"/>
  <c r="I10" i="3"/>
  <c r="J33" i="3"/>
  <c r="H2" i="3"/>
  <c r="I52" i="3"/>
  <c r="I51" i="3"/>
  <c r="J66" i="3"/>
  <c r="J60" i="3"/>
  <c r="J27" i="3"/>
  <c r="J47" i="3"/>
  <c r="J9" i="3"/>
  <c r="J21" i="3"/>
  <c r="K63" i="3"/>
  <c r="K57" i="3"/>
  <c r="J64" i="3"/>
  <c r="J61" i="3"/>
  <c r="J54" i="3"/>
  <c r="H17" i="3" l="1"/>
  <c r="H16" i="3"/>
  <c r="H25" i="3"/>
  <c r="H24" i="3"/>
  <c r="H22" i="3"/>
  <c r="H23" i="3"/>
  <c r="H30" i="3"/>
  <c r="H29" i="3"/>
  <c r="H28" i="3"/>
  <c r="I43" i="3"/>
  <c r="H50" i="3"/>
  <c r="H49" i="3"/>
  <c r="H48" i="3"/>
  <c r="H39" i="3"/>
  <c r="H38" i="3"/>
  <c r="H40" i="3"/>
  <c r="J63" i="3"/>
  <c r="I60" i="3"/>
  <c r="I44" i="3"/>
  <c r="I64" i="3"/>
  <c r="I53" i="3"/>
  <c r="H32" i="3"/>
  <c r="H42" i="3"/>
  <c r="I21" i="3"/>
  <c r="H5" i="3"/>
  <c r="G2" i="3"/>
  <c r="I58" i="3"/>
  <c r="H3" i="3"/>
  <c r="H19" i="3"/>
  <c r="H11" i="3"/>
  <c r="H45" i="3"/>
  <c r="H51" i="3"/>
  <c r="H7" i="3"/>
  <c r="H41" i="3"/>
  <c r="I33" i="3"/>
  <c r="H6" i="3"/>
  <c r="H55" i="3"/>
  <c r="I15" i="3"/>
  <c r="I66" i="3"/>
  <c r="H12" i="3"/>
  <c r="H35" i="3"/>
  <c r="I9" i="3"/>
  <c r="I61" i="3"/>
  <c r="H4" i="3"/>
  <c r="H31" i="3"/>
  <c r="I37" i="3"/>
  <c r="J57" i="3"/>
  <c r="I67" i="3"/>
  <c r="I34" i="3"/>
  <c r="H13" i="3"/>
  <c r="H52" i="3"/>
  <c r="H10" i="3"/>
  <c r="I27" i="3"/>
  <c r="I59" i="3"/>
  <c r="I47" i="3"/>
  <c r="I65" i="3"/>
  <c r="I54" i="3"/>
  <c r="G17" i="3" l="1"/>
  <c r="G16" i="3"/>
  <c r="G25" i="3"/>
  <c r="G22" i="3"/>
  <c r="G23" i="3"/>
  <c r="G24" i="3"/>
  <c r="G30" i="3"/>
  <c r="G29" i="3"/>
  <c r="G28" i="3"/>
  <c r="H53" i="3"/>
  <c r="G50" i="3"/>
  <c r="G49" i="3"/>
  <c r="G48" i="3"/>
  <c r="G40" i="3"/>
  <c r="G39" i="3"/>
  <c r="G38" i="3"/>
  <c r="H33" i="3"/>
  <c r="H59" i="3"/>
  <c r="H34" i="3"/>
  <c r="H44" i="3"/>
  <c r="H43" i="3"/>
  <c r="G10" i="3"/>
  <c r="G11" i="3"/>
  <c r="G35" i="3"/>
  <c r="H27" i="3"/>
  <c r="G45" i="3"/>
  <c r="G6" i="3"/>
  <c r="G32" i="3"/>
  <c r="G55" i="3"/>
  <c r="H58" i="3"/>
  <c r="G13" i="3"/>
  <c r="G31" i="3"/>
  <c r="G51" i="3"/>
  <c r="G19" i="3"/>
  <c r="G52" i="3"/>
  <c r="H15" i="3"/>
  <c r="G7" i="3"/>
  <c r="F2" i="3"/>
  <c r="G41" i="3"/>
  <c r="G4" i="3"/>
  <c r="H37" i="3"/>
  <c r="G12" i="3"/>
  <c r="G5" i="3"/>
  <c r="G42" i="3"/>
  <c r="G3" i="3"/>
  <c r="H64" i="3"/>
  <c r="H65" i="3"/>
  <c r="H66" i="3"/>
  <c r="H61" i="3"/>
  <c r="H47" i="3"/>
  <c r="H67" i="3"/>
  <c r="H60" i="3"/>
  <c r="H9" i="3"/>
  <c r="H54" i="3"/>
  <c r="H21" i="3"/>
  <c r="I63" i="3"/>
  <c r="I57" i="3"/>
  <c r="F17" i="3" l="1"/>
  <c r="F16" i="3"/>
  <c r="F23" i="3"/>
  <c r="F25" i="3"/>
  <c r="F22" i="3"/>
  <c r="F24" i="3"/>
  <c r="F30" i="3"/>
  <c r="F28" i="3"/>
  <c r="F29" i="3"/>
  <c r="G43" i="3"/>
  <c r="F50" i="3"/>
  <c r="F48" i="3"/>
  <c r="F49" i="3"/>
  <c r="F40" i="3"/>
  <c r="F39" i="3"/>
  <c r="F38" i="3"/>
  <c r="H63" i="3"/>
  <c r="F6" i="3"/>
  <c r="G60" i="3"/>
  <c r="G65" i="3"/>
  <c r="G15" i="3"/>
  <c r="G53" i="3"/>
  <c r="G66" i="3"/>
  <c r="G33" i="3"/>
  <c r="H57" i="3"/>
  <c r="G61" i="3"/>
  <c r="F10" i="3"/>
  <c r="G21" i="3"/>
  <c r="F42" i="3"/>
  <c r="G44" i="3"/>
  <c r="F52" i="3"/>
  <c r="F4" i="3"/>
  <c r="G67" i="3"/>
  <c r="F11" i="3"/>
  <c r="G27" i="3"/>
  <c r="G9" i="3"/>
  <c r="G58" i="3"/>
  <c r="G54" i="3"/>
  <c r="F3" i="3"/>
  <c r="F32" i="3"/>
  <c r="F13" i="3"/>
  <c r="G37" i="3"/>
  <c r="G47" i="3"/>
  <c r="F19" i="3"/>
  <c r="G64" i="3"/>
  <c r="F7" i="3"/>
  <c r="F45" i="3"/>
  <c r="F55" i="3"/>
  <c r="F12" i="3"/>
  <c r="G34" i="3"/>
  <c r="G59" i="3"/>
  <c r="F5" i="3"/>
  <c r="F35" i="3"/>
  <c r="F41" i="3"/>
  <c r="F51" i="3"/>
  <c r="E2" i="3"/>
  <c r="F31" i="3"/>
  <c r="E17" i="3" l="1"/>
  <c r="E16" i="3"/>
  <c r="E25" i="3"/>
  <c r="E23" i="3"/>
  <c r="E24" i="3"/>
  <c r="E22" i="3"/>
  <c r="E28" i="3"/>
  <c r="E29" i="3"/>
  <c r="E30" i="3"/>
  <c r="F54" i="3"/>
  <c r="E50" i="3"/>
  <c r="E49" i="3"/>
  <c r="E48" i="3"/>
  <c r="E40" i="3"/>
  <c r="E39" i="3"/>
  <c r="E38" i="3"/>
  <c r="G57" i="3"/>
  <c r="F60" i="3"/>
  <c r="F33" i="3"/>
  <c r="F58" i="3"/>
  <c r="F61" i="3"/>
  <c r="F66" i="3"/>
  <c r="F21" i="3"/>
  <c r="G63" i="3"/>
  <c r="F47" i="3"/>
  <c r="F15" i="3"/>
  <c r="F64" i="3"/>
  <c r="E32" i="3"/>
  <c r="F34" i="3"/>
  <c r="F67" i="3"/>
  <c r="E12" i="3"/>
  <c r="F9" i="3"/>
  <c r="E31" i="3"/>
  <c r="F44" i="3"/>
  <c r="E45" i="3"/>
  <c r="E11" i="3"/>
  <c r="E51" i="3"/>
  <c r="F59" i="3"/>
  <c r="E5" i="3"/>
  <c r="F43" i="3"/>
  <c r="E13" i="3"/>
  <c r="F53" i="3"/>
  <c r="E10" i="3"/>
  <c r="E7" i="3"/>
  <c r="E19" i="3"/>
  <c r="F65" i="3"/>
  <c r="E55" i="3"/>
  <c r="F37" i="3"/>
  <c r="E4" i="3"/>
  <c r="F27" i="3"/>
  <c r="E52" i="3"/>
  <c r="E42" i="3"/>
  <c r="E41" i="3"/>
  <c r="E3" i="3"/>
  <c r="E6" i="3"/>
  <c r="D2" i="3"/>
  <c r="E35" i="3"/>
  <c r="D17" i="3" l="1"/>
  <c r="D16" i="3"/>
  <c r="D25" i="3"/>
  <c r="D22" i="3"/>
  <c r="D23" i="3"/>
  <c r="D24" i="3"/>
  <c r="D30" i="3"/>
  <c r="D28" i="3"/>
  <c r="D29" i="3"/>
  <c r="E64" i="3"/>
  <c r="D49" i="3"/>
  <c r="D48" i="3"/>
  <c r="D50" i="3"/>
  <c r="D13" i="3"/>
  <c r="D39" i="3"/>
  <c r="D38" i="3"/>
  <c r="D40" i="3"/>
  <c r="F57" i="3"/>
  <c r="E33" i="3"/>
  <c r="E34" i="3"/>
  <c r="E60" i="3"/>
  <c r="E59" i="3"/>
  <c r="E67" i="3"/>
  <c r="E66" i="3"/>
  <c r="D7" i="3"/>
  <c r="D55" i="3"/>
  <c r="E58" i="3"/>
  <c r="D5" i="3"/>
  <c r="D51" i="3"/>
  <c r="E43" i="3"/>
  <c r="E9" i="3"/>
  <c r="E61" i="3"/>
  <c r="E15" i="3"/>
  <c r="D35" i="3"/>
  <c r="D31" i="3"/>
  <c r="E27" i="3"/>
  <c r="E53" i="3"/>
  <c r="E44" i="3"/>
  <c r="D10" i="3"/>
  <c r="D19" i="3"/>
  <c r="D45" i="3"/>
  <c r="F63" i="3"/>
  <c r="E47" i="3"/>
  <c r="E54" i="3"/>
  <c r="D41" i="3"/>
  <c r="C2" i="3"/>
  <c r="D4" i="3"/>
  <c r="D32" i="3"/>
  <c r="D42" i="3"/>
  <c r="D52" i="3"/>
  <c r="D3" i="3"/>
  <c r="D6" i="3"/>
  <c r="E37" i="3"/>
  <c r="D12" i="3"/>
  <c r="D11" i="3"/>
  <c r="E21" i="3"/>
  <c r="E65" i="3"/>
  <c r="E14" i="2" l="1"/>
  <c r="E28" i="2"/>
  <c r="E11" i="2"/>
  <c r="E22" i="2"/>
  <c r="E26" i="2"/>
  <c r="E27" i="2"/>
  <c r="AG11" i="6"/>
  <c r="AG4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7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2" i="6"/>
  <c r="AG10" i="6"/>
  <c r="AG9" i="6"/>
  <c r="AG8" i="6"/>
  <c r="AG7" i="6"/>
  <c r="AG6" i="6"/>
  <c r="AG5" i="6"/>
  <c r="AI41" i="6"/>
  <c r="AJ41" i="6"/>
  <c r="AH41" i="6"/>
  <c r="AH40" i="6"/>
  <c r="AJ40" i="6"/>
  <c r="AI40" i="6"/>
  <c r="AJ39" i="6"/>
  <c r="AI39" i="6"/>
  <c r="AH39" i="6"/>
  <c r="AJ38" i="6"/>
  <c r="AI38" i="6"/>
  <c r="AH38" i="6"/>
  <c r="AJ37" i="6"/>
  <c r="AI37" i="6"/>
  <c r="AH37" i="6"/>
  <c r="AI36" i="6"/>
  <c r="AH36" i="6"/>
  <c r="AJ36" i="6"/>
  <c r="AH35" i="6"/>
  <c r="AJ35" i="6"/>
  <c r="AI35" i="6"/>
  <c r="AJ34" i="6"/>
  <c r="AI34" i="6"/>
  <c r="AH34" i="6"/>
  <c r="AH33" i="6"/>
  <c r="AJ33" i="6"/>
  <c r="AI33" i="6"/>
  <c r="AJ32" i="6"/>
  <c r="AI32" i="6"/>
  <c r="AH32" i="6"/>
  <c r="AI31" i="6"/>
  <c r="AJ31" i="6"/>
  <c r="AH31" i="6"/>
  <c r="AH30" i="6"/>
  <c r="AJ30" i="6"/>
  <c r="AI30" i="6"/>
  <c r="AJ29" i="6"/>
  <c r="AI29" i="6"/>
  <c r="AH29" i="6"/>
  <c r="AJ28" i="6"/>
  <c r="AI28" i="6"/>
  <c r="AH28" i="6"/>
  <c r="AJ27" i="6"/>
  <c r="AI27" i="6"/>
  <c r="AH27" i="6"/>
  <c r="AI26" i="6"/>
  <c r="AH26" i="6"/>
  <c r="AJ26" i="6"/>
  <c r="AH25" i="6"/>
  <c r="AI25" i="6"/>
  <c r="AJ25" i="6"/>
  <c r="AJ24" i="6"/>
  <c r="AI24" i="6"/>
  <c r="AH24" i="6"/>
  <c r="AJ23" i="6"/>
  <c r="AI23" i="6"/>
  <c r="AH23" i="6"/>
  <c r="AJ22" i="6"/>
  <c r="AH22" i="6"/>
  <c r="AI22" i="6"/>
  <c r="AI21" i="6"/>
  <c r="AJ21" i="6"/>
  <c r="AH21" i="6"/>
  <c r="AJ20" i="6"/>
  <c r="AI20" i="6"/>
  <c r="AH20" i="6"/>
  <c r="AJ19" i="6"/>
  <c r="AI19" i="6"/>
  <c r="AH19" i="6"/>
  <c r="AJ18" i="6"/>
  <c r="AI18" i="6"/>
  <c r="AH18" i="6"/>
  <c r="AJ17" i="6"/>
  <c r="AI17" i="6"/>
  <c r="AH17" i="6"/>
  <c r="AI16" i="6"/>
  <c r="AJ16" i="6"/>
  <c r="AH16" i="6"/>
  <c r="AH15" i="6"/>
  <c r="AJ15" i="6"/>
  <c r="AI15" i="6"/>
  <c r="AI14" i="6"/>
  <c r="AH14" i="6"/>
  <c r="AJ14" i="6"/>
  <c r="AI13" i="6"/>
  <c r="AH13" i="6"/>
  <c r="AJ13" i="6"/>
  <c r="AJ12" i="6"/>
  <c r="AH12" i="6"/>
  <c r="AI12" i="6"/>
  <c r="AI11" i="6"/>
  <c r="AJ11" i="6"/>
  <c r="AH11" i="6"/>
  <c r="AI10" i="6"/>
  <c r="AH10" i="6"/>
  <c r="AJ10" i="6"/>
  <c r="AI9" i="6"/>
  <c r="AJ9" i="6"/>
  <c r="AH9" i="6"/>
  <c r="AI8" i="6"/>
  <c r="AH8" i="6"/>
  <c r="AJ8" i="6"/>
  <c r="AI7" i="6"/>
  <c r="AJ7" i="6"/>
  <c r="AH7" i="6"/>
  <c r="AI6" i="6"/>
  <c r="AH6" i="6"/>
  <c r="AJ6" i="6"/>
  <c r="AI5" i="6"/>
  <c r="AJ5" i="6"/>
  <c r="AH5" i="6"/>
  <c r="AI4" i="6"/>
  <c r="AH4" i="6"/>
  <c r="AJ4" i="6"/>
  <c r="AS23" i="6"/>
  <c r="C17" i="3"/>
  <c r="C16" i="3"/>
  <c r="C23" i="3"/>
  <c r="C25" i="3"/>
  <c r="C22" i="3"/>
  <c r="C24" i="3"/>
  <c r="C34" i="6"/>
  <c r="C30" i="3"/>
  <c r="C28" i="3"/>
  <c r="C29" i="3"/>
  <c r="C50" i="3"/>
  <c r="C49" i="3"/>
  <c r="C48" i="3"/>
  <c r="C40" i="3"/>
  <c r="C39" i="3"/>
  <c r="C38" i="3"/>
  <c r="K37" i="8"/>
  <c r="K22" i="8"/>
  <c r="K35" i="8"/>
  <c r="K36" i="8"/>
  <c r="K33" i="8"/>
  <c r="K34" i="8"/>
  <c r="K31" i="8"/>
  <c r="K32" i="8"/>
  <c r="K29" i="8"/>
  <c r="K30" i="8"/>
  <c r="K27" i="8"/>
  <c r="K28" i="8"/>
  <c r="K25" i="8"/>
  <c r="K26" i="8"/>
  <c r="K23" i="8"/>
  <c r="K24" i="8"/>
  <c r="K18" i="8"/>
  <c r="K19" i="8"/>
  <c r="K20" i="8"/>
  <c r="E38" i="2"/>
  <c r="E39" i="2"/>
  <c r="E40" i="2"/>
  <c r="E37" i="2"/>
  <c r="E36" i="2"/>
  <c r="X15" i="6"/>
  <c r="E34" i="2"/>
  <c r="E35" i="2"/>
  <c r="E32" i="2"/>
  <c r="E31" i="2"/>
  <c r="E33" i="2"/>
  <c r="E30" i="2"/>
  <c r="E29" i="2"/>
  <c r="E24" i="2"/>
  <c r="E25" i="2"/>
  <c r="E23" i="2"/>
  <c r="E21" i="2"/>
  <c r="E57" i="3"/>
  <c r="E20" i="2"/>
  <c r="D65" i="3"/>
  <c r="D34" i="3"/>
  <c r="E63" i="3"/>
  <c r="T7" i="6"/>
  <c r="D61" i="3"/>
  <c r="AS34" i="6"/>
  <c r="F11" i="6"/>
  <c r="BL17" i="6"/>
  <c r="D47" i="3"/>
  <c r="T32" i="6"/>
  <c r="C55" i="3"/>
  <c r="R28" i="6"/>
  <c r="AS9" i="6"/>
  <c r="W6" i="6"/>
  <c r="W7" i="6"/>
  <c r="AS27" i="6"/>
  <c r="E27" i="6"/>
  <c r="BN10" i="6"/>
  <c r="D4" i="6"/>
  <c r="D66" i="3"/>
  <c r="D67" i="3"/>
  <c r="D59" i="3"/>
  <c r="F13" i="6"/>
  <c r="AR40" i="6"/>
  <c r="D53" i="3"/>
  <c r="D58" i="3"/>
  <c r="D21" i="3"/>
  <c r="F30" i="6"/>
  <c r="AR21" i="6"/>
  <c r="AR17" i="6"/>
  <c r="W28" i="6"/>
  <c r="E30" i="6"/>
  <c r="C15" i="6"/>
  <c r="T18" i="6"/>
  <c r="W29" i="6"/>
  <c r="S30" i="6"/>
  <c r="C14" i="6"/>
  <c r="I22" i="6"/>
  <c r="U29" i="6"/>
  <c r="C13" i="6"/>
  <c r="I23" i="6"/>
  <c r="AR37" i="6"/>
  <c r="S25" i="6"/>
  <c r="AR5" i="6"/>
  <c r="U10" i="6"/>
  <c r="H21" i="6"/>
  <c r="AQ41" i="6"/>
  <c r="D25" i="6"/>
  <c r="AQ32" i="6"/>
  <c r="V10" i="6"/>
  <c r="AT41" i="6"/>
  <c r="AT37" i="6"/>
  <c r="BM16" i="6"/>
  <c r="C10" i="6"/>
  <c r="AT26" i="6"/>
  <c r="F6" i="6"/>
  <c r="V12" i="6"/>
  <c r="D60" i="3"/>
  <c r="D33" i="3"/>
  <c r="X24" i="6"/>
  <c r="X12" i="6"/>
  <c r="I31" i="6"/>
  <c r="I19" i="6"/>
  <c r="I7" i="6"/>
  <c r="W26" i="6"/>
  <c r="W14" i="6"/>
  <c r="V33" i="6"/>
  <c r="V21" i="6"/>
  <c r="V9" i="6"/>
  <c r="H28" i="6"/>
  <c r="H16" i="6"/>
  <c r="G4" i="6"/>
  <c r="G23" i="6"/>
  <c r="G11" i="6"/>
  <c r="C52" i="3"/>
  <c r="C35" i="3"/>
  <c r="C12" i="3"/>
  <c r="BN4" i="6" s="1"/>
  <c r="BN31" i="6"/>
  <c r="S7" i="6"/>
  <c r="T15" i="6"/>
  <c r="E22" i="6"/>
  <c r="U18" i="6"/>
  <c r="AT9" i="6"/>
  <c r="AS22" i="6"/>
  <c r="AQ5" i="6"/>
  <c r="U7" i="6"/>
  <c r="E15" i="6"/>
  <c r="S22" i="6"/>
  <c r="AT27" i="6"/>
  <c r="BM31" i="6"/>
  <c r="E6" i="6"/>
  <c r="AQ17" i="6"/>
  <c r="U16" i="6"/>
  <c r="AR10" i="6"/>
  <c r="AT21" i="6"/>
  <c r="AQ20" i="6"/>
  <c r="D17" i="6"/>
  <c r="D7" i="6"/>
  <c r="D15" i="6"/>
  <c r="AS30" i="6"/>
  <c r="BL31" i="6"/>
  <c r="AS6" i="6"/>
  <c r="R26" i="6"/>
  <c r="R16" i="6"/>
  <c r="R8" i="6"/>
  <c r="R13" i="6"/>
  <c r="AR35" i="6"/>
  <c r="AS36" i="6"/>
  <c r="C29" i="6"/>
  <c r="U30" i="6"/>
  <c r="AQ39" i="6"/>
  <c r="AQ40" i="6"/>
  <c r="E33" i="6"/>
  <c r="T34" i="6"/>
  <c r="X34" i="6"/>
  <c r="X22" i="6"/>
  <c r="X10" i="6"/>
  <c r="I29" i="6"/>
  <c r="I17" i="6"/>
  <c r="I5" i="6"/>
  <c r="W24" i="6"/>
  <c r="W12" i="6"/>
  <c r="V31" i="6"/>
  <c r="V19" i="6"/>
  <c r="V7" i="6"/>
  <c r="H26" i="6"/>
  <c r="G33" i="6"/>
  <c r="G21" i="6"/>
  <c r="AR25" i="6"/>
  <c r="AT23" i="6"/>
  <c r="D24" i="6"/>
  <c r="X4" i="6"/>
  <c r="X23" i="6"/>
  <c r="X11" i="6"/>
  <c r="I30" i="6"/>
  <c r="I18" i="6"/>
  <c r="I6" i="6"/>
  <c r="W25" i="6"/>
  <c r="W13" i="6"/>
  <c r="V32" i="6"/>
  <c r="V20" i="6"/>
  <c r="V8" i="6"/>
  <c r="H27" i="6"/>
  <c r="H15" i="6"/>
  <c r="G34" i="6"/>
  <c r="G22" i="6"/>
  <c r="G10" i="6"/>
  <c r="C10" i="3"/>
  <c r="F7" i="6"/>
  <c r="E16" i="6"/>
  <c r="T22" i="6"/>
  <c r="AT28" i="6"/>
  <c r="BM23" i="6"/>
  <c r="S6" i="6"/>
  <c r="AT22" i="6"/>
  <c r="AQ24" i="6"/>
  <c r="BN19" i="6"/>
  <c r="AT16" i="6"/>
  <c r="S16" i="6"/>
  <c r="D23" i="6"/>
  <c r="AR29" i="6"/>
  <c r="AS8" i="6"/>
  <c r="U15" i="6"/>
  <c r="F22" i="6"/>
  <c r="S19" i="6"/>
  <c r="BN34" i="6"/>
  <c r="AR14" i="6"/>
  <c r="E14" i="6"/>
  <c r="AQ6" i="6"/>
  <c r="E21" i="6"/>
  <c r="AT15" i="6"/>
  <c r="AT24" i="6"/>
  <c r="C22" i="6"/>
  <c r="U9" i="6"/>
  <c r="U25" i="6"/>
  <c r="R18" i="6"/>
  <c r="R4" i="6"/>
  <c r="R11" i="6"/>
  <c r="T27" i="6"/>
  <c r="F28" i="6"/>
  <c r="AQ37" i="6"/>
  <c r="AR38" i="6"/>
  <c r="AT39" i="6"/>
  <c r="D32" i="6"/>
  <c r="C33" i="6"/>
  <c r="D34" i="6"/>
  <c r="H14" i="6"/>
  <c r="G9" i="6"/>
  <c r="C4" i="3"/>
  <c r="I30" i="8" s="1"/>
  <c r="AR16" i="6"/>
  <c r="E24" i="6"/>
  <c r="U21" i="6"/>
  <c r="AR8" i="6"/>
  <c r="AT30" i="6"/>
  <c r="AT7" i="6"/>
  <c r="F17" i="6"/>
  <c r="T24" i="6"/>
  <c r="T8" i="6"/>
  <c r="X19" i="6"/>
  <c r="I4" i="6"/>
  <c r="I20" i="6"/>
  <c r="W33" i="6"/>
  <c r="W18" i="6"/>
  <c r="V34" i="6"/>
  <c r="V16" i="6"/>
  <c r="H32" i="6"/>
  <c r="H17" i="6"/>
  <c r="G30" i="6"/>
  <c r="G15" i="6"/>
  <c r="C51" i="3"/>
  <c r="T10" i="6"/>
  <c r="F21" i="6"/>
  <c r="AR23" i="6"/>
  <c r="AT4" i="6"/>
  <c r="AQ23" i="6"/>
  <c r="F23" i="6"/>
  <c r="C12" i="6"/>
  <c r="D21" i="6"/>
  <c r="D22" i="6"/>
  <c r="C4" i="6"/>
  <c r="AR22" i="6"/>
  <c r="BM17" i="6"/>
  <c r="AR26" i="6"/>
  <c r="E11" i="6"/>
  <c r="AQ19" i="6"/>
  <c r="U14" i="6"/>
  <c r="BL10" i="6"/>
  <c r="AR19" i="6"/>
  <c r="AQ8" i="6"/>
  <c r="BM24" i="6"/>
  <c r="E10" i="6"/>
  <c r="AT33" i="6"/>
  <c r="R5" i="6"/>
  <c r="R6" i="6"/>
  <c r="U26" i="6"/>
  <c r="S27" i="6"/>
  <c r="AQ36" i="6"/>
  <c r="E29" i="6"/>
  <c r="S31" i="6"/>
  <c r="U32" i="6"/>
  <c r="R34" i="6"/>
  <c r="R14" i="6"/>
  <c r="E13" i="2"/>
  <c r="T31" i="6"/>
  <c r="F33" i="6"/>
  <c r="X32" i="6"/>
  <c r="I33" i="6"/>
  <c r="W31" i="6"/>
  <c r="V29" i="6"/>
  <c r="H30" i="6"/>
  <c r="G28" i="6"/>
  <c r="G13" i="6"/>
  <c r="C32" i="3"/>
  <c r="D13" i="6"/>
  <c r="T12" i="6"/>
  <c r="U4" i="6"/>
  <c r="BM9" i="6"/>
  <c r="C7" i="3"/>
  <c r="U12" i="6"/>
  <c r="C21" i="6"/>
  <c r="E12" i="6"/>
  <c r="AT32" i="6"/>
  <c r="AR33" i="6"/>
  <c r="S26" i="6"/>
  <c r="U27" i="6"/>
  <c r="T30" i="6"/>
  <c r="F32" i="6"/>
  <c r="G27" i="6"/>
  <c r="C11" i="3"/>
  <c r="BM21" i="6" s="1"/>
  <c r="F12" i="6"/>
  <c r="AS25" i="6"/>
  <c r="X33" i="6"/>
  <c r="X18" i="6"/>
  <c r="I34" i="6"/>
  <c r="I16" i="6"/>
  <c r="W32" i="6"/>
  <c r="W17" i="6"/>
  <c r="V30" i="6"/>
  <c r="V15" i="6"/>
  <c r="H31" i="6"/>
  <c r="H13" i="6"/>
  <c r="G29" i="6"/>
  <c r="G14" i="6"/>
  <c r="D11" i="6"/>
  <c r="AQ10" i="6"/>
  <c r="R25" i="6"/>
  <c r="C11" i="6"/>
  <c r="R22" i="6"/>
  <c r="T23" i="6"/>
  <c r="U13" i="6"/>
  <c r="C23" i="6"/>
  <c r="AS12" i="6"/>
  <c r="T16" i="6"/>
  <c r="BL24" i="6"/>
  <c r="AQ28" i="6"/>
  <c r="AQ31" i="6"/>
  <c r="AR4" i="6"/>
  <c r="AQ15" i="6"/>
  <c r="T20" i="6"/>
  <c r="AR32" i="6"/>
  <c r="S12" i="6"/>
  <c r="AQ12" i="6"/>
  <c r="AS19" i="6"/>
  <c r="E15" i="2"/>
  <c r="R10" i="6"/>
  <c r="AQ35" i="6"/>
  <c r="C28" i="6"/>
  <c r="S29" i="6"/>
  <c r="AS40" i="6"/>
  <c r="X17" i="6"/>
  <c r="I15" i="6"/>
  <c r="W16" i="6"/>
  <c r="V14" i="6"/>
  <c r="H12" i="6"/>
  <c r="C13" i="3"/>
  <c r="AT19" i="6"/>
  <c r="AQ13" i="6"/>
  <c r="R24" i="6"/>
  <c r="C24" i="6"/>
  <c r="F14" i="6"/>
  <c r="AT13" i="6"/>
  <c r="U17" i="6"/>
  <c r="U22" i="6"/>
  <c r="AR30" i="6"/>
  <c r="E4" i="6"/>
  <c r="AT29" i="6"/>
  <c r="AR20" i="6"/>
  <c r="AR34" i="6"/>
  <c r="R29" i="6"/>
  <c r="R32" i="6"/>
  <c r="U33" i="6"/>
  <c r="X31" i="6"/>
  <c r="X16" i="6"/>
  <c r="I32" i="6"/>
  <c r="I14" i="6"/>
  <c r="W30" i="6"/>
  <c r="W15" i="6"/>
  <c r="V28" i="6"/>
  <c r="V13" i="6"/>
  <c r="H29" i="6"/>
  <c r="H11" i="6"/>
  <c r="G12" i="6"/>
  <c r="C45" i="3"/>
  <c r="U23" i="6"/>
  <c r="AQ25" i="6"/>
  <c r="X9" i="6"/>
  <c r="I21" i="6"/>
  <c r="W23" i="6"/>
  <c r="V4" i="6"/>
  <c r="V6" i="6"/>
  <c r="H18" i="6"/>
  <c r="G20" i="6"/>
  <c r="S14" i="6"/>
  <c r="AR6" i="6"/>
  <c r="AT10" i="6"/>
  <c r="R19" i="6"/>
  <c r="C18" i="6"/>
  <c r="AS20" i="6"/>
  <c r="E23" i="6"/>
  <c r="E19" i="6"/>
  <c r="E13" i="6"/>
  <c r="F16" i="6"/>
  <c r="D8" i="6"/>
  <c r="AR24" i="6"/>
  <c r="BN14" i="6"/>
  <c r="S10" i="6"/>
  <c r="T25" i="6"/>
  <c r="F26" i="6"/>
  <c r="R15" i="6"/>
  <c r="AT35" i="6"/>
  <c r="R30" i="6"/>
  <c r="D30" i="6"/>
  <c r="C32" i="6"/>
  <c r="F34" i="6"/>
  <c r="U31" i="6"/>
  <c r="U34" i="6"/>
  <c r="X29" i="6"/>
  <c r="X7" i="6"/>
  <c r="I12" i="6"/>
  <c r="W21" i="6"/>
  <c r="V26" i="6"/>
  <c r="H4" i="6"/>
  <c r="H9" i="6"/>
  <c r="G18" i="6"/>
  <c r="C41" i="3"/>
  <c r="AS32" i="6"/>
  <c r="S18" i="6"/>
  <c r="AQ11" i="6"/>
  <c r="AQ9" i="6"/>
  <c r="E5" i="6"/>
  <c r="F15" i="6"/>
  <c r="AQ21" i="6"/>
  <c r="AS13" i="6"/>
  <c r="D14" i="6"/>
  <c r="D18" i="6"/>
  <c r="E17" i="6"/>
  <c r="E19" i="2"/>
  <c r="T28" i="6"/>
  <c r="S32" i="6"/>
  <c r="X6" i="6"/>
  <c r="W20" i="6"/>
  <c r="H34" i="6"/>
  <c r="G17" i="6"/>
  <c r="S4" i="6"/>
  <c r="F24" i="6"/>
  <c r="AQ22" i="6"/>
  <c r="R21" i="6"/>
  <c r="AT6" i="6"/>
  <c r="AS21" i="6"/>
  <c r="T19" i="6"/>
  <c r="T5" i="6"/>
  <c r="AR27" i="6"/>
  <c r="D28" i="6"/>
  <c r="C31" i="6"/>
  <c r="X27" i="6"/>
  <c r="X5" i="6"/>
  <c r="I10" i="6"/>
  <c r="W19" i="6"/>
  <c r="V24" i="6"/>
  <c r="H33" i="6"/>
  <c r="H7" i="6"/>
  <c r="G16" i="6"/>
  <c r="AR12" i="6"/>
  <c r="BN32" i="6"/>
  <c r="AS17" i="6"/>
  <c r="D6" i="6"/>
  <c r="BN5" i="6"/>
  <c r="AQ26" i="6"/>
  <c r="C7" i="6"/>
  <c r="BN20" i="6"/>
  <c r="S20" i="6"/>
  <c r="AQ29" i="6"/>
  <c r="E25" i="6"/>
  <c r="R7" i="6"/>
  <c r="AQ38" i="6"/>
  <c r="AS41" i="6"/>
  <c r="X26" i="6"/>
  <c r="I28" i="6"/>
  <c r="I9" i="6"/>
  <c r="V23" i="6"/>
  <c r="H6" i="6"/>
  <c r="S5" i="6"/>
  <c r="AQ27" i="6"/>
  <c r="AT18" i="6"/>
  <c r="C20" i="6"/>
  <c r="E8" i="6"/>
  <c r="AT12" i="6"/>
  <c r="F25" i="6"/>
  <c r="C30" i="6"/>
  <c r="T33" i="6"/>
  <c r="X25" i="6"/>
  <c r="I8" i="6"/>
  <c r="W10" i="6"/>
  <c r="H24" i="6"/>
  <c r="G7" i="6"/>
  <c r="C6" i="3"/>
  <c r="BN16" i="6"/>
  <c r="AS5" i="6"/>
  <c r="D9" i="6"/>
  <c r="BM34" i="6"/>
  <c r="AR31" i="6"/>
  <c r="AS7" i="6"/>
  <c r="BN17" i="6"/>
  <c r="AQ7" i="6"/>
  <c r="AQ33" i="6"/>
  <c r="T26" i="6"/>
  <c r="E28" i="6"/>
  <c r="AR39" i="6"/>
  <c r="X21" i="6"/>
  <c r="I26" i="6"/>
  <c r="W4" i="6"/>
  <c r="W9" i="6"/>
  <c r="V18" i="6"/>
  <c r="H23" i="6"/>
  <c r="G32" i="6"/>
  <c r="G6" i="6"/>
  <c r="C5" i="3"/>
  <c r="F16" i="8" s="1"/>
  <c r="U6" i="6"/>
  <c r="S13" i="6"/>
  <c r="AT5" i="6"/>
  <c r="BN30" i="6"/>
  <c r="T9" i="6"/>
  <c r="U24" i="6"/>
  <c r="E26" i="6"/>
  <c r="D27" i="6"/>
  <c r="AS38" i="6"/>
  <c r="X20" i="6"/>
  <c r="I25" i="6"/>
  <c r="W8" i="6"/>
  <c r="H22" i="6"/>
  <c r="G5" i="6"/>
  <c r="C3" i="3"/>
  <c r="AS24" i="6"/>
  <c r="T11" i="6"/>
  <c r="AS10" i="6"/>
  <c r="F10" i="6"/>
  <c r="X30" i="6"/>
  <c r="X8" i="6"/>
  <c r="I13" i="6"/>
  <c r="W22" i="6"/>
  <c r="V27" i="6"/>
  <c r="V5" i="6"/>
  <c r="H10" i="6"/>
  <c r="G19" i="6"/>
  <c r="BN18" i="6"/>
  <c r="S17" i="6"/>
  <c r="AT20" i="6"/>
  <c r="AR13" i="6"/>
  <c r="AS28" i="6"/>
  <c r="AS11" i="6"/>
  <c r="D19" i="6"/>
  <c r="D16" i="6"/>
  <c r="AT14" i="6"/>
  <c r="E20" i="6"/>
  <c r="AQ16" i="6"/>
  <c r="AR11" i="6"/>
  <c r="AT25" i="6"/>
  <c r="AS4" i="6"/>
  <c r="AT11" i="6"/>
  <c r="T17" i="6"/>
  <c r="C16" i="6"/>
  <c r="AQ34" i="6"/>
  <c r="E12" i="2"/>
  <c r="AT36" i="6"/>
  <c r="D29" i="6"/>
  <c r="AT40" i="6"/>
  <c r="S8" i="6"/>
  <c r="D20" i="6"/>
  <c r="F8" i="6"/>
  <c r="AQ30" i="6"/>
  <c r="AS26" i="6"/>
  <c r="U5" i="6"/>
  <c r="BN23" i="6"/>
  <c r="D26" i="6"/>
  <c r="T29" i="6"/>
  <c r="E31" i="6"/>
  <c r="S34" i="6"/>
  <c r="X28" i="6"/>
  <c r="I11" i="6"/>
  <c r="V25" i="6"/>
  <c r="H8" i="6"/>
  <c r="C42" i="3"/>
  <c r="C19" i="3"/>
  <c r="C19" i="6"/>
  <c r="C8" i="6"/>
  <c r="AS14" i="6"/>
  <c r="U20" i="6"/>
  <c r="AQ14" i="6"/>
  <c r="AT8" i="6"/>
  <c r="T21" i="6"/>
  <c r="U19" i="6"/>
  <c r="R17" i="6"/>
  <c r="AS37" i="6"/>
  <c r="S33" i="6"/>
  <c r="R20" i="6"/>
  <c r="S23" i="6"/>
  <c r="S21" i="6"/>
  <c r="AR18" i="6"/>
  <c r="BN12" i="6"/>
  <c r="F19" i="6"/>
  <c r="C6" i="6"/>
  <c r="F4" i="6"/>
  <c r="AT34" i="6"/>
  <c r="AR36" i="6"/>
  <c r="AS39" i="6"/>
  <c r="W11" i="6"/>
  <c r="H25" i="6"/>
  <c r="G8" i="6"/>
  <c r="F20" i="6"/>
  <c r="C9" i="6"/>
  <c r="S9" i="6"/>
  <c r="AQ18" i="6"/>
  <c r="AS16" i="6"/>
  <c r="AR28" i="6"/>
  <c r="C25" i="6"/>
  <c r="S28" i="6"/>
  <c r="F31" i="6"/>
  <c r="I27" i="6"/>
  <c r="V22" i="6"/>
  <c r="H5" i="6"/>
  <c r="T6" i="6"/>
  <c r="AS29" i="6"/>
  <c r="U11" i="6"/>
  <c r="BN9" i="6"/>
  <c r="AQ4" i="6"/>
  <c r="F9" i="6"/>
  <c r="C5" i="6"/>
  <c r="AS33" i="6"/>
  <c r="F27" i="6"/>
  <c r="AT38" i="6"/>
  <c r="AR41" i="6"/>
  <c r="BN6" i="6"/>
  <c r="S11" i="6"/>
  <c r="S24" i="6"/>
  <c r="E9" i="6"/>
  <c r="AR9" i="6"/>
  <c r="R27" i="6"/>
  <c r="U28" i="6"/>
  <c r="D31" i="6"/>
  <c r="D33" i="6"/>
  <c r="W34" i="6"/>
  <c r="V17" i="6"/>
  <c r="G31" i="6"/>
  <c r="AT17" i="6"/>
  <c r="BN11" i="6"/>
  <c r="BM30" i="6"/>
  <c r="AS31" i="6"/>
  <c r="D12" i="6"/>
  <c r="R23" i="6"/>
  <c r="R31" i="6"/>
  <c r="BN7" i="6"/>
  <c r="F18" i="6"/>
  <c r="T13" i="6"/>
  <c r="G24" i="6"/>
  <c r="W27" i="6"/>
  <c r="R9" i="6"/>
  <c r="BM10" i="6"/>
  <c r="BN26" i="6"/>
  <c r="G25" i="6"/>
  <c r="D15" i="3"/>
  <c r="BN24" i="6"/>
  <c r="AT31" i="6"/>
  <c r="G26" i="6"/>
  <c r="R12" i="6"/>
  <c r="S15" i="6"/>
  <c r="E18" i="6"/>
  <c r="H19" i="6"/>
  <c r="E34" i="6"/>
  <c r="C26" i="6"/>
  <c r="D10" i="6"/>
  <c r="C17" i="6"/>
  <c r="H20" i="6"/>
  <c r="T4" i="6"/>
  <c r="I24" i="6"/>
  <c r="F29" i="6"/>
  <c r="AS18" i="6"/>
  <c r="E7" i="6"/>
  <c r="C31" i="3"/>
  <c r="X13" i="6"/>
  <c r="E18" i="2"/>
  <c r="U8" i="6"/>
  <c r="BM28" i="6"/>
  <c r="D5" i="6"/>
  <c r="V11" i="6"/>
  <c r="X14" i="6"/>
  <c r="R33" i="6"/>
  <c r="C27" i="6"/>
  <c r="E17" i="2"/>
  <c r="AS15" i="6"/>
  <c r="E32" i="6"/>
  <c r="AS35" i="6"/>
  <c r="E16" i="2"/>
  <c r="AR15" i="6"/>
  <c r="AR7" i="6"/>
  <c r="T14" i="6"/>
  <c r="F5" i="6"/>
  <c r="W5" i="6"/>
  <c r="D9" i="3"/>
  <c r="BL23" i="6" s="1"/>
  <c r="D27" i="3"/>
  <c r="D43" i="3"/>
  <c r="D44" i="3"/>
  <c r="D37" i="3"/>
  <c r="D54" i="3"/>
  <c r="D64" i="3"/>
  <c r="E3" i="2" l="1"/>
  <c r="E4" i="2"/>
  <c r="B8" i="8" s="1"/>
  <c r="E5" i="2" s="1"/>
  <c r="K43" i="8"/>
  <c r="AL29" i="6"/>
  <c r="AL38" i="6"/>
  <c r="AM36" i="6"/>
  <c r="AL16" i="6"/>
  <c r="AK21" i="6"/>
  <c r="AK24" i="6"/>
  <c r="AK34" i="6"/>
  <c r="AK13" i="6"/>
  <c r="AK15" i="6"/>
  <c r="AM18" i="6"/>
  <c r="AM20" i="6"/>
  <c r="AL23" i="6"/>
  <c r="AN25" i="6"/>
  <c r="AM28" i="6"/>
  <c r="AN30" i="6"/>
  <c r="AK33" i="6"/>
  <c r="AN35" i="6"/>
  <c r="AN14" i="6"/>
  <c r="AM31" i="6"/>
  <c r="AM11" i="6"/>
  <c r="AL31" i="6"/>
  <c r="AL41" i="6"/>
  <c r="AM34" i="6"/>
  <c r="AN40" i="6"/>
  <c r="AL13" i="6"/>
  <c r="AM15" i="6"/>
  <c r="AL18" i="6"/>
  <c r="AK20" i="6"/>
  <c r="AK23" i="6"/>
  <c r="AK25" i="6"/>
  <c r="AK28" i="6"/>
  <c r="AK30" i="6"/>
  <c r="AL33" i="6"/>
  <c r="AK35" i="6"/>
  <c r="AM38" i="6"/>
  <c r="AK40" i="6"/>
  <c r="AL11" i="6"/>
  <c r="AN13" i="6"/>
  <c r="AN16" i="6"/>
  <c r="AK18" i="6"/>
  <c r="AM21" i="6"/>
  <c r="AM23" i="6"/>
  <c r="AK26" i="6"/>
  <c r="AL28" i="6"/>
  <c r="AN31" i="6"/>
  <c r="AM33" i="6"/>
  <c r="AK36" i="6"/>
  <c r="AK38" i="6"/>
  <c r="AM41" i="6"/>
  <c r="AN11" i="6"/>
  <c r="AM13" i="6"/>
  <c r="AK16" i="6"/>
  <c r="AN18" i="6"/>
  <c r="AN21" i="6"/>
  <c r="AN23" i="6"/>
  <c r="AL26" i="6"/>
  <c r="AN28" i="6"/>
  <c r="AK31" i="6"/>
  <c r="AN33" i="6"/>
  <c r="AN38" i="6"/>
  <c r="AN41" i="6"/>
  <c r="AN36" i="6"/>
  <c r="AK14" i="6"/>
  <c r="AM16" i="6"/>
  <c r="AK19" i="6"/>
  <c r="AL21" i="6"/>
  <c r="AL24" i="6"/>
  <c r="AN26" i="6"/>
  <c r="AM29" i="6"/>
  <c r="AL34" i="6"/>
  <c r="AL36" i="6"/>
  <c r="AM39" i="6"/>
  <c r="AK11" i="6"/>
  <c r="AN12" i="6"/>
  <c r="AL14" i="6"/>
  <c r="AL17" i="6"/>
  <c r="AL19" i="6"/>
  <c r="AL22" i="6"/>
  <c r="AM24" i="6"/>
  <c r="AK27" i="6"/>
  <c r="AN29" i="6"/>
  <c r="AN32" i="6"/>
  <c r="AK37" i="6"/>
  <c r="AN39" i="6"/>
  <c r="AM26" i="6"/>
  <c r="AK39" i="6"/>
  <c r="AK12" i="6"/>
  <c r="AM14" i="6"/>
  <c r="AK17" i="6"/>
  <c r="AM19" i="6"/>
  <c r="AN22" i="6"/>
  <c r="AN24" i="6"/>
  <c r="AL27" i="6"/>
  <c r="AK29" i="6"/>
  <c r="AK32" i="6"/>
  <c r="AN34" i="6"/>
  <c r="AL37" i="6"/>
  <c r="AL39" i="6"/>
  <c r="AL12" i="6"/>
  <c r="AL15" i="6"/>
  <c r="AN17" i="6"/>
  <c r="AN20" i="6"/>
  <c r="AK22" i="6"/>
  <c r="AL25" i="6"/>
  <c r="AN27" i="6"/>
  <c r="AL30" i="6"/>
  <c r="AL32" i="6"/>
  <c r="AL35" i="6"/>
  <c r="AN37" i="6"/>
  <c r="AL40" i="6"/>
  <c r="AN19" i="6"/>
  <c r="AK41" i="6"/>
  <c r="AM12" i="6"/>
  <c r="AN15" i="6"/>
  <c r="AM17" i="6"/>
  <c r="AL20" i="6"/>
  <c r="AM22" i="6"/>
  <c r="AM25" i="6"/>
  <c r="AM27" i="6"/>
  <c r="AM30" i="6"/>
  <c r="AM32" i="6"/>
  <c r="AM35" i="6"/>
  <c r="AM37" i="6"/>
  <c r="AM40" i="6"/>
  <c r="K40" i="8"/>
  <c r="K42" i="8"/>
  <c r="K41" i="8"/>
  <c r="K44" i="8"/>
  <c r="K39" i="8"/>
  <c r="K45" i="8"/>
  <c r="K47" i="8"/>
  <c r="K46" i="8"/>
  <c r="J18" i="8"/>
  <c r="I18" i="8"/>
  <c r="G36" i="8"/>
  <c r="G161" i="8"/>
  <c r="G162" i="8"/>
  <c r="H161" i="8"/>
  <c r="F160" i="8"/>
  <c r="F159" i="8"/>
  <c r="H160" i="8"/>
  <c r="H162" i="8"/>
  <c r="G160" i="8"/>
  <c r="F161" i="8"/>
  <c r="F162" i="8"/>
  <c r="H159" i="8"/>
  <c r="G159" i="8"/>
  <c r="H177" i="8"/>
  <c r="G180" i="8"/>
  <c r="G179" i="8"/>
  <c r="F178" i="8"/>
  <c r="H179" i="8"/>
  <c r="F177" i="8"/>
  <c r="G178" i="8"/>
  <c r="F179" i="8"/>
  <c r="F180" i="8"/>
  <c r="I160" i="8"/>
  <c r="I159" i="8"/>
  <c r="H178" i="8"/>
  <c r="I161" i="8"/>
  <c r="H180" i="8"/>
  <c r="I162" i="8"/>
  <c r="G177" i="8"/>
  <c r="H195" i="8"/>
  <c r="H196" i="8"/>
  <c r="J160" i="8"/>
  <c r="I178" i="8"/>
  <c r="G195" i="8"/>
  <c r="F195" i="8"/>
  <c r="F196" i="8"/>
  <c r="H197" i="8"/>
  <c r="J159" i="8"/>
  <c r="G196" i="8"/>
  <c r="I177" i="8"/>
  <c r="J162" i="8"/>
  <c r="G197" i="8"/>
  <c r="F197" i="8"/>
  <c r="I180" i="8"/>
  <c r="I179" i="8"/>
  <c r="J161" i="8"/>
  <c r="J180" i="8"/>
  <c r="J177" i="8"/>
  <c r="J179" i="8"/>
  <c r="J178" i="8"/>
  <c r="I195" i="8"/>
  <c r="I197" i="8"/>
  <c r="I196" i="8"/>
  <c r="J197" i="8"/>
  <c r="J195" i="8"/>
  <c r="J196" i="8"/>
  <c r="G133" i="8"/>
  <c r="H133" i="8"/>
  <c r="F133" i="8"/>
  <c r="F145" i="8"/>
  <c r="G145" i="8"/>
  <c r="H145" i="8"/>
  <c r="I133" i="8"/>
  <c r="I145" i="8"/>
  <c r="H157" i="8"/>
  <c r="G157" i="8"/>
  <c r="J133" i="8"/>
  <c r="F157" i="8"/>
  <c r="F175" i="8"/>
  <c r="H175" i="8"/>
  <c r="J145" i="8"/>
  <c r="I157" i="8"/>
  <c r="G175" i="8"/>
  <c r="G193" i="8"/>
  <c r="F193" i="8"/>
  <c r="H193" i="8"/>
  <c r="I175" i="8"/>
  <c r="J157" i="8"/>
  <c r="J175" i="8"/>
  <c r="I193" i="8"/>
  <c r="J193" i="8"/>
  <c r="H121" i="8"/>
  <c r="F121" i="8"/>
  <c r="G121" i="8"/>
  <c r="I121" i="8"/>
  <c r="J121" i="8"/>
  <c r="H130" i="1"/>
  <c r="F30" i="8"/>
  <c r="F22" i="8"/>
  <c r="G26" i="8"/>
  <c r="G34" i="8"/>
  <c r="F34" i="8"/>
  <c r="F18" i="8"/>
  <c r="G31" i="8"/>
  <c r="G19" i="8"/>
  <c r="G27" i="8"/>
  <c r="F31" i="8"/>
  <c r="F35" i="8"/>
  <c r="F26" i="8"/>
  <c r="G22" i="8"/>
  <c r="G18" i="8"/>
  <c r="F27" i="8"/>
  <c r="G30" i="8"/>
  <c r="G23" i="8"/>
  <c r="F23" i="8"/>
  <c r="H34" i="8"/>
  <c r="H30" i="8"/>
  <c r="H22" i="8"/>
  <c r="H26" i="8"/>
  <c r="H18" i="8"/>
  <c r="G35" i="8"/>
  <c r="F19" i="8"/>
  <c r="H27" i="8"/>
  <c r="F36" i="8"/>
  <c r="I34" i="8"/>
  <c r="F32" i="8"/>
  <c r="H31" i="8"/>
  <c r="H23" i="8"/>
  <c r="I22" i="8"/>
  <c r="F28" i="8"/>
  <c r="F24" i="8"/>
  <c r="G28" i="8"/>
  <c r="G24" i="8"/>
  <c r="I26" i="8"/>
  <c r="H35" i="8"/>
  <c r="G20" i="8"/>
  <c r="F20" i="8"/>
  <c r="H19" i="8"/>
  <c r="G32" i="8"/>
  <c r="I31" i="8"/>
  <c r="G33" i="8"/>
  <c r="J34" i="8"/>
  <c r="G29" i="8"/>
  <c r="J22" i="8"/>
  <c r="H28" i="8"/>
  <c r="F29" i="8"/>
  <c r="F25" i="8"/>
  <c r="F33" i="8"/>
  <c r="G37" i="8"/>
  <c r="H24" i="8"/>
  <c r="H36" i="8"/>
  <c r="I23" i="8"/>
  <c r="I19" i="8"/>
  <c r="J26" i="8"/>
  <c r="H32" i="8"/>
  <c r="G25" i="8"/>
  <c r="F37" i="8"/>
  <c r="J30" i="8"/>
  <c r="H20" i="8"/>
  <c r="I35" i="8"/>
  <c r="I27" i="8"/>
  <c r="I24" i="8"/>
  <c r="J27" i="8"/>
  <c r="J35" i="8"/>
  <c r="H25" i="8"/>
  <c r="I20" i="8"/>
  <c r="H33" i="8"/>
  <c r="I36" i="8"/>
  <c r="J23" i="8"/>
  <c r="I28" i="8"/>
  <c r="I32" i="8"/>
  <c r="H37" i="8"/>
  <c r="J31" i="8"/>
  <c r="J19" i="8"/>
  <c r="H29" i="8"/>
  <c r="J24" i="8"/>
  <c r="J28" i="8"/>
  <c r="I33" i="8"/>
  <c r="J36" i="8"/>
  <c r="J32" i="8"/>
  <c r="I25" i="8"/>
  <c r="I29" i="8"/>
  <c r="J20" i="8"/>
  <c r="I37" i="8"/>
  <c r="J37" i="8"/>
  <c r="J25" i="8"/>
  <c r="J29" i="8"/>
  <c r="J33" i="8"/>
  <c r="E15" i="1"/>
  <c r="G16" i="8"/>
  <c r="H16" i="8"/>
  <c r="I16" i="8"/>
  <c r="J16" i="8"/>
  <c r="BN33" i="6"/>
  <c r="BM33" i="6"/>
  <c r="BM32" i="6"/>
  <c r="BM29" i="6"/>
  <c r="BN29" i="6"/>
  <c r="BL30" i="6"/>
  <c r="BN28" i="6"/>
  <c r="BM27" i="6"/>
  <c r="BN27" i="6"/>
  <c r="BM26" i="6"/>
  <c r="BN25" i="6"/>
  <c r="BM25" i="6"/>
  <c r="BN22" i="6"/>
  <c r="BM22" i="6"/>
  <c r="BN21" i="6"/>
  <c r="BM5" i="6"/>
  <c r="BM20" i="6"/>
  <c r="BM19" i="6"/>
  <c r="BM18" i="6"/>
  <c r="BN15" i="6"/>
  <c r="BM15" i="6"/>
  <c r="BL16" i="6"/>
  <c r="BM14" i="6"/>
  <c r="BN13" i="6"/>
  <c r="BM13" i="6"/>
  <c r="BM12" i="6"/>
  <c r="BM11" i="6"/>
  <c r="BN8" i="6"/>
  <c r="BM8" i="6"/>
  <c r="BL9" i="6"/>
  <c r="BM7" i="6"/>
  <c r="BM6" i="6"/>
  <c r="BM4" i="6"/>
  <c r="C61" i="3"/>
  <c r="C53" i="3"/>
  <c r="F130" i="1"/>
  <c r="G130" i="1"/>
  <c r="C54" i="3"/>
  <c r="C34" i="3"/>
  <c r="C58" i="3"/>
  <c r="AU22" i="6"/>
  <c r="H56" i="1"/>
  <c r="G94" i="1"/>
  <c r="G95" i="1"/>
  <c r="I38" i="1"/>
  <c r="H36" i="1"/>
  <c r="I112" i="1"/>
  <c r="F58" i="1"/>
  <c r="I128" i="1"/>
  <c r="E129" i="1"/>
  <c r="I93" i="1"/>
  <c r="G55" i="1"/>
  <c r="I92" i="1"/>
  <c r="H95" i="1"/>
  <c r="G37" i="1"/>
  <c r="H18" i="1"/>
  <c r="H129" i="1"/>
  <c r="G20" i="1"/>
  <c r="H55" i="1"/>
  <c r="F76" i="1"/>
  <c r="E58" i="1"/>
  <c r="H74" i="1"/>
  <c r="E55" i="1"/>
  <c r="E56" i="1"/>
  <c r="F93" i="1"/>
  <c r="G57" i="1"/>
  <c r="E57" i="1"/>
  <c r="H38" i="1"/>
  <c r="F77" i="1"/>
  <c r="F128" i="1"/>
  <c r="G59" i="1"/>
  <c r="E21" i="1"/>
  <c r="I57" i="1"/>
  <c r="H77" i="1"/>
  <c r="H19" i="1"/>
  <c r="G128" i="1"/>
  <c r="E110" i="1"/>
  <c r="E38" i="1"/>
  <c r="AX15" i="6"/>
  <c r="H110" i="1"/>
  <c r="F129" i="1"/>
  <c r="G93" i="1"/>
  <c r="F59" i="1"/>
  <c r="E77" i="1"/>
  <c r="F19" i="1"/>
  <c r="C21" i="3"/>
  <c r="G77" i="1"/>
  <c r="F20" i="1"/>
  <c r="I34" i="1"/>
  <c r="F57" i="1"/>
  <c r="F38" i="1"/>
  <c r="E20" i="1"/>
  <c r="F92" i="1"/>
  <c r="G21" i="1"/>
  <c r="H111" i="1"/>
  <c r="H112" i="1"/>
  <c r="E92" i="1"/>
  <c r="F39" i="1"/>
  <c r="E40" i="1"/>
  <c r="E113" i="1"/>
  <c r="I17" i="1"/>
  <c r="F95" i="1"/>
  <c r="G53" i="1"/>
  <c r="G110" i="1"/>
  <c r="F56" i="1"/>
  <c r="G39" i="1"/>
  <c r="E19" i="1"/>
  <c r="H113" i="1"/>
  <c r="H58" i="1"/>
  <c r="F126" i="1"/>
  <c r="I20" i="1"/>
  <c r="H94" i="1"/>
  <c r="H40" i="1"/>
  <c r="E126" i="1"/>
  <c r="I76" i="1"/>
  <c r="F112" i="1"/>
  <c r="F74" i="1"/>
  <c r="H20" i="1"/>
  <c r="F37" i="1"/>
  <c r="E18" i="1"/>
  <c r="AV24" i="6"/>
  <c r="AW33" i="6"/>
  <c r="E90" i="1"/>
  <c r="AW17" i="6"/>
  <c r="C9" i="3"/>
  <c r="H15" i="1"/>
  <c r="I126" i="1"/>
  <c r="I108" i="1"/>
  <c r="G15" i="1"/>
  <c r="D63" i="3"/>
  <c r="AW40" i="6"/>
  <c r="AX37" i="6"/>
  <c r="AV13" i="6"/>
  <c r="C60" i="3"/>
  <c r="C66" i="3"/>
  <c r="AX38" i="6"/>
  <c r="AV27" i="6"/>
  <c r="AX25" i="6"/>
  <c r="AX13" i="6"/>
  <c r="AU38" i="6"/>
  <c r="AV20" i="6"/>
  <c r="AW30" i="6"/>
  <c r="AV37" i="6"/>
  <c r="AU28" i="6"/>
  <c r="C15" i="3"/>
  <c r="M15" i="1"/>
  <c r="I90" i="1"/>
  <c r="F15" i="1"/>
  <c r="H53" i="1"/>
  <c r="AW21" i="6"/>
  <c r="AU32" i="6"/>
  <c r="AU40" i="6"/>
  <c r="AU34" i="6"/>
  <c r="N15" i="1"/>
  <c r="F90" i="1"/>
  <c r="D57" i="3"/>
  <c r="AU20" i="6"/>
  <c r="AU37" i="6"/>
  <c r="AW11" i="6"/>
  <c r="AV26" i="6"/>
  <c r="AV22" i="6"/>
  <c r="AW37" i="6"/>
  <c r="AU35" i="6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AV12" i="6"/>
  <c r="AW32" i="6"/>
  <c r="AV19" i="6"/>
  <c r="AU33" i="6"/>
  <c r="C44" i="3"/>
  <c r="AV30" i="6"/>
  <c r="AX16" i="6"/>
  <c r="AU31" i="6"/>
  <c r="AV40" i="6"/>
  <c r="AU26" i="6"/>
  <c r="AU36" i="6"/>
  <c r="AV33" i="6"/>
  <c r="C59" i="3"/>
  <c r="C47" i="3"/>
  <c r="AU27" i="6"/>
  <c r="AX21" i="6"/>
  <c r="AX32" i="6"/>
  <c r="AV11" i="6"/>
  <c r="AW12" i="6"/>
  <c r="AU25" i="6"/>
  <c r="AU39" i="6"/>
  <c r="AW38" i="6"/>
  <c r="AV29" i="6"/>
  <c r="AU12" i="6"/>
  <c r="AX22" i="6"/>
  <c r="AX27" i="6"/>
  <c r="AX41" i="6"/>
  <c r="AX12" i="6"/>
  <c r="AX14" i="6"/>
  <c r="C43" i="3"/>
  <c r="C37" i="3"/>
  <c r="AW13" i="6"/>
  <c r="AU15" i="6"/>
  <c r="AV38" i="6"/>
  <c r="AV34" i="6"/>
  <c r="AW34" i="6"/>
  <c r="AV18" i="6"/>
  <c r="AV36" i="6"/>
  <c r="AU18" i="6"/>
  <c r="AW29" i="6"/>
  <c r="AU41" i="6"/>
  <c r="AV14" i="6"/>
  <c r="AV31" i="6"/>
  <c r="AX23" i="6"/>
  <c r="AX17" i="6"/>
  <c r="AV28" i="6"/>
  <c r="AX39" i="6"/>
  <c r="AV21" i="6"/>
  <c r="AW35" i="6"/>
  <c r="AW14" i="6"/>
  <c r="AU13" i="6"/>
  <c r="AW26" i="6"/>
  <c r="C33" i="3"/>
  <c r="AX19" i="6"/>
  <c r="AV16" i="6"/>
  <c r="AV23" i="6"/>
  <c r="AW18" i="6"/>
  <c r="AV39" i="6"/>
  <c r="AX33" i="6"/>
  <c r="AX24" i="6"/>
  <c r="AU16" i="6"/>
  <c r="AW19" i="6"/>
  <c r="AW22" i="6"/>
  <c r="AX40" i="6"/>
  <c r="AX29" i="6"/>
  <c r="AX11" i="6"/>
  <c r="C67" i="3"/>
  <c r="AU30" i="6"/>
  <c r="AU11" i="6"/>
  <c r="AU23" i="6"/>
  <c r="AV32" i="6"/>
  <c r="AX18" i="6"/>
  <c r="AW36" i="6"/>
  <c r="AX26" i="6"/>
  <c r="H126" i="1"/>
  <c r="F53" i="1"/>
  <c r="AV15" i="6"/>
  <c r="AU21" i="6"/>
  <c r="AX20" i="6"/>
  <c r="AW31" i="6"/>
  <c r="C64" i="3"/>
  <c r="H108" i="1"/>
  <c r="G108" i="1"/>
  <c r="E108" i="1"/>
  <c r="AX35" i="6"/>
  <c r="AW24" i="6"/>
  <c r="AU19" i="6"/>
  <c r="AU24" i="6"/>
  <c r="AW23" i="6"/>
  <c r="AU17" i="6"/>
  <c r="C27" i="3"/>
  <c r="I72" i="1"/>
  <c r="E72" i="1"/>
  <c r="AV41" i="6"/>
  <c r="I110" i="1"/>
  <c r="H75" i="1"/>
  <c r="H59" i="1"/>
  <c r="H37" i="1"/>
  <c r="F55" i="1"/>
  <c r="F40" i="1"/>
  <c r="E36" i="1"/>
  <c r="AX30" i="6"/>
  <c r="AW16" i="6"/>
  <c r="AX28" i="6"/>
  <c r="AV17" i="6"/>
  <c r="C65" i="3"/>
  <c r="H90" i="1"/>
  <c r="F34" i="1"/>
  <c r="I95" i="1"/>
  <c r="H76" i="1"/>
  <c r="I37" i="1"/>
  <c r="I18" i="1"/>
  <c r="E128" i="1"/>
  <c r="G40" i="1"/>
  <c r="G17" i="1"/>
  <c r="AU14" i="6"/>
  <c r="AX36" i="6"/>
  <c r="AW20" i="6"/>
  <c r="O15" i="1"/>
  <c r="I111" i="1"/>
  <c r="I59" i="1"/>
  <c r="F94" i="1"/>
  <c r="G129" i="1"/>
  <c r="F75" i="1"/>
  <c r="E93" i="1"/>
  <c r="G58" i="1"/>
  <c r="G18" i="1"/>
  <c r="F17" i="1"/>
  <c r="AX34" i="6"/>
  <c r="AV25" i="6"/>
  <c r="I53" i="1"/>
  <c r="E53" i="1"/>
  <c r="AW15" i="6"/>
  <c r="I74" i="1"/>
  <c r="I39" i="1"/>
  <c r="H39" i="1"/>
  <c r="E112" i="1"/>
  <c r="E75" i="1"/>
  <c r="AW27" i="6"/>
  <c r="I15" i="1"/>
  <c r="L15" i="1"/>
  <c r="AU29" i="6"/>
  <c r="AW25" i="6"/>
  <c r="I129" i="1"/>
  <c r="I75" i="1"/>
  <c r="I55" i="1"/>
  <c r="F113" i="1"/>
  <c r="G111" i="1"/>
  <c r="G74" i="1"/>
  <c r="I21" i="1"/>
  <c r="E94" i="1"/>
  <c r="E111" i="1"/>
  <c r="E74" i="1"/>
  <c r="E59" i="1"/>
  <c r="E17" i="1"/>
  <c r="AV35" i="6"/>
  <c r="I130" i="1"/>
  <c r="AW28" i="6"/>
  <c r="AX31" i="6"/>
  <c r="G90" i="1"/>
  <c r="E34" i="1"/>
  <c r="P15" i="1"/>
  <c r="I77" i="1"/>
  <c r="H57" i="1"/>
  <c r="F110" i="1"/>
  <c r="E95" i="1"/>
  <c r="G36" i="1"/>
  <c r="F18" i="1"/>
  <c r="F72" i="1"/>
  <c r="H128" i="1"/>
  <c r="I40" i="1"/>
  <c r="G112" i="1"/>
  <c r="G56" i="1"/>
  <c r="G38" i="1"/>
  <c r="H72" i="1"/>
  <c r="G34" i="1"/>
  <c r="H93" i="1"/>
  <c r="G92" i="1"/>
  <c r="G19" i="1"/>
  <c r="H34" i="1"/>
  <c r="I113" i="1"/>
  <c r="I56" i="1"/>
  <c r="F111" i="1"/>
  <c r="G75" i="1"/>
  <c r="H21" i="1"/>
  <c r="E76" i="1"/>
  <c r="E37" i="1"/>
  <c r="AW41" i="6"/>
  <c r="F108" i="1"/>
  <c r="G126" i="1"/>
  <c r="G72" i="1"/>
  <c r="AW39" i="6"/>
  <c r="I94" i="1"/>
  <c r="H92" i="1"/>
  <c r="I58" i="1"/>
  <c r="I36" i="1"/>
  <c r="G113" i="1"/>
  <c r="G76" i="1"/>
  <c r="I19" i="1"/>
  <c r="E130" i="1"/>
  <c r="H17" i="1"/>
  <c r="F36" i="1"/>
  <c r="F21" i="1"/>
  <c r="E39" i="1"/>
  <c r="F12" i="2" l="1"/>
  <c r="F40" i="2"/>
  <c r="H43" i="8"/>
  <c r="F43" i="8"/>
  <c r="F8" i="8"/>
  <c r="F13" i="2"/>
  <c r="F14" i="2"/>
  <c r="I39" i="8"/>
  <c r="J165" i="8"/>
  <c r="H44" i="8"/>
  <c r="H200" i="8"/>
  <c r="I165" i="8"/>
  <c r="J199" i="8"/>
  <c r="G199" i="8"/>
  <c r="H166" i="8"/>
  <c r="H182" i="8"/>
  <c r="H184" i="8"/>
  <c r="H164" i="8"/>
  <c r="J182" i="8"/>
  <c r="G164" i="8"/>
  <c r="H133" i="1"/>
  <c r="H183" i="8"/>
  <c r="I164" i="8"/>
  <c r="I166" i="8"/>
  <c r="I183" i="8"/>
  <c r="G166" i="8"/>
  <c r="J183" i="8"/>
  <c r="J166" i="8"/>
  <c r="G182" i="8"/>
  <c r="D161" i="8"/>
  <c r="F165" i="8"/>
  <c r="D177" i="8"/>
  <c r="O180" i="8"/>
  <c r="O179" i="8"/>
  <c r="O161" i="8"/>
  <c r="O162" i="8"/>
  <c r="O196" i="8"/>
  <c r="O197" i="8"/>
  <c r="O195" i="8"/>
  <c r="O160" i="8"/>
  <c r="O159" i="8"/>
  <c r="O178" i="8"/>
  <c r="O177" i="8"/>
  <c r="L180" i="8"/>
  <c r="L197" i="8"/>
  <c r="M162" i="8"/>
  <c r="M197" i="8"/>
  <c r="L162" i="8"/>
  <c r="M196" i="8"/>
  <c r="M179" i="8"/>
  <c r="M161" i="8"/>
  <c r="M180" i="8"/>
  <c r="M195" i="8"/>
  <c r="M160" i="8"/>
  <c r="M178" i="8"/>
  <c r="M159" i="8"/>
  <c r="M177" i="8"/>
  <c r="J184" i="8"/>
  <c r="F182" i="8"/>
  <c r="D178" i="8"/>
  <c r="F199" i="8"/>
  <c r="D196" i="8"/>
  <c r="G183" i="8"/>
  <c r="D159" i="8"/>
  <c r="N161" i="8"/>
  <c r="N196" i="8"/>
  <c r="N179" i="8"/>
  <c r="N162" i="8"/>
  <c r="N180" i="8"/>
  <c r="N197" i="8"/>
  <c r="N160" i="8"/>
  <c r="N195" i="8"/>
  <c r="N159" i="8"/>
  <c r="N178" i="8"/>
  <c r="N177" i="8"/>
  <c r="D195" i="8"/>
  <c r="G184" i="8"/>
  <c r="F164" i="8"/>
  <c r="D160" i="8"/>
  <c r="J200" i="8"/>
  <c r="I184" i="8"/>
  <c r="H165" i="8"/>
  <c r="I199" i="8"/>
  <c r="D197" i="8"/>
  <c r="F200" i="8"/>
  <c r="I182" i="8"/>
  <c r="Q162" i="8"/>
  <c r="Q197" i="8"/>
  <c r="Q180" i="8"/>
  <c r="Q161" i="8"/>
  <c r="Q196" i="8"/>
  <c r="Q195" i="8"/>
  <c r="Q179" i="8"/>
  <c r="Q160" i="8"/>
  <c r="Q159" i="8"/>
  <c r="Q178" i="8"/>
  <c r="Q177" i="8"/>
  <c r="I200" i="8"/>
  <c r="G200" i="8"/>
  <c r="J164" i="8"/>
  <c r="D180" i="8"/>
  <c r="F184" i="8"/>
  <c r="G165" i="8"/>
  <c r="P197" i="8"/>
  <c r="P196" i="8"/>
  <c r="P180" i="8"/>
  <c r="P161" i="8"/>
  <c r="P162" i="8"/>
  <c r="P179" i="8"/>
  <c r="P160" i="8"/>
  <c r="P195" i="8"/>
  <c r="P178" i="8"/>
  <c r="P159" i="8"/>
  <c r="P177" i="8"/>
  <c r="H199" i="8"/>
  <c r="D179" i="8"/>
  <c r="F183" i="8"/>
  <c r="F166" i="8"/>
  <c r="D162" i="8"/>
  <c r="F44" i="8"/>
  <c r="I41" i="8"/>
  <c r="I45" i="8"/>
  <c r="J49" i="8"/>
  <c r="H47" i="8"/>
  <c r="J44" i="8"/>
  <c r="D28" i="8"/>
  <c r="H49" i="8"/>
  <c r="I47" i="8"/>
  <c r="H46" i="8"/>
  <c r="G43" i="8"/>
  <c r="I46" i="8"/>
  <c r="I62" i="1"/>
  <c r="H42" i="8"/>
  <c r="J39" i="8"/>
  <c r="J47" i="8"/>
  <c r="I48" i="8"/>
  <c r="J43" i="8"/>
  <c r="H45" i="8"/>
  <c r="G50" i="8"/>
  <c r="J41" i="8"/>
  <c r="G45" i="8"/>
  <c r="H39" i="8"/>
  <c r="H48" i="8"/>
  <c r="I40" i="8"/>
  <c r="D23" i="8"/>
  <c r="G46" i="8"/>
  <c r="G44" i="8"/>
  <c r="H50" i="8"/>
  <c r="H40" i="8"/>
  <c r="I42" i="8"/>
  <c r="J45" i="8"/>
  <c r="F18" i="2"/>
  <c r="O36" i="8"/>
  <c r="O37" i="8"/>
  <c r="O32" i="8"/>
  <c r="O28" i="8"/>
  <c r="O33" i="8"/>
  <c r="O29" i="8"/>
  <c r="O25" i="8"/>
  <c r="O24" i="8"/>
  <c r="O20" i="8"/>
  <c r="J42" i="8"/>
  <c r="I50" i="8"/>
  <c r="G42" i="8"/>
  <c r="F45" i="8"/>
  <c r="D32" i="8"/>
  <c r="G40" i="8"/>
  <c r="P36" i="8"/>
  <c r="P37" i="8"/>
  <c r="P33" i="8"/>
  <c r="P29" i="8"/>
  <c r="P32" i="8"/>
  <c r="P28" i="8"/>
  <c r="P25" i="8"/>
  <c r="P24" i="8"/>
  <c r="P20" i="8"/>
  <c r="L37" i="8"/>
  <c r="R37" i="8" s="1"/>
  <c r="M37" i="8"/>
  <c r="M33" i="8"/>
  <c r="L36" i="8"/>
  <c r="M36" i="8"/>
  <c r="M32" i="8"/>
  <c r="M28" i="8"/>
  <c r="M29" i="8"/>
  <c r="M25" i="8"/>
  <c r="M24" i="8"/>
  <c r="M20" i="8"/>
  <c r="G41" i="8"/>
  <c r="D36" i="8"/>
  <c r="F49" i="8"/>
  <c r="I44" i="8"/>
  <c r="D24" i="8"/>
  <c r="D18" i="8"/>
  <c r="F41" i="8"/>
  <c r="D19" i="8"/>
  <c r="D27" i="8"/>
  <c r="F40" i="8"/>
  <c r="D34" i="8"/>
  <c r="F47" i="8"/>
  <c r="Q36" i="8"/>
  <c r="Q33" i="8"/>
  <c r="Q37" i="8"/>
  <c r="Q32" i="8"/>
  <c r="Q29" i="8"/>
  <c r="Q28" i="8"/>
  <c r="Q24" i="8"/>
  <c r="Q25" i="8"/>
  <c r="Q20" i="8"/>
  <c r="N37" i="8"/>
  <c r="N36" i="8"/>
  <c r="N32" i="8"/>
  <c r="N33" i="8"/>
  <c r="N28" i="8"/>
  <c r="N29" i="8"/>
  <c r="N25" i="8"/>
  <c r="N24" i="8"/>
  <c r="N20" i="8"/>
  <c r="F50" i="8"/>
  <c r="D37" i="8"/>
  <c r="D33" i="8"/>
  <c r="F46" i="8"/>
  <c r="G48" i="8"/>
  <c r="G47" i="8"/>
  <c r="B8" i="1"/>
  <c r="J48" i="8"/>
  <c r="D25" i="8"/>
  <c r="D20" i="8"/>
  <c r="G39" i="8"/>
  <c r="J50" i="8"/>
  <c r="F42" i="8"/>
  <c r="D29" i="8"/>
  <c r="F39" i="8"/>
  <c r="D26" i="8"/>
  <c r="D22" i="8"/>
  <c r="J40" i="8"/>
  <c r="H41" i="8"/>
  <c r="I43" i="8"/>
  <c r="F48" i="8"/>
  <c r="D35" i="8"/>
  <c r="D30" i="8"/>
  <c r="J46" i="8"/>
  <c r="I49" i="8"/>
  <c r="G49" i="8"/>
  <c r="D31" i="8"/>
  <c r="F17" i="2"/>
  <c r="F16" i="2"/>
  <c r="BL33" i="6"/>
  <c r="BL34" i="6"/>
  <c r="BL26" i="6"/>
  <c r="BL32" i="6"/>
  <c r="BL29" i="6"/>
  <c r="BL28" i="6"/>
  <c r="BL27" i="6"/>
  <c r="BL21" i="6"/>
  <c r="BL25" i="6"/>
  <c r="BL22" i="6"/>
  <c r="F15" i="2"/>
  <c r="BL19" i="6"/>
  <c r="BL20" i="6"/>
  <c r="BL12" i="6"/>
  <c r="BL18" i="6"/>
  <c r="BL15" i="6"/>
  <c r="BL14" i="6"/>
  <c r="BL13" i="6"/>
  <c r="BL6" i="6"/>
  <c r="BL11" i="6"/>
  <c r="BL8" i="6"/>
  <c r="BL7" i="6"/>
  <c r="F11" i="2"/>
  <c r="BL5" i="6"/>
  <c r="BL4" i="6"/>
  <c r="F19" i="2"/>
  <c r="F26" i="2"/>
  <c r="F25" i="2"/>
  <c r="F39" i="2"/>
  <c r="F32" i="2"/>
  <c r="F33" i="2"/>
  <c r="I117" i="1"/>
  <c r="F80" i="1"/>
  <c r="F133" i="1"/>
  <c r="F44" i="1"/>
  <c r="F38" i="2"/>
  <c r="F24" i="2"/>
  <c r="G25" i="1"/>
  <c r="H117" i="1"/>
  <c r="I44" i="1"/>
  <c r="E43" i="1"/>
  <c r="I115" i="1"/>
  <c r="E61" i="1"/>
  <c r="G99" i="1"/>
  <c r="G133" i="1"/>
  <c r="E115" i="1"/>
  <c r="I43" i="1"/>
  <c r="I42" i="1"/>
  <c r="G97" i="1"/>
  <c r="E97" i="1"/>
  <c r="E132" i="1"/>
  <c r="I97" i="1"/>
  <c r="E63" i="1"/>
  <c r="I132" i="1"/>
  <c r="H79" i="1"/>
  <c r="F62" i="1"/>
  <c r="F63" i="1"/>
  <c r="F23" i="1"/>
  <c r="H62" i="1"/>
  <c r="E81" i="1"/>
  <c r="I61" i="1"/>
  <c r="H81" i="1"/>
  <c r="F81" i="1"/>
  <c r="E24" i="1"/>
  <c r="H23" i="1"/>
  <c r="H24" i="1"/>
  <c r="F43" i="1"/>
  <c r="E62" i="1"/>
  <c r="C57" i="3"/>
  <c r="I24" i="1"/>
  <c r="G132" i="1"/>
  <c r="G42" i="1"/>
  <c r="H132" i="1"/>
  <c r="G24" i="1"/>
  <c r="F132" i="1"/>
  <c r="E42" i="1"/>
  <c r="F97" i="1"/>
  <c r="G61" i="1"/>
  <c r="I98" i="1"/>
  <c r="I80" i="1"/>
  <c r="F42" i="1"/>
  <c r="H115" i="1"/>
  <c r="I116" i="1"/>
  <c r="G98" i="1"/>
  <c r="I25" i="1"/>
  <c r="G63" i="1"/>
  <c r="G44" i="1"/>
  <c r="H98" i="1"/>
  <c r="E117" i="1"/>
  <c r="F24" i="1"/>
  <c r="E25" i="1"/>
  <c r="H25" i="1"/>
  <c r="D77" i="1"/>
  <c r="G115" i="1"/>
  <c r="F116" i="1"/>
  <c r="D110" i="1"/>
  <c r="H43" i="1"/>
  <c r="D92" i="1"/>
  <c r="F98" i="1"/>
  <c r="H42" i="1"/>
  <c r="E23" i="1"/>
  <c r="H116" i="1"/>
  <c r="G43" i="1"/>
  <c r="H99" i="1"/>
  <c r="I133" i="1"/>
  <c r="D19" i="1"/>
  <c r="D20" i="1"/>
  <c r="G79" i="1"/>
  <c r="D39" i="1"/>
  <c r="L92" i="1"/>
  <c r="D38" i="1"/>
  <c r="D113" i="1"/>
  <c r="D55" i="1"/>
  <c r="F61" i="1"/>
  <c r="E80" i="1"/>
  <c r="H61" i="1"/>
  <c r="H80" i="1"/>
  <c r="F25" i="1"/>
  <c r="D95" i="1"/>
  <c r="I63" i="1"/>
  <c r="P57" i="1"/>
  <c r="F27" i="2"/>
  <c r="L58" i="1"/>
  <c r="N57" i="1"/>
  <c r="F20" i="2"/>
  <c r="D76" i="1"/>
  <c r="O92" i="1"/>
  <c r="F29" i="2"/>
  <c r="D36" i="1"/>
  <c r="L76" i="1"/>
  <c r="P19" i="1"/>
  <c r="M36" i="1"/>
  <c r="O95" i="1"/>
  <c r="M94" i="1"/>
  <c r="O112" i="1"/>
  <c r="F28" i="2"/>
  <c r="F34" i="2"/>
  <c r="F36" i="2"/>
  <c r="F37" i="2"/>
  <c r="L21" i="1"/>
  <c r="F30" i="2"/>
  <c r="F35" i="2"/>
  <c r="M113" i="1"/>
  <c r="N21" i="1"/>
  <c r="F22" i="2"/>
  <c r="G8" i="1"/>
  <c r="D59" i="1"/>
  <c r="F23" i="2"/>
  <c r="D57" i="1"/>
  <c r="J59" i="1"/>
  <c r="J58" i="1" s="1"/>
  <c r="J57" i="1" s="1"/>
  <c r="F31" i="2"/>
  <c r="F21" i="2"/>
  <c r="P21" i="1"/>
  <c r="P110" i="1"/>
  <c r="M58" i="1"/>
  <c r="O94" i="1"/>
  <c r="H97" i="1"/>
  <c r="I99" i="1"/>
  <c r="M57" i="1"/>
  <c r="D56" i="1"/>
  <c r="H63" i="1"/>
  <c r="E98" i="1"/>
  <c r="D18" i="1"/>
  <c r="G116" i="1"/>
  <c r="I79" i="1"/>
  <c r="D112" i="1"/>
  <c r="F79" i="1"/>
  <c r="M20" i="1"/>
  <c r="F115" i="1"/>
  <c r="D129" i="1"/>
  <c r="N58" i="1"/>
  <c r="D130" i="1"/>
  <c r="D17" i="1"/>
  <c r="D128" i="1"/>
  <c r="F99" i="1"/>
  <c r="N20" i="1"/>
  <c r="L129" i="1"/>
  <c r="D94" i="1"/>
  <c r="N95" i="1"/>
  <c r="G80" i="1"/>
  <c r="P94" i="1"/>
  <c r="E79" i="1"/>
  <c r="E44" i="1"/>
  <c r="N110" i="1"/>
  <c r="L19" i="1"/>
  <c r="G117" i="1"/>
  <c r="D74" i="1"/>
  <c r="E116" i="1"/>
  <c r="P18" i="1"/>
  <c r="P39" i="1"/>
  <c r="D40" i="1"/>
  <c r="M128" i="1"/>
  <c r="M17" i="1"/>
  <c r="G81" i="1"/>
  <c r="N75" i="1"/>
  <c r="N40" i="1"/>
  <c r="N129" i="1"/>
  <c r="O18" i="1"/>
  <c r="O21" i="1"/>
  <c r="L59" i="1"/>
  <c r="L93" i="1"/>
  <c r="L18" i="1"/>
  <c r="L130" i="1"/>
  <c r="P75" i="1"/>
  <c r="H44" i="1"/>
  <c r="M130" i="1"/>
  <c r="N112" i="1"/>
  <c r="O128" i="1"/>
  <c r="O130" i="1"/>
  <c r="J95" i="1"/>
  <c r="J94" i="1" s="1"/>
  <c r="J93" i="1" s="1"/>
  <c r="J98" i="1" s="1"/>
  <c r="L77" i="1"/>
  <c r="P20" i="1"/>
  <c r="P17" i="1"/>
  <c r="E99" i="1"/>
  <c r="M39" i="1"/>
  <c r="M56" i="1"/>
  <c r="N55" i="1"/>
  <c r="N38" i="1"/>
  <c r="O20" i="1"/>
  <c r="O77" i="1"/>
  <c r="O37" i="1"/>
  <c r="J77" i="1"/>
  <c r="J76" i="1" s="1"/>
  <c r="J75" i="1" s="1"/>
  <c r="L74" i="1"/>
  <c r="J40" i="1"/>
  <c r="J39" i="1" s="1"/>
  <c r="J38" i="1" s="1"/>
  <c r="F117" i="1"/>
  <c r="D37" i="1"/>
  <c r="P113" i="1"/>
  <c r="P111" i="1"/>
  <c r="P36" i="1"/>
  <c r="M129" i="1"/>
  <c r="M75" i="1"/>
  <c r="M112" i="1"/>
  <c r="G62" i="1"/>
  <c r="N130" i="1"/>
  <c r="N18" i="1"/>
  <c r="O93" i="1"/>
  <c r="O59" i="1"/>
  <c r="E133" i="1"/>
  <c r="J113" i="1"/>
  <c r="J112" i="1" s="1"/>
  <c r="J111" i="1" s="1"/>
  <c r="L17" i="1"/>
  <c r="L20" i="1"/>
  <c r="C63" i="3"/>
  <c r="P74" i="1"/>
  <c r="P37" i="1"/>
  <c r="M110" i="1"/>
  <c r="M111" i="1"/>
  <c r="N74" i="1"/>
  <c r="N39" i="1"/>
  <c r="N76" i="1"/>
  <c r="O17" i="1"/>
  <c r="O111" i="1"/>
  <c r="L94" i="1"/>
  <c r="L75" i="1"/>
  <c r="L113" i="1"/>
  <c r="D111" i="1"/>
  <c r="P59" i="1"/>
  <c r="P93" i="1"/>
  <c r="I23" i="1"/>
  <c r="M18" i="1"/>
  <c r="M59" i="1"/>
  <c r="N113" i="1"/>
  <c r="N56" i="1"/>
  <c r="O36" i="1"/>
  <c r="O40" i="1"/>
  <c r="O129" i="1"/>
  <c r="L38" i="1"/>
  <c r="L112" i="1"/>
  <c r="L56" i="1"/>
  <c r="P112" i="1"/>
  <c r="P55" i="1"/>
  <c r="D58" i="1"/>
  <c r="M21" i="1"/>
  <c r="N111" i="1"/>
  <c r="O57" i="1"/>
  <c r="L110" i="1"/>
  <c r="P92" i="1"/>
  <c r="P58" i="1"/>
  <c r="P129" i="1"/>
  <c r="P40" i="1"/>
  <c r="D75" i="1"/>
  <c r="M40" i="1"/>
  <c r="M77" i="1"/>
  <c r="G23" i="1"/>
  <c r="N77" i="1"/>
  <c r="N37" i="1"/>
  <c r="O38" i="1"/>
  <c r="O113" i="1"/>
  <c r="O58" i="1"/>
  <c r="L37" i="1"/>
  <c r="L55" i="1"/>
  <c r="L111" i="1"/>
  <c r="D93" i="1"/>
  <c r="P76" i="1"/>
  <c r="P128" i="1"/>
  <c r="P38" i="1"/>
  <c r="D21" i="1"/>
  <c r="M38" i="1"/>
  <c r="M19" i="1"/>
  <c r="M92" i="1"/>
  <c r="I81" i="1"/>
  <c r="N94" i="1"/>
  <c r="N59" i="1"/>
  <c r="O56" i="1"/>
  <c r="O19" i="1"/>
  <c r="O74" i="1"/>
  <c r="L40" i="1"/>
  <c r="L39" i="1"/>
  <c r="L128" i="1"/>
  <c r="P77" i="1"/>
  <c r="P56" i="1"/>
  <c r="P95" i="1"/>
  <c r="M76" i="1"/>
  <c r="M37" i="1"/>
  <c r="M74" i="1"/>
  <c r="N36" i="1"/>
  <c r="N93" i="1"/>
  <c r="O75" i="1"/>
  <c r="O39" i="1"/>
  <c r="O55" i="1"/>
  <c r="L95" i="1"/>
  <c r="J21" i="1"/>
  <c r="J20" i="1" s="1"/>
  <c r="J19" i="1" s="1"/>
  <c r="J24" i="1" s="1"/>
  <c r="L57" i="1"/>
  <c r="P130" i="1"/>
  <c r="N128" i="1"/>
  <c r="M95" i="1"/>
  <c r="M93" i="1"/>
  <c r="M55" i="1"/>
  <c r="N19" i="1"/>
  <c r="N92" i="1"/>
  <c r="N17" i="1"/>
  <c r="O110" i="1"/>
  <c r="O76" i="1"/>
  <c r="L36" i="1"/>
  <c r="J130" i="1"/>
  <c r="J129" i="1" s="1"/>
  <c r="J133" i="1" s="1"/>
  <c r="H31" i="2" l="1"/>
  <c r="R36" i="8"/>
  <c r="L32" i="8"/>
  <c r="L28" i="8" s="1"/>
  <c r="L24" i="8" s="1"/>
  <c r="D183" i="8"/>
  <c r="D200" i="8"/>
  <c r="D166" i="8"/>
  <c r="L179" i="8"/>
  <c r="L196" i="8"/>
  <c r="L200" i="8" s="1"/>
  <c r="D199" i="8"/>
  <c r="D184" i="8"/>
  <c r="D182" i="8"/>
  <c r="D165" i="8"/>
  <c r="L161" i="8"/>
  <c r="D164" i="8"/>
  <c r="D47" i="8"/>
  <c r="D40" i="8"/>
  <c r="D39" i="8"/>
  <c r="D50" i="8"/>
  <c r="D49" i="8"/>
  <c r="D42" i="8"/>
  <c r="D43" i="8"/>
  <c r="D46" i="8"/>
  <c r="D44" i="8"/>
  <c r="D41" i="8"/>
  <c r="L33" i="8"/>
  <c r="D48" i="8"/>
  <c r="D45" i="8"/>
  <c r="D133" i="1"/>
  <c r="D132" i="1"/>
  <c r="D97" i="1"/>
  <c r="D61" i="1"/>
  <c r="D115" i="1"/>
  <c r="D81" i="1"/>
  <c r="D43" i="1"/>
  <c r="D63" i="1"/>
  <c r="D23" i="1"/>
  <c r="D44" i="1"/>
  <c r="J44" i="1"/>
  <c r="D42" i="1"/>
  <c r="D24" i="1"/>
  <c r="D117" i="1"/>
  <c r="D99" i="1"/>
  <c r="D25" i="1"/>
  <c r="J63" i="1"/>
  <c r="D98" i="1"/>
  <c r="D79" i="1"/>
  <c r="D116" i="1"/>
  <c r="J99" i="1"/>
  <c r="J25" i="1"/>
  <c r="J81" i="1"/>
  <c r="J117" i="1"/>
  <c r="D62" i="1"/>
  <c r="D80" i="1"/>
  <c r="J92" i="1"/>
  <c r="J97" i="1" s="1"/>
  <c r="J43" i="1"/>
  <c r="J37" i="1"/>
  <c r="J36" i="1" s="1"/>
  <c r="J56" i="1"/>
  <c r="J55" i="1" s="1"/>
  <c r="J128" i="1"/>
  <c r="J132" i="1" s="1"/>
  <c r="J116" i="1"/>
  <c r="J110" i="1"/>
  <c r="J115" i="1" s="1"/>
  <c r="J80" i="1"/>
  <c r="J74" i="1"/>
  <c r="J79" i="1" s="1"/>
  <c r="J18" i="1"/>
  <c r="J17" i="1" s="1"/>
  <c r="J62" i="1"/>
  <c r="H32" i="2" l="1"/>
  <c r="H33" i="2" s="1"/>
  <c r="H34" i="2" s="1"/>
  <c r="H35" i="2" s="1"/>
  <c r="H36" i="2" s="1"/>
  <c r="H37" i="2" s="1"/>
  <c r="H38" i="2" s="1"/>
  <c r="H39" i="2" s="1"/>
  <c r="H40" i="2" s="1"/>
  <c r="H41" i="2" s="1"/>
  <c r="R39" i="6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L49" i="8"/>
  <c r="R32" i="8"/>
  <c r="L50" i="8"/>
  <c r="R33" i="8"/>
  <c r="L178" i="8"/>
  <c r="L183" i="8" s="1"/>
  <c r="L160" i="8"/>
  <c r="L166" i="8"/>
  <c r="L195" i="8"/>
  <c r="L199" i="8" s="1"/>
  <c r="L184" i="8"/>
  <c r="L29" i="8"/>
  <c r="L25" i="8" s="1"/>
  <c r="J23" i="1"/>
  <c r="J42" i="1"/>
  <c r="J61" i="1"/>
  <c r="D8" i="8" l="1"/>
  <c r="C39" i="6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L45" i="8"/>
  <c r="R28" i="8"/>
  <c r="L46" i="8"/>
  <c r="R29" i="8"/>
  <c r="L159" i="8"/>
  <c r="L164" i="8" s="1"/>
  <c r="L165" i="8"/>
  <c r="L177" i="8"/>
  <c r="L182" i="8" s="1"/>
  <c r="L20" i="8"/>
  <c r="R20" i="8" l="1"/>
  <c r="R24" i="8"/>
  <c r="L42" i="8"/>
  <c r="R25" i="8"/>
  <c r="L41" i="8"/>
  <c r="D8" i="1" l="1"/>
  <c r="I11" i="8" l="1"/>
  <c r="J11" i="1"/>
  <c r="N35" i="8" l="1"/>
  <c r="O35" i="8"/>
  <c r="M35" i="8"/>
  <c r="E31" i="8"/>
  <c r="Q31" i="8" s="1"/>
  <c r="E27" i="8"/>
  <c r="M27" i="8" s="1"/>
  <c r="M34" i="8"/>
  <c r="O34" i="8"/>
  <c r="P34" i="8"/>
  <c r="Q34" i="8"/>
  <c r="Q35" i="8"/>
  <c r="N34" i="8"/>
  <c r="E23" i="8" l="1"/>
  <c r="O23" i="8" s="1"/>
  <c r="E30" i="8"/>
  <c r="O30" i="8" s="1"/>
  <c r="L35" i="8"/>
  <c r="P35" i="8"/>
  <c r="P30" i="8"/>
  <c r="M31" i="8"/>
  <c r="Q27" i="8"/>
  <c r="E26" i="8"/>
  <c r="N31" i="8"/>
  <c r="N27" i="8"/>
  <c r="P31" i="8"/>
  <c r="O31" i="8"/>
  <c r="P27" i="8"/>
  <c r="O27" i="8"/>
  <c r="P23" i="8" l="1"/>
  <c r="N23" i="8"/>
  <c r="E19" i="8"/>
  <c r="E18" i="8" s="1"/>
  <c r="M23" i="8"/>
  <c r="Q23" i="8"/>
  <c r="E22" i="8"/>
  <c r="N22" i="8" s="1"/>
  <c r="Q30" i="8"/>
  <c r="M30" i="8"/>
  <c r="N30" i="8"/>
  <c r="P22" i="8"/>
  <c r="O26" i="8"/>
  <c r="N26" i="8"/>
  <c r="M26" i="8"/>
  <c r="P26" i="8"/>
  <c r="Q26" i="8"/>
  <c r="N19" i="8"/>
  <c r="Q19" i="8"/>
  <c r="M19" i="8"/>
  <c r="O19" i="8"/>
  <c r="R35" i="8"/>
  <c r="L34" i="8"/>
  <c r="L31" i="8"/>
  <c r="L48" i="8" s="1"/>
  <c r="O22" i="8" l="1"/>
  <c r="P19" i="8"/>
  <c r="Q22" i="8"/>
  <c r="M22" i="8"/>
  <c r="L30" i="8"/>
  <c r="L47" i="8" s="1"/>
  <c r="L27" i="8"/>
  <c r="R31" i="8"/>
  <c r="R34" i="8"/>
  <c r="M18" i="8"/>
  <c r="P18" i="8"/>
  <c r="O18" i="8"/>
  <c r="Q18" i="8"/>
  <c r="N18" i="8"/>
  <c r="L26" i="8" l="1"/>
  <c r="L43" i="8" s="1"/>
  <c r="L23" i="8"/>
  <c r="L40" i="8" s="1"/>
  <c r="R27" i="8"/>
  <c r="R30" i="8"/>
  <c r="L44" i="8"/>
  <c r="L19" i="8" l="1"/>
  <c r="L22" i="8"/>
  <c r="R22" i="8" s="1"/>
  <c r="R23" i="8"/>
  <c r="R26" i="8"/>
  <c r="L39" i="8" l="1"/>
  <c r="R19" i="8"/>
  <c r="L18" i="8"/>
  <c r="R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<sst xmlns="http://schemas.openxmlformats.org/spreadsheetml/2006/main" count="394" uniqueCount="101">
  <si>
    <t>Reporte Gerencial de Ventas</t>
  </si>
  <si>
    <t>Resumen</t>
  </si>
  <si>
    <t>Cifras diarias expresadas en días útiles</t>
  </si>
  <si>
    <t>Proyección lineal</t>
  </si>
  <si>
    <t>Colocación diaria</t>
  </si>
  <si>
    <t>Meta</t>
  </si>
  <si>
    <t>Meta diaria</t>
  </si>
  <si>
    <t>Catch up diario</t>
  </si>
  <si>
    <t>Firmas</t>
  </si>
  <si>
    <t>S1</t>
  </si>
  <si>
    <t>S2</t>
  </si>
  <si>
    <t>S3</t>
  </si>
  <si>
    <t>S4</t>
  </si>
  <si>
    <t>S5</t>
  </si>
  <si>
    <t>Funnel General</t>
  </si>
  <si>
    <t>Total</t>
  </si>
  <si>
    <t>Meta semanal</t>
  </si>
  <si>
    <t>Mensual</t>
  </si>
  <si>
    <t>Top of the funnel</t>
  </si>
  <si>
    <t>Tráfico</t>
  </si>
  <si>
    <t>Interesados</t>
  </si>
  <si>
    <t>Solicitudes</t>
  </si>
  <si>
    <t>Funnel Convenios</t>
  </si>
  <si>
    <t>Funnel Redes</t>
  </si>
  <si>
    <t>Funnel Orgánico</t>
  </si>
  <si>
    <t>Funnel Redes Total</t>
  </si>
  <si>
    <t>Funnel solo Convenios</t>
  </si>
  <si>
    <t>Funnel Cupones</t>
  </si>
  <si>
    <t>Aprobaciones</t>
  </si>
  <si>
    <t>Fecha Análisis</t>
  </si>
  <si>
    <t>Promedio</t>
  </si>
  <si>
    <t>Catch up</t>
  </si>
  <si>
    <t>Fecha</t>
  </si>
  <si>
    <t>Proyección</t>
  </si>
  <si>
    <t>Acumulado</t>
  </si>
  <si>
    <t>Acumulado con proyección</t>
  </si>
  <si>
    <t>7 días</t>
  </si>
  <si>
    <t>Difusiones</t>
  </si>
  <si>
    <t>Todos</t>
  </si>
  <si>
    <t>Convenios</t>
  </si>
  <si>
    <t>Redes</t>
  </si>
  <si>
    <t>Orgánico</t>
  </si>
  <si>
    <t>Redes total</t>
  </si>
  <si>
    <t>Solo convenios</t>
  </si>
  <si>
    <t>cupones</t>
  </si>
  <si>
    <t>UPN</t>
  </si>
  <si>
    <t>cluster con fecha inicial, fecha final sea la inicial +20d</t>
  </si>
  <si>
    <t>01/03/2023 - 07/03/2023</t>
  </si>
  <si>
    <t>n</t>
  </si>
  <si>
    <t>Día</t>
  </si>
  <si>
    <t>…20</t>
  </si>
  <si>
    <t>Carrión</t>
  </si>
  <si>
    <t>02/03 - 10/03 (5 días)</t>
  </si>
  <si>
    <t>Wiener</t>
  </si>
  <si>
    <t>01/03 - 31/03 (17 días)</t>
  </si>
  <si>
    <t>UTEC</t>
  </si>
  <si>
    <t>27 de marzo</t>
  </si>
  <si>
    <t>CIBERTEC</t>
  </si>
  <si>
    <t>27 y 31 de marzo</t>
  </si>
  <si>
    <t>BaldeCash: reportes de gestión diario+</t>
  </si>
  <si>
    <t>Año</t>
  </si>
  <si>
    <t>Mes</t>
  </si>
  <si>
    <t>RRSS</t>
  </si>
  <si>
    <t>Semana</t>
  </si>
  <si>
    <t>Dia.sem</t>
  </si>
  <si>
    <t>Campañas en RRSS</t>
  </si>
  <si>
    <t>Vendedores</t>
  </si>
  <si>
    <t>Solicitudes completadas</t>
  </si>
  <si>
    <t>RRSS y Convenios</t>
  </si>
  <si>
    <t>RRSS totales</t>
  </si>
  <si>
    <t>Cupones</t>
  </si>
  <si>
    <t>Aprobados</t>
  </si>
  <si>
    <t>Campañas en RRSS*</t>
  </si>
  <si>
    <t>Firmados</t>
  </si>
  <si>
    <t>Conversión de Interesado a solicitud</t>
  </si>
  <si>
    <t>Ratio de aprobación</t>
  </si>
  <si>
    <t>solicitudes</t>
  </si>
  <si>
    <t>aprobados</t>
  </si>
  <si>
    <t>firmas</t>
  </si>
  <si>
    <t>Días transcurridos</t>
  </si>
  <si>
    <t>Impresiones</t>
  </si>
  <si>
    <t>Weekday</t>
  </si>
  <si>
    <t>L7D</t>
  </si>
  <si>
    <t>Cantidad de días</t>
  </si>
  <si>
    <t>Periodo</t>
  </si>
  <si>
    <t>Dias habiles</t>
  </si>
  <si>
    <t>Dias totales</t>
  </si>
  <si>
    <t>Todos (full month)</t>
  </si>
  <si>
    <t>Todos (remaining)</t>
  </si>
  <si>
    <t>Meta mensual</t>
  </si>
  <si>
    <t>trafico de solicitud</t>
  </si>
  <si>
    <t>Tráfico de solicitudes</t>
  </si>
  <si>
    <t>datos</t>
  </si>
  <si>
    <t>Datos acum</t>
  </si>
  <si>
    <t>Datos</t>
  </si>
  <si>
    <t>Lineal</t>
  </si>
  <si>
    <t>Meta diaria (habiles)</t>
  </si>
  <si>
    <t>Meta diaria (totales)</t>
  </si>
  <si>
    <t>Mostrar mas data</t>
  </si>
  <si>
    <t>Envios a Finaleg</t>
  </si>
  <si>
    <t>Envios de WP en las primeras 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</si>
</sst>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&quot;W&quot;0"/>
    <numFmt numFmtId="166" formatCode="dd\ mmmm\ yyyy"/>
    <numFmt numFmtId="167" formatCode="mm/dd/yyyy"/>
  </numFmts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Asap"/>
    </font>
    <font>
      <sz val="12"/>
      <color theme="1"/>
      <name val="Asap"/>
    </font>
    <font>
      <i/>
      <sz val="16"/>
      <color theme="1"/>
      <name val="Asap"/>
    </font>
    <font>
      <sz val="36"/>
      <color theme="1"/>
      <name val="Baloo Regular"/>
    </font>
    <font>
      <i/>
      <sz val="12"/>
      <color theme="1"/>
      <name val="Asap"/>
    </font>
    <font>
      <b/>
      <sz val="28"/>
      <color theme="1"/>
      <name val="Asap"/>
    </font>
    <font>
      <b/>
      <sz val="12"/>
      <color theme="1"/>
      <name val="Asap"/>
    </font>
    <font>
      <b/>
      <i/>
      <sz val="12"/>
      <color theme="1"/>
      <name val="Asap"/>
    </font>
    <font>
      <i/>
      <sz val="10"/>
      <color theme="1"/>
      <name val="Asap"/>
    </font>
    <font>
      <b/>
      <sz val="12"/>
      <color rgb="FF000000"/>
      <name val="Asap"/>
    </font>
    <font>
      <sz val="12"/>
      <color rgb="FF000000"/>
      <name val="Asap"/>
    </font>
    <font>
      <u/>
      <sz val="12"/>
      <color rgb="FF000000"/>
      <name val="Asap"/>
    </font>
    <font>
      <sz val="8"/>
      <name val="Calibri"/>
      <family val="2"/>
      <scheme val="minor"/>
    </font>
    <font>
      <sz val="12"/>
      <color rgb="FFFF0000"/>
      <name val="Asap"/>
    </font>
    <font>
      <sz val="12"/>
      <name val="Calibri"/>
      <family val="1"/>
      <scheme val="minor"/>
    </font>
    <font>
      <sz val="11"/>
      <color rgb="FF000000"/>
      <name val="Calibri"/>
      <family val="2"/>
    </font>
    <font>
      <i/>
      <sz val="9"/>
      <color theme="1"/>
      <name val="Asap"/>
    </font>
    <font>
      <b/>
      <sz val="12"/>
      <color theme="0"/>
      <name val="Asap"/>
    </font>
    <font>
      <i/>
      <sz val="12"/>
      <color rgb="FF4654CE"/>
      <name val="Asap"/>
    </font>
    <font>
      <sz val="12"/>
      <color rgb="FF4654CE"/>
      <name val="Asap"/>
    </font>
    <font>
      <b/>
      <sz val="12"/>
      <color rgb="FF4654CE"/>
      <name val="Asap"/>
    </font>
    <font>
      <b/>
      <sz val="28"/>
      <color rgb="FF4654CE"/>
      <name val="Asap"/>
    </font>
    <font>
      <sz val="36"/>
      <color theme="0"/>
      <name val="Baloo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654C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4654CD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7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4" fillId="0" borderId="1" xfId="0" applyFont="1" applyBorder="1"/>
    <xf numFmtId="0" fontId="9" fillId="0" borderId="1" xfId="0" applyFont="1" applyBorder="1" applyAlignment="1">
      <alignment horizontal="center"/>
    </xf>
    <xf numFmtId="14" fontId="0" fillId="0" borderId="0" xfId="0" applyNumberFormat="1"/>
    <xf numFmtId="165" fontId="9" fillId="0" borderId="1" xfId="0" applyNumberFormat="1" applyFont="1" applyBorder="1" applyAlignment="1">
      <alignment horizontal="center"/>
    </xf>
    <xf numFmtId="0" fontId="4" fillId="2" borderId="0" xfId="0" applyFont="1" applyFill="1"/>
    <xf numFmtId="3" fontId="4" fillId="2" borderId="0" xfId="0" applyNumberFormat="1" applyFont="1" applyFill="1" applyAlignment="1">
      <alignment horizontal="center"/>
    </xf>
    <xf numFmtId="164" fontId="4" fillId="2" borderId="0" xfId="1" applyNumberFormat="1" applyFont="1" applyFill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  <xf numFmtId="0" fontId="11" fillId="0" borderId="0" xfId="0" applyFont="1" applyAlignment="1">
      <alignment vertical="top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4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4" fillId="0" borderId="0" xfId="0" applyFont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16" fillId="0" borderId="0" xfId="0" applyFont="1"/>
    <xf numFmtId="0" fontId="4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9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vertical="top"/>
    </xf>
    <xf numFmtId="14" fontId="9" fillId="0" borderId="6" xfId="0" applyNumberFormat="1" applyFont="1" applyBorder="1" applyAlignment="1">
      <alignment horizontal="center" vertical="center"/>
    </xf>
    <xf numFmtId="0" fontId="18" fillId="0" borderId="0" xfId="0" applyFont="1"/>
    <xf numFmtId="14" fontId="18" fillId="0" borderId="0" xfId="0" applyNumberFormat="1" applyFont="1"/>
    <xf numFmtId="0" fontId="4" fillId="0" borderId="7" xfId="0" applyFont="1" applyBorder="1" applyAlignment="1">
      <alignment vertical="top"/>
    </xf>
    <xf numFmtId="0" fontId="9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" fontId="8" fillId="0" borderId="0" xfId="0" applyNumberFormat="1" applyFont="1" applyAlignment="1">
      <alignment horizontal="left" vertical="center"/>
    </xf>
    <xf numFmtId="0" fontId="7" fillId="2" borderId="0" xfId="0" applyFont="1" applyFill="1" applyAlignment="1">
      <alignment horizontal="left" indent="1"/>
    </xf>
    <xf numFmtId="0" fontId="4" fillId="3" borderId="0" xfId="0" applyFont="1" applyFill="1"/>
    <xf numFmtId="3" fontId="4" fillId="3" borderId="0" xfId="0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4" fontId="4" fillId="0" borderId="0" xfId="0" applyNumberFormat="1" applyFont="1"/>
    <xf numFmtId="3" fontId="4" fillId="0" borderId="0" xfId="0" applyNumberFormat="1" applyFont="1"/>
    <xf numFmtId="0" fontId="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2" fontId="8" fillId="0" borderId="0" xfId="0" applyNumberFormat="1" applyFont="1" applyAlignment="1">
      <alignment vertical="center"/>
    </xf>
    <xf numFmtId="165" fontId="20" fillId="0" borderId="0" xfId="0" applyNumberFormat="1" applyFont="1" applyAlignment="1">
      <alignment horizontal="center"/>
    </xf>
    <xf numFmtId="167" fontId="18" fillId="0" borderId="0" xfId="0" applyNumberFormat="1" applyFont="1"/>
    <xf numFmtId="166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11" xfId="0" applyFont="1" applyBorder="1"/>
    <xf numFmtId="0" fontId="22" fillId="0" borderId="11" xfId="0" applyFont="1" applyBorder="1"/>
    <xf numFmtId="0" fontId="23" fillId="0" borderId="11" xfId="0" applyFont="1" applyBorder="1" applyAlignment="1">
      <alignment horizont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2" fontId="24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left"/>
    </xf>
    <xf numFmtId="0" fontId="25" fillId="4" borderId="0" xfId="0" applyFont="1" applyFill="1" applyAlignment="1">
      <alignment horizontal="center" vertical="center"/>
    </xf>
    <xf numFmtId="2" fontId="8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top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Percent" xfId="1" builtinId="5"/>
  </cellStyles>
  <dxfs count="4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A2A8E6"/>
      <color rgb="FF4654CE"/>
      <color rgb="FF05DAD3"/>
      <color rgb="FF1A2160"/>
      <color rgb="FF3399FF"/>
      <color rgb="FF00CCFF"/>
      <color rgb="FF6600FF"/>
      <color rgb="FF4654C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Proyección de firmas del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Historico</c:v>
          </c:tx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Proyección!$G$11:$G$41</c:f>
              <c:numCache>
                <c:formatCode>0</c:formatCode>
                <c:ptCount val="31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19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24</c:v>
                </c:pt>
                <c:pt idx="10">
                  <c:v>28</c:v>
                </c:pt>
                <c:pt idx="11">
                  <c:v>31</c:v>
                </c:pt>
                <c:pt idx="12">
                  <c:v>32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40</c:v>
                </c:pt>
                <c:pt idx="18">
                  <c:v>46</c:v>
                </c:pt>
                <c:pt idx="19">
                  <c:v>50</c:v>
                </c:pt>
                <c:pt idx="2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E-854F-AECB-52FAB95FD6F3}"/>
            </c:ext>
          </c:extLst>
        </c:ser>
        <c:ser>
          <c:idx val="1"/>
          <c:order val="1"/>
          <c:tx>
            <c:v>Proyectado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Proyección!$H$11:$H$41</c:f>
              <c:numCache>
                <c:formatCode>0</c:formatCode>
                <c:ptCount val="31"/>
                <c:pt idx="20">
                  <c:v>51</c:v>
                </c:pt>
                <c:pt idx="21">
                  <c:v>54.4</c:v>
                </c:pt>
                <c:pt idx="22">
                  <c:v>54.4</c:v>
                </c:pt>
                <c:pt idx="23">
                  <c:v>54.4</c:v>
                </c:pt>
                <c:pt idx="24">
                  <c:v>57.8</c:v>
                </c:pt>
                <c:pt idx="25">
                  <c:v>61.199999999999996</c:v>
                </c:pt>
                <c:pt idx="26">
                  <c:v>64.599999999999994</c:v>
                </c:pt>
                <c:pt idx="27">
                  <c:v>68</c:v>
                </c:pt>
                <c:pt idx="28">
                  <c:v>71.400000000000006</c:v>
                </c:pt>
                <c:pt idx="29">
                  <c:v>71.400000000000006</c:v>
                </c:pt>
                <c:pt idx="30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E-854F-AECB-52FAB95FD6F3}"/>
            </c:ext>
          </c:extLst>
        </c:ser>
        <c:ser>
          <c:idx val="2"/>
          <c:order val="2"/>
          <c:tx>
            <c:v>Meta</c:v>
          </c:tx>
          <c:spPr>
            <a:ln w="222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Proyección!$I$11:$I$41</c:f>
              <c:numCache>
                <c:formatCode>0</c:formatCode>
                <c:ptCount val="31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5E-854F-AECB-52FAB95FD6F3}"/>
            </c:ext>
          </c:extLst>
        </c:ser>
        <c:ser>
          <c:idx val="3"/>
          <c:order val="3"/>
          <c:tx>
            <c:v>Proyección lineal</c:v>
          </c:tx>
          <c:spPr>
            <a:ln w="19050" cap="rnd">
              <a:solidFill>
                <a:srgbClr val="A2A8E6"/>
              </a:solidFill>
              <a:round/>
            </a:ln>
            <a:effectLst/>
          </c:spPr>
          <c:marker>
            <c:symbol val="none"/>
          </c:marker>
          <c:val>
            <c:numRef>
              <c:f>Proyección!$J$11:$J$41</c:f>
              <c:numCache>
                <c:formatCode>0.00</c:formatCode>
                <c:ptCount val="31"/>
                <c:pt idx="0">
                  <c:v>6.4516129032258061</c:v>
                </c:pt>
                <c:pt idx="1">
                  <c:v>12.903225806451612</c:v>
                </c:pt>
                <c:pt idx="2">
                  <c:v>19.354838709677416</c:v>
                </c:pt>
                <c:pt idx="3">
                  <c:v>25.806451612903224</c:v>
                </c:pt>
                <c:pt idx="4">
                  <c:v>32.258064516129032</c:v>
                </c:pt>
                <c:pt idx="5">
                  <c:v>38.70967741935484</c:v>
                </c:pt>
                <c:pt idx="6">
                  <c:v>45.161290322580648</c:v>
                </c:pt>
                <c:pt idx="7">
                  <c:v>51.612903225806456</c:v>
                </c:pt>
                <c:pt idx="8">
                  <c:v>58.064516129032263</c:v>
                </c:pt>
                <c:pt idx="9">
                  <c:v>64.516129032258064</c:v>
                </c:pt>
                <c:pt idx="10">
                  <c:v>70.967741935483872</c:v>
                </c:pt>
                <c:pt idx="11">
                  <c:v>77.41935483870968</c:v>
                </c:pt>
                <c:pt idx="12">
                  <c:v>83.870967741935488</c:v>
                </c:pt>
                <c:pt idx="13">
                  <c:v>90.322580645161295</c:v>
                </c:pt>
                <c:pt idx="14">
                  <c:v>96.774193548387103</c:v>
                </c:pt>
                <c:pt idx="15">
                  <c:v>103.22580645161291</c:v>
                </c:pt>
                <c:pt idx="16">
                  <c:v>109.67741935483872</c:v>
                </c:pt>
                <c:pt idx="17">
                  <c:v>116.12903225806453</c:v>
                </c:pt>
                <c:pt idx="18">
                  <c:v>122.58064516129033</c:v>
                </c:pt>
                <c:pt idx="19">
                  <c:v>129.03225806451613</c:v>
                </c:pt>
                <c:pt idx="20">
                  <c:v>135.48387096774192</c:v>
                </c:pt>
                <c:pt idx="21">
                  <c:v>141.93548387096772</c:v>
                </c:pt>
                <c:pt idx="22">
                  <c:v>148.38709677419351</c:v>
                </c:pt>
                <c:pt idx="23">
                  <c:v>154.8387096774193</c:v>
                </c:pt>
                <c:pt idx="24">
                  <c:v>161.2903225806451</c:v>
                </c:pt>
                <c:pt idx="25">
                  <c:v>167.74193548387089</c:v>
                </c:pt>
                <c:pt idx="26">
                  <c:v>174.19354838709668</c:v>
                </c:pt>
                <c:pt idx="27">
                  <c:v>180.64516129032248</c:v>
                </c:pt>
                <c:pt idx="28">
                  <c:v>187.09677419354827</c:v>
                </c:pt>
                <c:pt idx="29">
                  <c:v>193.54838709677406</c:v>
                </c:pt>
                <c:pt idx="30">
                  <c:v>199.99999999999986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5-264A-B566-1F7E2F982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24303"/>
        <c:axId val="1749125951"/>
      </c:lineChart>
      <c:dateAx>
        <c:axId val="1749124303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749125951"/>
        <c:crosses val="autoZero"/>
        <c:auto val="1"/>
        <c:lblOffset val="100"/>
        <c:baseTimeUnit val="days"/>
        <c:majorUnit val="3"/>
        <c:majorTimeUnit val="days"/>
      </c:dateAx>
      <c:valAx>
        <c:axId val="174912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7491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Totales</a:t>
            </a:r>
          </a:p>
          <a:p>
            <a:pPr>
              <a:defRPr/>
            </a:pPr>
            <a:r>
              <a:rPr lang="en-US" sz="1100" i="1"/>
              <a:t>(Últimos</a:t>
            </a:r>
            <a:r>
              <a:rPr lang="en-US" sz="1100" i="1" baseline="0"/>
              <a:t> 30 días</a:t>
            </a:r>
            <a:r>
              <a:rPr lang="en-US" sz="1100" i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5DAD3"/>
            </a:solidFill>
            <a:ln>
              <a:noFill/>
            </a:ln>
            <a:effectLst/>
          </c:spPr>
          <c:invertIfNegative val="0"/>
          <c:cat>
            <c:numRef>
              <c:f>Plots!$B$38:$B$68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Plots!$C$4:$C$34</c:f>
              <c:numCache>
                <c:formatCode>General</c:formatCode>
                <c:ptCount val="31"/>
                <c:pt idx="0">
                  <c:v>38</c:v>
                </c:pt>
                <c:pt idx="1">
                  <c:v>37</c:v>
                </c:pt>
                <c:pt idx="2">
                  <c:v>45</c:v>
                </c:pt>
                <c:pt idx="3">
                  <c:v>37</c:v>
                </c:pt>
                <c:pt idx="4">
                  <c:v>13</c:v>
                </c:pt>
                <c:pt idx="5">
                  <c:v>8</c:v>
                </c:pt>
                <c:pt idx="6">
                  <c:v>15</c:v>
                </c:pt>
                <c:pt idx="7">
                  <c:v>22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2</c:v>
                </c:pt>
                <c:pt idx="13">
                  <c:v>12</c:v>
                </c:pt>
                <c:pt idx="14">
                  <c:v>19</c:v>
                </c:pt>
                <c:pt idx="15">
                  <c:v>22</c:v>
                </c:pt>
                <c:pt idx="16">
                  <c:v>19</c:v>
                </c:pt>
                <c:pt idx="17">
                  <c:v>12</c:v>
                </c:pt>
                <c:pt idx="18">
                  <c:v>2</c:v>
                </c:pt>
                <c:pt idx="19">
                  <c:v>9</c:v>
                </c:pt>
                <c:pt idx="20">
                  <c:v>18</c:v>
                </c:pt>
                <c:pt idx="21">
                  <c:v>10</c:v>
                </c:pt>
                <c:pt idx="22">
                  <c:v>8</c:v>
                </c:pt>
                <c:pt idx="23">
                  <c:v>17</c:v>
                </c:pt>
                <c:pt idx="24">
                  <c:v>7</c:v>
                </c:pt>
                <c:pt idx="25">
                  <c:v>13</c:v>
                </c:pt>
                <c:pt idx="26">
                  <c:v>8</c:v>
                </c:pt>
                <c:pt idx="27">
                  <c:v>25</c:v>
                </c:pt>
                <c:pt idx="28">
                  <c:v>32</c:v>
                </c:pt>
                <c:pt idx="29">
                  <c:v>14</c:v>
                </c:pt>
                <c:pt idx="3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C-8E4C-BA10-EA37D82D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Plots!$B$38:$B$68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Plots!$C$38:$C$68</c:f>
              <c:numCache>
                <c:formatCode>General</c:formatCode>
                <c:ptCount val="31"/>
                <c:pt idx="0" formatCode="0.00">
                  <c:v>38.095238095238095</c:v>
                </c:pt>
                <c:pt idx="1">
                  <c:v>38.095238095238095</c:v>
                </c:pt>
                <c:pt idx="2">
                  <c:v>38.095238095238095</c:v>
                </c:pt>
                <c:pt idx="3">
                  <c:v>38.095238095238095</c:v>
                </c:pt>
                <c:pt idx="4">
                  <c:v>38.095238095238095</c:v>
                </c:pt>
                <c:pt idx="5">
                  <c:v>38.095238095238095</c:v>
                </c:pt>
                <c:pt idx="6">
                  <c:v>38.095238095238095</c:v>
                </c:pt>
                <c:pt idx="7">
                  <c:v>38.095238095238095</c:v>
                </c:pt>
                <c:pt idx="8">
                  <c:v>38.095238095238095</c:v>
                </c:pt>
                <c:pt idx="9">
                  <c:v>38.095238095238095</c:v>
                </c:pt>
                <c:pt idx="10">
                  <c:v>38.095238095238095</c:v>
                </c:pt>
                <c:pt idx="11">
                  <c:v>38.095238095238095</c:v>
                </c:pt>
                <c:pt idx="12">
                  <c:v>38.095238095238095</c:v>
                </c:pt>
                <c:pt idx="13">
                  <c:v>38.095238095238095</c:v>
                </c:pt>
                <c:pt idx="14">
                  <c:v>38.095238095238095</c:v>
                </c:pt>
                <c:pt idx="15">
                  <c:v>38.095238095238095</c:v>
                </c:pt>
                <c:pt idx="16">
                  <c:v>38.095238095238095</c:v>
                </c:pt>
                <c:pt idx="17">
                  <c:v>38.095238095238095</c:v>
                </c:pt>
                <c:pt idx="18">
                  <c:v>38.095238095238095</c:v>
                </c:pt>
                <c:pt idx="19">
                  <c:v>38.095238095238095</c:v>
                </c:pt>
                <c:pt idx="20">
                  <c:v>38.095238095238095</c:v>
                </c:pt>
                <c:pt idx="21">
                  <c:v>38.095238095238095</c:v>
                </c:pt>
                <c:pt idx="22">
                  <c:v>38.095238095238095</c:v>
                </c:pt>
                <c:pt idx="23">
                  <c:v>38.095238095238095</c:v>
                </c:pt>
                <c:pt idx="24">
                  <c:v>38.095238095238095</c:v>
                </c:pt>
                <c:pt idx="25">
                  <c:v>38.095238095238095</c:v>
                </c:pt>
                <c:pt idx="26">
                  <c:v>38.095238095238095</c:v>
                </c:pt>
                <c:pt idx="27">
                  <c:v>38.095238095238095</c:v>
                </c:pt>
                <c:pt idx="28">
                  <c:v>38.095238095238095</c:v>
                </c:pt>
                <c:pt idx="29">
                  <c:v>38.095238095238095</c:v>
                </c:pt>
                <c:pt idx="30">
                  <c:v>38.095238095238095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6-6143-B998-A547CCB94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968159"/>
        <c:axId val="1666966399"/>
      </c:line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Plots!$D$4:$D$34</c:f>
              <c:numCache>
                <c:formatCode>General</c:formatCode>
                <c:ptCount val="31"/>
                <c:pt idx="0">
                  <c:v>33</c:v>
                </c:pt>
                <c:pt idx="1">
                  <c:v>28</c:v>
                </c:pt>
                <c:pt idx="2">
                  <c:v>36</c:v>
                </c:pt>
                <c:pt idx="3">
                  <c:v>27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16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2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9</c:v>
                </c:pt>
                <c:pt idx="21">
                  <c:v>5</c:v>
                </c:pt>
                <c:pt idx="22">
                  <c:v>3</c:v>
                </c:pt>
                <c:pt idx="23">
                  <c:v>11</c:v>
                </c:pt>
                <c:pt idx="24">
                  <c:v>4</c:v>
                </c:pt>
                <c:pt idx="25">
                  <c:v>7</c:v>
                </c:pt>
                <c:pt idx="26">
                  <c:v>5</c:v>
                </c:pt>
                <c:pt idx="27">
                  <c:v>14</c:v>
                </c:pt>
                <c:pt idx="28">
                  <c:v>18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3-AA43-9144-5DA4C55B5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Plots!$E$4:$E$34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3-3042-B227-D9CA175EB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Plots!$F$4:$F$34</c:f>
              <c:numCache>
                <c:formatCode>General</c:formatCode>
                <c:ptCount val="31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5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5</c:v>
                </c:pt>
                <c:pt idx="26">
                  <c:v>3</c:v>
                </c:pt>
                <c:pt idx="27">
                  <c:v>10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F-874F-883C-8696E4810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Totales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en-US" sz="1100" b="0" i="1" u="none" strike="noStrike" kern="1200" spc="0" baseline="0">
                <a:solidFill>
                  <a:sysClr val="windowText" lastClr="000000"/>
                </a:solidFill>
                <a:latin typeface="Asap Medium" pitchFamily="2" charset="77"/>
              </a:rPr>
              <a:t>(Últimos 30 días)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5DAD3"/>
            </a:solidFill>
            <a:ln>
              <a:noFill/>
            </a:ln>
            <a:effectLst/>
          </c:spPr>
          <c:invertIfNegative val="0"/>
          <c:cat>
            <c:numRef>
              <c:f>Plots!$Q$38:$Q$68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Plots!$R$4:$R$34</c:f>
              <c:numCache>
                <c:formatCode>General</c:formatCode>
                <c:ptCount val="31"/>
                <c:pt idx="0">
                  <c:v>8</c:v>
                </c:pt>
                <c:pt idx="1">
                  <c:v>13</c:v>
                </c:pt>
                <c:pt idx="2">
                  <c:v>8</c:v>
                </c:pt>
                <c:pt idx="3">
                  <c:v>11</c:v>
                </c:pt>
                <c:pt idx="4">
                  <c:v>5</c:v>
                </c:pt>
                <c:pt idx="5">
                  <c:v>0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16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3-5F45-9CCD-DE465901E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Plots!$Q$38:$Q$68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Plots!$R$38:$R$68</c:f>
              <c:numCache>
                <c:formatCode>General</c:formatCode>
                <c:ptCount val="31"/>
                <c:pt idx="0">
                  <c:v>9.5238095238095237</c:v>
                </c:pt>
                <c:pt idx="1">
                  <c:v>9.5238095238095237</c:v>
                </c:pt>
                <c:pt idx="2">
                  <c:v>9.5238095238095237</c:v>
                </c:pt>
                <c:pt idx="3">
                  <c:v>9.5238095238095237</c:v>
                </c:pt>
                <c:pt idx="4">
                  <c:v>9.5238095238095237</c:v>
                </c:pt>
                <c:pt idx="5">
                  <c:v>9.5238095238095237</c:v>
                </c:pt>
                <c:pt idx="6">
                  <c:v>9.5238095238095237</c:v>
                </c:pt>
                <c:pt idx="7">
                  <c:v>9.5238095238095237</c:v>
                </c:pt>
                <c:pt idx="8">
                  <c:v>9.5238095238095237</c:v>
                </c:pt>
                <c:pt idx="9">
                  <c:v>9.5238095238095237</c:v>
                </c:pt>
                <c:pt idx="10">
                  <c:v>9.5238095238095237</c:v>
                </c:pt>
                <c:pt idx="11">
                  <c:v>9.5238095238095237</c:v>
                </c:pt>
                <c:pt idx="12">
                  <c:v>9.5238095238095237</c:v>
                </c:pt>
                <c:pt idx="13">
                  <c:v>9.5238095238095237</c:v>
                </c:pt>
                <c:pt idx="14">
                  <c:v>9.5238095238095237</c:v>
                </c:pt>
                <c:pt idx="15">
                  <c:v>9.5238095238095237</c:v>
                </c:pt>
                <c:pt idx="16">
                  <c:v>9.5238095238095237</c:v>
                </c:pt>
                <c:pt idx="17">
                  <c:v>9.5238095238095237</c:v>
                </c:pt>
                <c:pt idx="18">
                  <c:v>9.5238095238095237</c:v>
                </c:pt>
                <c:pt idx="19">
                  <c:v>9.5238095238095237</c:v>
                </c:pt>
                <c:pt idx="20">
                  <c:v>9.5238095238095237</c:v>
                </c:pt>
                <c:pt idx="21">
                  <c:v>9.5238095238095237</c:v>
                </c:pt>
                <c:pt idx="22">
                  <c:v>9.5238095238095237</c:v>
                </c:pt>
                <c:pt idx="23">
                  <c:v>9.5238095238095237</c:v>
                </c:pt>
                <c:pt idx="24">
                  <c:v>9.5238095238095237</c:v>
                </c:pt>
                <c:pt idx="25">
                  <c:v>9.5238095238095237</c:v>
                </c:pt>
                <c:pt idx="26">
                  <c:v>9.5238095238095237</c:v>
                </c:pt>
                <c:pt idx="27">
                  <c:v>9.5238095238095237</c:v>
                </c:pt>
                <c:pt idx="28">
                  <c:v>9.5238095238095237</c:v>
                </c:pt>
                <c:pt idx="29">
                  <c:v>9.5238095238095237</c:v>
                </c:pt>
                <c:pt idx="30">
                  <c:v>9.5238095238095237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0-794D-8ECA-A250252FA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6968159"/>
        <c:axId val="1666966399"/>
      </c:line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Plots!$S$4:$S$34</c:f>
              <c:numCache>
                <c:formatCode>General</c:formatCode>
                <c:ptCount val="31"/>
                <c:pt idx="0">
                  <c:v>6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2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4-A648-A44F-05870198A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Plots!$T$4:$T$34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C-2742-8795-4F43B12D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784272450047791E-2"/>
          <c:y val="0.21316218285214347"/>
          <c:w val="0.94531399344590594"/>
          <c:h val="0.6658770778652668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Plots!$U$4:$U$34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2-E644-9302-3195170D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r>
              <a:rPr lang="en-US"/>
              <a:t>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sap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Plots!$AR$4:$AR$41</c:f>
              <c:numCache>
                <c:formatCode>General</c:formatCode>
                <c:ptCount val="38"/>
                <c:pt idx="0">
                  <c:v>171</c:v>
                </c:pt>
                <c:pt idx="1">
                  <c:v>90</c:v>
                </c:pt>
                <c:pt idx="2">
                  <c:v>265</c:v>
                </c:pt>
                <c:pt idx="3">
                  <c:v>569</c:v>
                </c:pt>
                <c:pt idx="4">
                  <c:v>229</c:v>
                </c:pt>
                <c:pt idx="5">
                  <c:v>165</c:v>
                </c:pt>
                <c:pt idx="6">
                  <c:v>355</c:v>
                </c:pt>
                <c:pt idx="7">
                  <c:v>920</c:v>
                </c:pt>
                <c:pt idx="8">
                  <c:v>544</c:v>
                </c:pt>
                <c:pt idx="9">
                  <c:v>395</c:v>
                </c:pt>
                <c:pt idx="10">
                  <c:v>281</c:v>
                </c:pt>
                <c:pt idx="11">
                  <c:v>107</c:v>
                </c:pt>
                <c:pt idx="12">
                  <c:v>91</c:v>
                </c:pt>
                <c:pt idx="13">
                  <c:v>190</c:v>
                </c:pt>
                <c:pt idx="14">
                  <c:v>170</c:v>
                </c:pt>
                <c:pt idx="15">
                  <c:v>165</c:v>
                </c:pt>
                <c:pt idx="16">
                  <c:v>146</c:v>
                </c:pt>
                <c:pt idx="17">
                  <c:v>128</c:v>
                </c:pt>
                <c:pt idx="18">
                  <c:v>68</c:v>
                </c:pt>
                <c:pt idx="19">
                  <c:v>52</c:v>
                </c:pt>
                <c:pt idx="20">
                  <c:v>174</c:v>
                </c:pt>
                <c:pt idx="21">
                  <c:v>131</c:v>
                </c:pt>
                <c:pt idx="22">
                  <c:v>288</c:v>
                </c:pt>
                <c:pt idx="23">
                  <c:v>222</c:v>
                </c:pt>
                <c:pt idx="24">
                  <c:v>46</c:v>
                </c:pt>
                <c:pt idx="25">
                  <c:v>52</c:v>
                </c:pt>
                <c:pt idx="26">
                  <c:v>59</c:v>
                </c:pt>
                <c:pt idx="27">
                  <c:v>205</c:v>
                </c:pt>
                <c:pt idx="28">
                  <c:v>305</c:v>
                </c:pt>
                <c:pt idx="29">
                  <c:v>167</c:v>
                </c:pt>
                <c:pt idx="30">
                  <c:v>132</c:v>
                </c:pt>
                <c:pt idx="31">
                  <c:v>142</c:v>
                </c:pt>
                <c:pt idx="32">
                  <c:v>91</c:v>
                </c:pt>
                <c:pt idx="33">
                  <c:v>90</c:v>
                </c:pt>
                <c:pt idx="34">
                  <c:v>135</c:v>
                </c:pt>
                <c:pt idx="35">
                  <c:v>133</c:v>
                </c:pt>
                <c:pt idx="36">
                  <c:v>44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A-C544-B298-8A693C2C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339567"/>
        <c:axId val="1546127295"/>
      </c:barChart>
      <c:dateAx>
        <c:axId val="1557339567"/>
        <c:scaling>
          <c:orientation val="minMax"/>
        </c:scaling>
        <c:delete val="0"/>
        <c:axPos val="b"/>
        <c:numFmt formatCode="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endParaRPr lang="en-US"/>
          </a:p>
        </c:txPr>
        <c:crossAx val="1546127295"/>
        <c:crosses val="autoZero"/>
        <c:auto val="1"/>
        <c:lblOffset val="100"/>
        <c:baseTimeUnit val="days"/>
      </c:dateAx>
      <c:valAx>
        <c:axId val="15461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endParaRPr lang="en-US"/>
          </a:p>
        </c:txPr>
        <c:crossAx val="15573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sap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r>
              <a:rPr lang="en-US"/>
              <a:t>Orgánico (inc.redes)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Asap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Plots!$AT$4:$AT$41</c:f>
              <c:numCache>
                <c:formatCode>General</c:formatCode>
                <c:ptCount val="38"/>
                <c:pt idx="0">
                  <c:v>386</c:v>
                </c:pt>
                <c:pt idx="1">
                  <c:v>419</c:v>
                </c:pt>
                <c:pt idx="2">
                  <c:v>460</c:v>
                </c:pt>
                <c:pt idx="3">
                  <c:v>554</c:v>
                </c:pt>
                <c:pt idx="4">
                  <c:v>313</c:v>
                </c:pt>
                <c:pt idx="5">
                  <c:v>290</c:v>
                </c:pt>
                <c:pt idx="6">
                  <c:v>630</c:v>
                </c:pt>
                <c:pt idx="7">
                  <c:v>592</c:v>
                </c:pt>
                <c:pt idx="8">
                  <c:v>474</c:v>
                </c:pt>
                <c:pt idx="9">
                  <c:v>467</c:v>
                </c:pt>
                <c:pt idx="10">
                  <c:v>550</c:v>
                </c:pt>
                <c:pt idx="11">
                  <c:v>422</c:v>
                </c:pt>
                <c:pt idx="12">
                  <c:v>263</c:v>
                </c:pt>
                <c:pt idx="13">
                  <c:v>430</c:v>
                </c:pt>
                <c:pt idx="14">
                  <c:v>577</c:v>
                </c:pt>
                <c:pt idx="15">
                  <c:v>528</c:v>
                </c:pt>
                <c:pt idx="16">
                  <c:v>545</c:v>
                </c:pt>
                <c:pt idx="17">
                  <c:v>420</c:v>
                </c:pt>
                <c:pt idx="18">
                  <c:v>240</c:v>
                </c:pt>
                <c:pt idx="19">
                  <c:v>210</c:v>
                </c:pt>
                <c:pt idx="20">
                  <c:v>422</c:v>
                </c:pt>
                <c:pt idx="21">
                  <c:v>496</c:v>
                </c:pt>
                <c:pt idx="22">
                  <c:v>429</c:v>
                </c:pt>
                <c:pt idx="23">
                  <c:v>481</c:v>
                </c:pt>
                <c:pt idx="24">
                  <c:v>352</c:v>
                </c:pt>
                <c:pt idx="25">
                  <c:v>325</c:v>
                </c:pt>
                <c:pt idx="26">
                  <c:v>334</c:v>
                </c:pt>
                <c:pt idx="27">
                  <c:v>473</c:v>
                </c:pt>
                <c:pt idx="28">
                  <c:v>574</c:v>
                </c:pt>
                <c:pt idx="29">
                  <c:v>556</c:v>
                </c:pt>
                <c:pt idx="30">
                  <c:v>610</c:v>
                </c:pt>
                <c:pt idx="31">
                  <c:v>480</c:v>
                </c:pt>
                <c:pt idx="32">
                  <c:v>320</c:v>
                </c:pt>
                <c:pt idx="33">
                  <c:v>314</c:v>
                </c:pt>
                <c:pt idx="34">
                  <c:v>577</c:v>
                </c:pt>
                <c:pt idx="35">
                  <c:v>548</c:v>
                </c:pt>
                <c:pt idx="36">
                  <c:v>470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A-C544-B298-8A693C2C5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339567"/>
        <c:axId val="1546127295"/>
      </c:barChart>
      <c:dateAx>
        <c:axId val="1557339567"/>
        <c:scaling>
          <c:orientation val="minMax"/>
        </c:scaling>
        <c:delete val="0"/>
        <c:axPos val="b"/>
        <c:numFmt formatCode="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endParaRPr lang="en-US"/>
          </a:p>
        </c:txPr>
        <c:crossAx val="1546127295"/>
        <c:crosses val="autoZero"/>
        <c:auto val="1"/>
        <c:lblOffset val="100"/>
        <c:baseTimeUnit val="days"/>
      </c:dateAx>
      <c:valAx>
        <c:axId val="15461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" pitchFamily="2" charset="77"/>
                <a:ea typeface="+mn-ea"/>
                <a:cs typeface="+mn-cs"/>
              </a:defRPr>
            </a:pPr>
            <a:endParaRPr lang="en-US"/>
          </a:p>
        </c:txPr>
        <c:crossAx val="15573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sap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de Solicitudes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5DAD3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Plots!$AQ$4:$AQ$41</c:f>
              <c:numCache>
                <c:formatCode>General</c:formatCode>
                <c:ptCount val="38"/>
                <c:pt idx="0">
                  <c:v>557</c:v>
                </c:pt>
                <c:pt idx="1">
                  <c:v>509</c:v>
                </c:pt>
                <c:pt idx="2">
                  <c:v>725</c:v>
                </c:pt>
                <c:pt idx="3">
                  <c:v>1123</c:v>
                </c:pt>
                <c:pt idx="4">
                  <c:v>542</c:v>
                </c:pt>
                <c:pt idx="5">
                  <c:v>455</c:v>
                </c:pt>
                <c:pt idx="6">
                  <c:v>985</c:v>
                </c:pt>
                <c:pt idx="7">
                  <c:v>1512</c:v>
                </c:pt>
                <c:pt idx="8">
                  <c:v>1018</c:v>
                </c:pt>
                <c:pt idx="9">
                  <c:v>862</c:v>
                </c:pt>
                <c:pt idx="10">
                  <c:v>831</c:v>
                </c:pt>
                <c:pt idx="11">
                  <c:v>529</c:v>
                </c:pt>
                <c:pt idx="12">
                  <c:v>354</c:v>
                </c:pt>
                <c:pt idx="13">
                  <c:v>620</c:v>
                </c:pt>
                <c:pt idx="14">
                  <c:v>747</c:v>
                </c:pt>
                <c:pt idx="15">
                  <c:v>693</c:v>
                </c:pt>
                <c:pt idx="16">
                  <c:v>691</c:v>
                </c:pt>
                <c:pt idx="17">
                  <c:v>548</c:v>
                </c:pt>
                <c:pt idx="18">
                  <c:v>308</c:v>
                </c:pt>
                <c:pt idx="19">
                  <c:v>262</c:v>
                </c:pt>
                <c:pt idx="20">
                  <c:v>596</c:v>
                </c:pt>
                <c:pt idx="21">
                  <c:v>627</c:v>
                </c:pt>
                <c:pt idx="22">
                  <c:v>717</c:v>
                </c:pt>
                <c:pt idx="23">
                  <c:v>703</c:v>
                </c:pt>
                <c:pt idx="24">
                  <c:v>398</c:v>
                </c:pt>
                <c:pt idx="25">
                  <c:v>377</c:v>
                </c:pt>
                <c:pt idx="26">
                  <c:v>393</c:v>
                </c:pt>
                <c:pt idx="27">
                  <c:v>678</c:v>
                </c:pt>
                <c:pt idx="28">
                  <c:v>879</c:v>
                </c:pt>
                <c:pt idx="29">
                  <c:v>723</c:v>
                </c:pt>
                <c:pt idx="30">
                  <c:v>742</c:v>
                </c:pt>
                <c:pt idx="31">
                  <c:v>622</c:v>
                </c:pt>
                <c:pt idx="32">
                  <c:v>411</c:v>
                </c:pt>
                <c:pt idx="33">
                  <c:v>404</c:v>
                </c:pt>
                <c:pt idx="34">
                  <c:v>712</c:v>
                </c:pt>
                <c:pt idx="35">
                  <c:v>681</c:v>
                </c:pt>
                <c:pt idx="36">
                  <c:v>514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C-8E4C-BA10-EA37D82D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Datos frescos</a:t>
            </a:r>
          </a:p>
          <a:p>
            <a:pPr>
              <a:defRPr/>
            </a:pPr>
            <a:r>
              <a:rPr lang="en-US" sz="900" i="1"/>
              <a:t>Con antigüedad de 3 días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5DAD3"/>
            </a:solidFill>
            <a:ln>
              <a:noFill/>
            </a:ln>
            <a:effectLst/>
          </c:spPr>
          <c:invertIfNegative val="0"/>
          <c:cat>
            <c:numRef>
              <c:f>Plots!$BA$4:$BA$41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Plots!$BC$4:$BC$41</c:f>
              <c:numCache>
                <c:formatCode>General</c:formatCode>
                <c:ptCount val="38"/>
                <c:pt idx="0">
                  <c:v>40</c:v>
                </c:pt>
                <c:pt idx="1">
                  <c:v>95</c:v>
                </c:pt>
                <c:pt idx="2">
                  <c:v>154</c:v>
                </c:pt>
                <c:pt idx="3">
                  <c:v>209</c:v>
                </c:pt>
                <c:pt idx="4">
                  <c:v>209</c:v>
                </c:pt>
                <c:pt idx="5">
                  <c:v>201</c:v>
                </c:pt>
                <c:pt idx="6">
                  <c:v>196</c:v>
                </c:pt>
                <c:pt idx="7">
                  <c:v>240</c:v>
                </c:pt>
                <c:pt idx="8">
                  <c:v>269</c:v>
                </c:pt>
                <c:pt idx="9">
                  <c:v>265</c:v>
                </c:pt>
                <c:pt idx="10">
                  <c:v>254</c:v>
                </c:pt>
                <c:pt idx="11">
                  <c:v>212</c:v>
                </c:pt>
                <c:pt idx="12">
                  <c:v>151</c:v>
                </c:pt>
                <c:pt idx="13">
                  <c:v>107</c:v>
                </c:pt>
                <c:pt idx="14">
                  <c:v>128</c:v>
                </c:pt>
                <c:pt idx="15">
                  <c:v>137</c:v>
                </c:pt>
                <c:pt idx="16">
                  <c:v>127</c:v>
                </c:pt>
                <c:pt idx="17">
                  <c:v>96</c:v>
                </c:pt>
                <c:pt idx="18">
                  <c:v>84</c:v>
                </c:pt>
                <c:pt idx="19">
                  <c:v>64</c:v>
                </c:pt>
                <c:pt idx="20">
                  <c:v>75</c:v>
                </c:pt>
                <c:pt idx="21">
                  <c:v>90</c:v>
                </c:pt>
                <c:pt idx="22">
                  <c:v>140</c:v>
                </c:pt>
                <c:pt idx="23">
                  <c:v>146</c:v>
                </c:pt>
                <c:pt idx="24">
                  <c:v>137</c:v>
                </c:pt>
                <c:pt idx="25">
                  <c:v>88</c:v>
                </c:pt>
                <c:pt idx="26">
                  <c:v>68</c:v>
                </c:pt>
                <c:pt idx="27">
                  <c:v>81</c:v>
                </c:pt>
                <c:pt idx="28">
                  <c:v>101</c:v>
                </c:pt>
                <c:pt idx="29">
                  <c:v>110</c:v>
                </c:pt>
                <c:pt idx="30">
                  <c:v>125</c:v>
                </c:pt>
                <c:pt idx="31">
                  <c:v>125</c:v>
                </c:pt>
                <c:pt idx="32">
                  <c:v>121</c:v>
                </c:pt>
                <c:pt idx="33">
                  <c:v>97</c:v>
                </c:pt>
                <c:pt idx="34">
                  <c:v>128</c:v>
                </c:pt>
                <c:pt idx="35">
                  <c:v>155</c:v>
                </c:pt>
                <c:pt idx="36">
                  <c:v>160</c:v>
                </c:pt>
                <c:pt idx="3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C-8E4C-BA10-EA37D82D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Historico</c:v>
          </c:tx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Proyección!$G$11:$G$41</c:f>
              <c:numCache>
                <c:formatCode>0</c:formatCode>
                <c:ptCount val="31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19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24</c:v>
                </c:pt>
                <c:pt idx="10">
                  <c:v>28</c:v>
                </c:pt>
                <c:pt idx="11">
                  <c:v>31</c:v>
                </c:pt>
                <c:pt idx="12">
                  <c:v>32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40</c:v>
                </c:pt>
                <c:pt idx="18">
                  <c:v>46</c:v>
                </c:pt>
                <c:pt idx="19">
                  <c:v>50</c:v>
                </c:pt>
                <c:pt idx="2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1-2245-A39B-3F6380902B77}"/>
            </c:ext>
          </c:extLst>
        </c:ser>
        <c:ser>
          <c:idx val="1"/>
          <c:order val="1"/>
          <c:tx>
            <c:v>Proyectado</c:v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Proyección!$H$11:$H$41</c:f>
              <c:numCache>
                <c:formatCode>0</c:formatCode>
                <c:ptCount val="31"/>
                <c:pt idx="20">
                  <c:v>51</c:v>
                </c:pt>
                <c:pt idx="21">
                  <c:v>54.4</c:v>
                </c:pt>
                <c:pt idx="22">
                  <c:v>54.4</c:v>
                </c:pt>
                <c:pt idx="23">
                  <c:v>54.4</c:v>
                </c:pt>
                <c:pt idx="24">
                  <c:v>57.8</c:v>
                </c:pt>
                <c:pt idx="25">
                  <c:v>61.199999999999996</c:v>
                </c:pt>
                <c:pt idx="26">
                  <c:v>64.599999999999994</c:v>
                </c:pt>
                <c:pt idx="27">
                  <c:v>68</c:v>
                </c:pt>
                <c:pt idx="28">
                  <c:v>71.400000000000006</c:v>
                </c:pt>
                <c:pt idx="29">
                  <c:v>71.400000000000006</c:v>
                </c:pt>
                <c:pt idx="30">
                  <c:v>71.400000000000006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1-2245-A39B-3F6380902B77}"/>
            </c:ext>
          </c:extLst>
        </c:ser>
        <c:ser>
          <c:idx val="2"/>
          <c:order val="2"/>
          <c:tx>
            <c:v>Meta</c:v>
          </c:tx>
          <c:spPr>
            <a:ln w="222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Proyección!$D$11:$D$41</c:f>
              <c:numCache>
                <c:formatCode>m/d/yy</c:formatCode>
                <c:ptCount val="31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  <c:pt idx="10">
                  <c:v>45271</c:v>
                </c:pt>
                <c:pt idx="11">
                  <c:v>45272</c:v>
                </c:pt>
                <c:pt idx="12">
                  <c:v>45273</c:v>
                </c:pt>
                <c:pt idx="13">
                  <c:v>45274</c:v>
                </c:pt>
                <c:pt idx="14">
                  <c:v>45275</c:v>
                </c:pt>
                <c:pt idx="15">
                  <c:v>45276</c:v>
                </c:pt>
                <c:pt idx="16">
                  <c:v>45277</c:v>
                </c:pt>
                <c:pt idx="17">
                  <c:v>45278</c:v>
                </c:pt>
                <c:pt idx="18">
                  <c:v>45279</c:v>
                </c:pt>
                <c:pt idx="19">
                  <c:v>45280</c:v>
                </c:pt>
                <c:pt idx="20">
                  <c:v>45281</c:v>
                </c:pt>
                <c:pt idx="21">
                  <c:v>45282</c:v>
                </c:pt>
                <c:pt idx="22">
                  <c:v>45283</c:v>
                </c:pt>
                <c:pt idx="23">
                  <c:v>45284</c:v>
                </c:pt>
                <c:pt idx="24">
                  <c:v>45285</c:v>
                </c:pt>
                <c:pt idx="25">
                  <c:v>45286</c:v>
                </c:pt>
                <c:pt idx="26">
                  <c:v>45287</c:v>
                </c:pt>
                <c:pt idx="27">
                  <c:v>45288</c:v>
                </c:pt>
                <c:pt idx="28">
                  <c:v>45289</c:v>
                </c:pt>
                <c:pt idx="29">
                  <c:v>45290</c:v>
                </c:pt>
                <c:pt idx="30">
                  <c:v>45291</c:v>
                </c:pt>
              </c:numCache>
            </c:numRef>
          </c:cat>
          <c:val>
            <c:numRef>
              <c:f>Proyección!$I$11:$I$41</c:f>
              <c:numCache>
                <c:formatCode>0</c:formatCode>
                <c:ptCount val="31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1-2245-A39B-3F6380902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124303"/>
        <c:axId val="1749125951"/>
      </c:lineChart>
      <c:dateAx>
        <c:axId val="1749124303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749125951"/>
        <c:crosses val="autoZero"/>
        <c:auto val="1"/>
        <c:lblOffset val="100"/>
        <c:baseTimeUnit val="days"/>
        <c:majorUnit val="3"/>
        <c:majorTimeUnit val="days"/>
      </c:dateAx>
      <c:valAx>
        <c:axId val="174912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74912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total de 7</a:t>
            </a:r>
            <a:r>
              <a:rPr lang="en-US" baseline="0"/>
              <a:t>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Plots!$AP$19:$AP$41</c:f>
              <c:numCache>
                <c:formatCode>m/d/yy</c:formatCode>
                <c:ptCount val="23"/>
                <c:pt idx="0">
                  <c:v>45259</c:v>
                </c:pt>
                <c:pt idx="1">
                  <c:v>45260</c:v>
                </c:pt>
                <c:pt idx="2">
                  <c:v>45261</c:v>
                </c:pt>
                <c:pt idx="3">
                  <c:v>45262</c:v>
                </c:pt>
                <c:pt idx="4">
                  <c:v>45263</c:v>
                </c:pt>
                <c:pt idx="5">
                  <c:v>45264</c:v>
                </c:pt>
                <c:pt idx="6">
                  <c:v>45265</c:v>
                </c:pt>
                <c:pt idx="7">
                  <c:v>45266</c:v>
                </c:pt>
                <c:pt idx="8">
                  <c:v>45267</c:v>
                </c:pt>
                <c:pt idx="9">
                  <c:v>45268</c:v>
                </c:pt>
                <c:pt idx="10">
                  <c:v>45269</c:v>
                </c:pt>
                <c:pt idx="11">
                  <c:v>45270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45276</c:v>
                </c:pt>
                <c:pt idx="18">
                  <c:v>45277</c:v>
                </c:pt>
                <c:pt idx="19">
                  <c:v>45278</c:v>
                </c:pt>
                <c:pt idx="20">
                  <c:v>45279</c:v>
                </c:pt>
                <c:pt idx="21">
                  <c:v>45280</c:v>
                </c:pt>
                <c:pt idx="22">
                  <c:v>45281</c:v>
                </c:pt>
              </c:numCache>
            </c:numRef>
          </c:cat>
          <c:val>
            <c:numRef>
              <c:f>Plots!$AU$19:$AU$41</c:f>
              <c:numCache>
                <c:formatCode>General</c:formatCode>
                <c:ptCount val="23"/>
                <c:pt idx="0">
                  <c:v>4636</c:v>
                </c:pt>
                <c:pt idx="1">
                  <c:v>4465</c:v>
                </c:pt>
                <c:pt idx="2">
                  <c:v>4182</c:v>
                </c:pt>
                <c:pt idx="3">
                  <c:v>3961</c:v>
                </c:pt>
                <c:pt idx="4">
                  <c:v>3869</c:v>
                </c:pt>
                <c:pt idx="5">
                  <c:v>3845</c:v>
                </c:pt>
                <c:pt idx="6">
                  <c:v>3725</c:v>
                </c:pt>
                <c:pt idx="7">
                  <c:v>3749</c:v>
                </c:pt>
                <c:pt idx="8">
                  <c:v>3761</c:v>
                </c:pt>
                <c:pt idx="9">
                  <c:v>3611</c:v>
                </c:pt>
                <c:pt idx="10">
                  <c:v>3680</c:v>
                </c:pt>
                <c:pt idx="11">
                  <c:v>3811</c:v>
                </c:pt>
                <c:pt idx="12">
                  <c:v>3893</c:v>
                </c:pt>
                <c:pt idx="13">
                  <c:v>4145</c:v>
                </c:pt>
                <c:pt idx="14">
                  <c:v>4151</c:v>
                </c:pt>
                <c:pt idx="15">
                  <c:v>4190</c:v>
                </c:pt>
                <c:pt idx="16">
                  <c:v>4414</c:v>
                </c:pt>
                <c:pt idx="17">
                  <c:v>4448</c:v>
                </c:pt>
                <c:pt idx="18">
                  <c:v>4459</c:v>
                </c:pt>
                <c:pt idx="19">
                  <c:v>4493</c:v>
                </c:pt>
                <c:pt idx="20">
                  <c:v>4295</c:v>
                </c:pt>
                <c:pt idx="21">
                  <c:v>4086</c:v>
                </c:pt>
                <c:pt idx="22">
                  <c:v>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2-46C0-9DA5-FBC6D57A5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de convenios de 7</a:t>
            </a:r>
            <a:r>
              <a:rPr lang="en-US" baseline="0"/>
              <a:t>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Plots!$AP$19:$AP$41</c:f>
              <c:numCache>
                <c:formatCode>m/d/yy</c:formatCode>
                <c:ptCount val="23"/>
                <c:pt idx="0">
                  <c:v>45259</c:v>
                </c:pt>
                <c:pt idx="1">
                  <c:v>45260</c:v>
                </c:pt>
                <c:pt idx="2">
                  <c:v>45261</c:v>
                </c:pt>
                <c:pt idx="3">
                  <c:v>45262</c:v>
                </c:pt>
                <c:pt idx="4">
                  <c:v>45263</c:v>
                </c:pt>
                <c:pt idx="5">
                  <c:v>45264</c:v>
                </c:pt>
                <c:pt idx="6">
                  <c:v>45265</c:v>
                </c:pt>
                <c:pt idx="7">
                  <c:v>45266</c:v>
                </c:pt>
                <c:pt idx="8">
                  <c:v>45267</c:v>
                </c:pt>
                <c:pt idx="9">
                  <c:v>45268</c:v>
                </c:pt>
                <c:pt idx="10">
                  <c:v>45269</c:v>
                </c:pt>
                <c:pt idx="11">
                  <c:v>45270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45276</c:v>
                </c:pt>
                <c:pt idx="18">
                  <c:v>45277</c:v>
                </c:pt>
                <c:pt idx="19">
                  <c:v>45278</c:v>
                </c:pt>
                <c:pt idx="20">
                  <c:v>45279</c:v>
                </c:pt>
                <c:pt idx="21">
                  <c:v>45280</c:v>
                </c:pt>
                <c:pt idx="22">
                  <c:v>45281</c:v>
                </c:pt>
              </c:numCache>
            </c:numRef>
          </c:cat>
          <c:val>
            <c:numRef>
              <c:f>Plots!$AV$19:$AV$41</c:f>
              <c:numCache>
                <c:formatCode>General</c:formatCode>
                <c:ptCount val="23"/>
                <c:pt idx="0">
                  <c:v>1399</c:v>
                </c:pt>
                <c:pt idx="1">
                  <c:v>1150</c:v>
                </c:pt>
                <c:pt idx="2">
                  <c:v>997</c:v>
                </c:pt>
                <c:pt idx="3">
                  <c:v>958</c:v>
                </c:pt>
                <c:pt idx="4">
                  <c:v>919</c:v>
                </c:pt>
                <c:pt idx="5">
                  <c:v>903</c:v>
                </c:pt>
                <c:pt idx="6">
                  <c:v>864</c:v>
                </c:pt>
                <c:pt idx="7">
                  <c:v>987</c:v>
                </c:pt>
                <c:pt idx="8">
                  <c:v>1063</c:v>
                </c:pt>
                <c:pt idx="9">
                  <c:v>981</c:v>
                </c:pt>
                <c:pt idx="10">
                  <c:v>965</c:v>
                </c:pt>
                <c:pt idx="11">
                  <c:v>972</c:v>
                </c:pt>
                <c:pt idx="12">
                  <c:v>1003</c:v>
                </c:pt>
                <c:pt idx="13">
                  <c:v>1177</c:v>
                </c:pt>
                <c:pt idx="14">
                  <c:v>1056</c:v>
                </c:pt>
                <c:pt idx="15">
                  <c:v>966</c:v>
                </c:pt>
                <c:pt idx="16">
                  <c:v>1062</c:v>
                </c:pt>
                <c:pt idx="17">
                  <c:v>1101</c:v>
                </c:pt>
                <c:pt idx="18">
                  <c:v>1132</c:v>
                </c:pt>
                <c:pt idx="19">
                  <c:v>1062</c:v>
                </c:pt>
                <c:pt idx="20">
                  <c:v>890</c:v>
                </c:pt>
                <c:pt idx="21">
                  <c:v>767</c:v>
                </c:pt>
                <c:pt idx="22">
                  <c:v>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3-4ED7-999A-1B637CA0F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de redes de 7</a:t>
            </a:r>
            <a:r>
              <a:rPr lang="en-US" baseline="0"/>
              <a:t>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Plots!$AP$19:$AP$41</c:f>
              <c:numCache>
                <c:formatCode>m/d/yy</c:formatCode>
                <c:ptCount val="23"/>
                <c:pt idx="0">
                  <c:v>45259</c:v>
                </c:pt>
                <c:pt idx="1">
                  <c:v>45260</c:v>
                </c:pt>
                <c:pt idx="2">
                  <c:v>45261</c:v>
                </c:pt>
                <c:pt idx="3">
                  <c:v>45262</c:v>
                </c:pt>
                <c:pt idx="4">
                  <c:v>45263</c:v>
                </c:pt>
                <c:pt idx="5">
                  <c:v>45264</c:v>
                </c:pt>
                <c:pt idx="6">
                  <c:v>45265</c:v>
                </c:pt>
                <c:pt idx="7">
                  <c:v>45266</c:v>
                </c:pt>
                <c:pt idx="8">
                  <c:v>45267</c:v>
                </c:pt>
                <c:pt idx="9">
                  <c:v>45268</c:v>
                </c:pt>
                <c:pt idx="10">
                  <c:v>45269</c:v>
                </c:pt>
                <c:pt idx="11">
                  <c:v>45270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45276</c:v>
                </c:pt>
                <c:pt idx="18">
                  <c:v>45277</c:v>
                </c:pt>
                <c:pt idx="19">
                  <c:v>45278</c:v>
                </c:pt>
                <c:pt idx="20">
                  <c:v>45279</c:v>
                </c:pt>
                <c:pt idx="21">
                  <c:v>45280</c:v>
                </c:pt>
                <c:pt idx="22">
                  <c:v>45281</c:v>
                </c:pt>
              </c:numCache>
            </c:numRef>
          </c:cat>
          <c:val>
            <c:numRef>
              <c:f>Plots!$AW$19:$AW$41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F-47C5-BC4E-915738451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orgánico de 7</a:t>
            </a:r>
            <a:r>
              <a:rPr lang="en-US" baseline="0"/>
              <a:t>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Plots!$AP$19:$AP$41</c:f>
              <c:numCache>
                <c:formatCode>m/d/yy</c:formatCode>
                <c:ptCount val="23"/>
                <c:pt idx="0">
                  <c:v>45259</c:v>
                </c:pt>
                <c:pt idx="1">
                  <c:v>45260</c:v>
                </c:pt>
                <c:pt idx="2">
                  <c:v>45261</c:v>
                </c:pt>
                <c:pt idx="3">
                  <c:v>45262</c:v>
                </c:pt>
                <c:pt idx="4">
                  <c:v>45263</c:v>
                </c:pt>
                <c:pt idx="5">
                  <c:v>45264</c:v>
                </c:pt>
                <c:pt idx="6">
                  <c:v>45265</c:v>
                </c:pt>
                <c:pt idx="7">
                  <c:v>45266</c:v>
                </c:pt>
                <c:pt idx="8">
                  <c:v>45267</c:v>
                </c:pt>
                <c:pt idx="9">
                  <c:v>45268</c:v>
                </c:pt>
                <c:pt idx="10">
                  <c:v>45269</c:v>
                </c:pt>
                <c:pt idx="11">
                  <c:v>45270</c:v>
                </c:pt>
                <c:pt idx="12">
                  <c:v>45271</c:v>
                </c:pt>
                <c:pt idx="13">
                  <c:v>45272</c:v>
                </c:pt>
                <c:pt idx="14">
                  <c:v>45273</c:v>
                </c:pt>
                <c:pt idx="15">
                  <c:v>45274</c:v>
                </c:pt>
                <c:pt idx="16">
                  <c:v>45275</c:v>
                </c:pt>
                <c:pt idx="17">
                  <c:v>45276</c:v>
                </c:pt>
                <c:pt idx="18">
                  <c:v>45277</c:v>
                </c:pt>
                <c:pt idx="19">
                  <c:v>45278</c:v>
                </c:pt>
                <c:pt idx="20">
                  <c:v>45279</c:v>
                </c:pt>
                <c:pt idx="21">
                  <c:v>45280</c:v>
                </c:pt>
                <c:pt idx="22">
                  <c:v>45281</c:v>
                </c:pt>
              </c:numCache>
            </c:numRef>
          </c:cat>
          <c:val>
            <c:numRef>
              <c:f>Plots!$AX$19:$AX$41</c:f>
              <c:numCache>
                <c:formatCode>General</c:formatCode>
                <c:ptCount val="23"/>
                <c:pt idx="0">
                  <c:v>3237</c:v>
                </c:pt>
                <c:pt idx="1">
                  <c:v>3315</c:v>
                </c:pt>
                <c:pt idx="2">
                  <c:v>3185</c:v>
                </c:pt>
                <c:pt idx="3">
                  <c:v>3003</c:v>
                </c:pt>
                <c:pt idx="4">
                  <c:v>2950</c:v>
                </c:pt>
                <c:pt idx="5">
                  <c:v>2942</c:v>
                </c:pt>
                <c:pt idx="6">
                  <c:v>2861</c:v>
                </c:pt>
                <c:pt idx="7">
                  <c:v>2762</c:v>
                </c:pt>
                <c:pt idx="8">
                  <c:v>2698</c:v>
                </c:pt>
                <c:pt idx="9">
                  <c:v>2630</c:v>
                </c:pt>
                <c:pt idx="10">
                  <c:v>2715</c:v>
                </c:pt>
                <c:pt idx="11">
                  <c:v>2839</c:v>
                </c:pt>
                <c:pt idx="12">
                  <c:v>2890</c:v>
                </c:pt>
                <c:pt idx="13">
                  <c:v>2968</c:v>
                </c:pt>
                <c:pt idx="14">
                  <c:v>3095</c:v>
                </c:pt>
                <c:pt idx="15">
                  <c:v>3224</c:v>
                </c:pt>
                <c:pt idx="16">
                  <c:v>3352</c:v>
                </c:pt>
                <c:pt idx="17">
                  <c:v>3347</c:v>
                </c:pt>
                <c:pt idx="18">
                  <c:v>3327</c:v>
                </c:pt>
                <c:pt idx="19">
                  <c:v>3431</c:v>
                </c:pt>
                <c:pt idx="20">
                  <c:v>3405</c:v>
                </c:pt>
                <c:pt idx="21">
                  <c:v>3319</c:v>
                </c:pt>
                <c:pt idx="22">
                  <c:v>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7-4E7B-BA71-05C3AB8F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Plots!$C$4:$C$34</c:f>
              <c:numCache>
                <c:formatCode>General</c:formatCode>
                <c:ptCount val="31"/>
                <c:pt idx="0">
                  <c:v>38</c:v>
                </c:pt>
                <c:pt idx="1">
                  <c:v>37</c:v>
                </c:pt>
                <c:pt idx="2">
                  <c:v>45</c:v>
                </c:pt>
                <c:pt idx="3">
                  <c:v>37</c:v>
                </c:pt>
                <c:pt idx="4">
                  <c:v>13</c:v>
                </c:pt>
                <c:pt idx="5">
                  <c:v>8</c:v>
                </c:pt>
                <c:pt idx="6">
                  <c:v>15</c:v>
                </c:pt>
                <c:pt idx="7">
                  <c:v>22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2</c:v>
                </c:pt>
                <c:pt idx="13">
                  <c:v>12</c:v>
                </c:pt>
                <c:pt idx="14">
                  <c:v>19</c:v>
                </c:pt>
                <c:pt idx="15">
                  <c:v>22</c:v>
                </c:pt>
                <c:pt idx="16">
                  <c:v>19</c:v>
                </c:pt>
                <c:pt idx="17">
                  <c:v>12</c:v>
                </c:pt>
                <c:pt idx="18">
                  <c:v>2</c:v>
                </c:pt>
                <c:pt idx="19">
                  <c:v>9</c:v>
                </c:pt>
                <c:pt idx="20">
                  <c:v>18</c:v>
                </c:pt>
                <c:pt idx="21">
                  <c:v>10</c:v>
                </c:pt>
                <c:pt idx="22">
                  <c:v>8</c:v>
                </c:pt>
                <c:pt idx="23">
                  <c:v>17</c:v>
                </c:pt>
                <c:pt idx="24">
                  <c:v>7</c:v>
                </c:pt>
                <c:pt idx="25">
                  <c:v>13</c:v>
                </c:pt>
                <c:pt idx="26">
                  <c:v>8</c:v>
                </c:pt>
                <c:pt idx="27">
                  <c:v>25</c:v>
                </c:pt>
                <c:pt idx="28">
                  <c:v>32</c:v>
                </c:pt>
                <c:pt idx="29">
                  <c:v>14</c:v>
                </c:pt>
                <c:pt idx="3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0-4E82-A75B-D5A010E88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Plots!$D$4:$D$34</c:f>
              <c:numCache>
                <c:formatCode>General</c:formatCode>
                <c:ptCount val="31"/>
                <c:pt idx="0">
                  <c:v>33</c:v>
                </c:pt>
                <c:pt idx="1">
                  <c:v>28</c:v>
                </c:pt>
                <c:pt idx="2">
                  <c:v>36</c:v>
                </c:pt>
                <c:pt idx="3">
                  <c:v>27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16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2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9</c:v>
                </c:pt>
                <c:pt idx="21">
                  <c:v>5</c:v>
                </c:pt>
                <c:pt idx="22">
                  <c:v>3</c:v>
                </c:pt>
                <c:pt idx="23">
                  <c:v>11</c:v>
                </c:pt>
                <c:pt idx="24">
                  <c:v>4</c:v>
                </c:pt>
                <c:pt idx="25">
                  <c:v>7</c:v>
                </c:pt>
                <c:pt idx="26">
                  <c:v>5</c:v>
                </c:pt>
                <c:pt idx="27">
                  <c:v>14</c:v>
                </c:pt>
                <c:pt idx="28">
                  <c:v>18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8-46AA-92A8-D00F762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Plots!$E$4:$E$34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2-4529-973E-5F264E050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Plots!$F$4:$F$34</c:f>
              <c:numCache>
                <c:formatCode>General</c:formatCode>
                <c:ptCount val="31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5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5</c:v>
                </c:pt>
                <c:pt idx="26">
                  <c:v>3</c:v>
                </c:pt>
                <c:pt idx="27">
                  <c:v>10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1-48ED-A8DF-E3D0C3C5D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Plots!$R$4:$R$34</c:f>
              <c:numCache>
                <c:formatCode>General</c:formatCode>
                <c:ptCount val="31"/>
                <c:pt idx="0">
                  <c:v>8</c:v>
                </c:pt>
                <c:pt idx="1">
                  <c:v>13</c:v>
                </c:pt>
                <c:pt idx="2">
                  <c:v>8</c:v>
                </c:pt>
                <c:pt idx="3">
                  <c:v>11</c:v>
                </c:pt>
                <c:pt idx="4">
                  <c:v>5</c:v>
                </c:pt>
                <c:pt idx="5">
                  <c:v>0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16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1-47D8-9DC1-94D2F0105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Plots!$S$4:$S$34</c:f>
              <c:numCache>
                <c:formatCode>General</c:formatCode>
                <c:ptCount val="31"/>
                <c:pt idx="0">
                  <c:v>6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2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5-4916-B7EC-0084DD797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Plots!$T$4:$T$34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4-44FB-9ABB-AAB0A92E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Plots!$U$4:$U$34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8-4474-977A-FB43FEBF7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Alcance por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Plots!$BK$4:$BK$33</c:f>
              <c:numCache>
                <c:formatCode>m/d/yy</c:formatCode>
                <c:ptCount val="30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  <c:pt idx="27">
                  <c:v>45013</c:v>
                </c:pt>
                <c:pt idx="28">
                  <c:v>45014</c:v>
                </c:pt>
                <c:pt idx="29">
                  <c:v>45015</c:v>
                </c:pt>
              </c:numCache>
            </c:numRef>
          </c:cat>
          <c:val>
            <c:numRef>
              <c:f>Plots!$BM$4:$BM$33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4-1342-AEF3-DE4BE9D1E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Redes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Plots!$G$4:$G$34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7-48B4-B915-C366C1772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solo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Plots!$H$4:$H$34</c:f>
              <c:numCache>
                <c:formatCode>General</c:formatCode>
                <c:ptCount val="31"/>
                <c:pt idx="0">
                  <c:v>33</c:v>
                </c:pt>
                <c:pt idx="1">
                  <c:v>28</c:v>
                </c:pt>
                <c:pt idx="2">
                  <c:v>36</c:v>
                </c:pt>
                <c:pt idx="3">
                  <c:v>27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16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2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9</c:v>
                </c:pt>
                <c:pt idx="21">
                  <c:v>5</c:v>
                </c:pt>
                <c:pt idx="22">
                  <c:v>3</c:v>
                </c:pt>
                <c:pt idx="23">
                  <c:v>11</c:v>
                </c:pt>
                <c:pt idx="24">
                  <c:v>4</c:v>
                </c:pt>
                <c:pt idx="25">
                  <c:v>7</c:v>
                </c:pt>
                <c:pt idx="26">
                  <c:v>5</c:v>
                </c:pt>
                <c:pt idx="27">
                  <c:v>14</c:v>
                </c:pt>
                <c:pt idx="28">
                  <c:v>18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A-47A0-A3DB-39574CBEF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Redes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Plots!$V$4:$V$34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F-4F2B-A8BA-60C2D3DF0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solo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Plots!$W$4:$W$34</c:f>
              <c:numCache>
                <c:formatCode>General</c:formatCode>
                <c:ptCount val="31"/>
                <c:pt idx="0">
                  <c:v>6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2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A-43F6-9A12-B2958849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</a:t>
            </a:r>
            <a:r>
              <a:rPr lang="en-US" baseline="0"/>
              <a:t> de Cupones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Plots!$X$4:$X$34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7-40FE-91E8-66F8E704A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Cupones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E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Plots!$I$4:$I$34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E-466E-97E1-B651DFDC4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Plots!$C$4:$C$34</c:f>
              <c:numCache>
                <c:formatCode>General</c:formatCode>
                <c:ptCount val="31"/>
                <c:pt idx="0">
                  <c:v>38</c:v>
                </c:pt>
                <c:pt idx="1">
                  <c:v>37</c:v>
                </c:pt>
                <c:pt idx="2">
                  <c:v>45</c:v>
                </c:pt>
                <c:pt idx="3">
                  <c:v>37</c:v>
                </c:pt>
                <c:pt idx="4">
                  <c:v>13</c:v>
                </c:pt>
                <c:pt idx="5">
                  <c:v>8</c:v>
                </c:pt>
                <c:pt idx="6">
                  <c:v>15</c:v>
                </c:pt>
                <c:pt idx="7">
                  <c:v>22</c:v>
                </c:pt>
                <c:pt idx="8">
                  <c:v>13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2</c:v>
                </c:pt>
                <c:pt idx="13">
                  <c:v>12</c:v>
                </c:pt>
                <c:pt idx="14">
                  <c:v>19</c:v>
                </c:pt>
                <c:pt idx="15">
                  <c:v>22</c:v>
                </c:pt>
                <c:pt idx="16">
                  <c:v>19</c:v>
                </c:pt>
                <c:pt idx="17">
                  <c:v>12</c:v>
                </c:pt>
                <c:pt idx="18">
                  <c:v>2</c:v>
                </c:pt>
                <c:pt idx="19">
                  <c:v>9</c:v>
                </c:pt>
                <c:pt idx="20">
                  <c:v>18</c:v>
                </c:pt>
                <c:pt idx="21">
                  <c:v>10</c:v>
                </c:pt>
                <c:pt idx="22">
                  <c:v>8</c:v>
                </c:pt>
                <c:pt idx="23">
                  <c:v>17</c:v>
                </c:pt>
                <c:pt idx="24">
                  <c:v>7</c:v>
                </c:pt>
                <c:pt idx="25">
                  <c:v>13</c:v>
                </c:pt>
                <c:pt idx="26">
                  <c:v>8</c:v>
                </c:pt>
                <c:pt idx="27">
                  <c:v>25</c:v>
                </c:pt>
                <c:pt idx="28">
                  <c:v>32</c:v>
                </c:pt>
                <c:pt idx="29">
                  <c:v>14</c:v>
                </c:pt>
                <c:pt idx="3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E-4E6A-A750-BD960E071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Plots!$D$4:$D$34</c:f>
              <c:numCache>
                <c:formatCode>General</c:formatCode>
                <c:ptCount val="31"/>
                <c:pt idx="0">
                  <c:v>33</c:v>
                </c:pt>
                <c:pt idx="1">
                  <c:v>28</c:v>
                </c:pt>
                <c:pt idx="2">
                  <c:v>36</c:v>
                </c:pt>
                <c:pt idx="3">
                  <c:v>27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16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2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9</c:v>
                </c:pt>
                <c:pt idx="21">
                  <c:v>5</c:v>
                </c:pt>
                <c:pt idx="22">
                  <c:v>3</c:v>
                </c:pt>
                <c:pt idx="23">
                  <c:v>11</c:v>
                </c:pt>
                <c:pt idx="24">
                  <c:v>4</c:v>
                </c:pt>
                <c:pt idx="25">
                  <c:v>7</c:v>
                </c:pt>
                <c:pt idx="26">
                  <c:v>5</c:v>
                </c:pt>
                <c:pt idx="27">
                  <c:v>14</c:v>
                </c:pt>
                <c:pt idx="28">
                  <c:v>18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A-43F4-8126-9DA53965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Plots!$E$4:$E$34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9-4230-BDA1-B8BA57C0C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Solicitudes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Plots!$B$4:$B$34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Plots!$F$4:$F$34</c:f>
              <c:numCache>
                <c:formatCode>General</c:formatCode>
                <c:ptCount val="31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5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5</c:v>
                </c:pt>
                <c:pt idx="26">
                  <c:v>3</c:v>
                </c:pt>
                <c:pt idx="27">
                  <c:v>10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0-4DD4-BE2D-04F2EF332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Totales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Plots!$R$4:$R$34</c:f>
              <c:numCache>
                <c:formatCode>General</c:formatCode>
                <c:ptCount val="31"/>
                <c:pt idx="0">
                  <c:v>8</c:v>
                </c:pt>
                <c:pt idx="1">
                  <c:v>13</c:v>
                </c:pt>
                <c:pt idx="2">
                  <c:v>8</c:v>
                </c:pt>
                <c:pt idx="3">
                  <c:v>11</c:v>
                </c:pt>
                <c:pt idx="4">
                  <c:v>5</c:v>
                </c:pt>
                <c:pt idx="5">
                  <c:v>0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16</c:v>
                </c:pt>
                <c:pt idx="10">
                  <c:v>2</c:v>
                </c:pt>
                <c:pt idx="11">
                  <c:v>5</c:v>
                </c:pt>
                <c:pt idx="12">
                  <c:v>0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6</c:v>
                </c:pt>
                <c:pt idx="29">
                  <c:v>4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8-44A1-BD7A-26962F40D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Plots!$S$4:$S$34</c:f>
              <c:numCache>
                <c:formatCode>General</c:formatCode>
                <c:ptCount val="31"/>
                <c:pt idx="0">
                  <c:v>6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2</c:v>
                </c:pt>
                <c:pt idx="9">
                  <c:v>11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5-42D5-890E-EB9228F3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Plots!$T$4:$T$34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7-4FAC-9B14-DAC02384C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Firmas de Orgánico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4654CD"/>
            </a:solidFill>
            <a:ln>
              <a:noFill/>
            </a:ln>
            <a:effectLst/>
          </c:spPr>
          <c:invertIfNegative val="0"/>
          <c:cat>
            <c:numRef>
              <c:f>Plots!$Q$4:$Q$34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Plots!$U$4:$U$34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1-41E7-8404-3BC760CCC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6968159"/>
        <c:axId val="1666966399"/>
      </c:barChart>
      <c:dateAx>
        <c:axId val="1666968159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6399"/>
        <c:crosses val="autoZero"/>
        <c:auto val="1"/>
        <c:lblOffset val="100"/>
        <c:baseTimeUnit val="days"/>
        <c:majorUnit val="2"/>
        <c:majorTimeUnit val="days"/>
      </c:dateAx>
      <c:valAx>
        <c:axId val="16669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66696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Tráfico orgánico de 7</a:t>
            </a:r>
            <a:r>
              <a:rPr lang="en-US" baseline="0"/>
              <a:t> días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Plots!$AP$15:$AP$37</c:f>
              <c:numCache>
                <c:formatCode>m/d/yy</c:formatCode>
                <c:ptCount val="23"/>
                <c:pt idx="0">
                  <c:v>45255</c:v>
                </c:pt>
                <c:pt idx="1">
                  <c:v>45256</c:v>
                </c:pt>
                <c:pt idx="2">
                  <c:v>45257</c:v>
                </c:pt>
                <c:pt idx="3">
                  <c:v>45258</c:v>
                </c:pt>
                <c:pt idx="4">
                  <c:v>45259</c:v>
                </c:pt>
                <c:pt idx="5">
                  <c:v>45260</c:v>
                </c:pt>
                <c:pt idx="6">
                  <c:v>45261</c:v>
                </c:pt>
                <c:pt idx="7">
                  <c:v>45262</c:v>
                </c:pt>
                <c:pt idx="8">
                  <c:v>45263</c:v>
                </c:pt>
                <c:pt idx="9">
                  <c:v>45264</c:v>
                </c:pt>
                <c:pt idx="10">
                  <c:v>45265</c:v>
                </c:pt>
                <c:pt idx="11">
                  <c:v>45266</c:v>
                </c:pt>
                <c:pt idx="12">
                  <c:v>45267</c:v>
                </c:pt>
                <c:pt idx="13">
                  <c:v>45268</c:v>
                </c:pt>
                <c:pt idx="14">
                  <c:v>45269</c:v>
                </c:pt>
                <c:pt idx="15">
                  <c:v>45270</c:v>
                </c:pt>
                <c:pt idx="16">
                  <c:v>45271</c:v>
                </c:pt>
                <c:pt idx="17">
                  <c:v>45272</c:v>
                </c:pt>
                <c:pt idx="18">
                  <c:v>45273</c:v>
                </c:pt>
                <c:pt idx="19">
                  <c:v>45274</c:v>
                </c:pt>
                <c:pt idx="20">
                  <c:v>45275</c:v>
                </c:pt>
                <c:pt idx="21">
                  <c:v>45276</c:v>
                </c:pt>
                <c:pt idx="22">
                  <c:v>45277</c:v>
                </c:pt>
              </c:numCache>
            </c:numRef>
          </c:cat>
          <c:val>
            <c:numRef>
              <c:f>Plots!$AX$15:$AX$37</c:f>
              <c:numCache>
                <c:formatCode>General</c:formatCode>
                <c:ptCount val="23"/>
                <c:pt idx="0">
                  <c:v>3425</c:v>
                </c:pt>
                <c:pt idx="1">
                  <c:v>3398</c:v>
                </c:pt>
                <c:pt idx="2">
                  <c:v>3198</c:v>
                </c:pt>
                <c:pt idx="3">
                  <c:v>3183</c:v>
                </c:pt>
                <c:pt idx="4">
                  <c:v>3237</c:v>
                </c:pt>
                <c:pt idx="5">
                  <c:v>3315</c:v>
                </c:pt>
                <c:pt idx="6">
                  <c:v>3185</c:v>
                </c:pt>
                <c:pt idx="7">
                  <c:v>3003</c:v>
                </c:pt>
                <c:pt idx="8">
                  <c:v>2950</c:v>
                </c:pt>
                <c:pt idx="9">
                  <c:v>2942</c:v>
                </c:pt>
                <c:pt idx="10">
                  <c:v>2861</c:v>
                </c:pt>
                <c:pt idx="11">
                  <c:v>2762</c:v>
                </c:pt>
                <c:pt idx="12">
                  <c:v>2698</c:v>
                </c:pt>
                <c:pt idx="13">
                  <c:v>2630</c:v>
                </c:pt>
                <c:pt idx="14">
                  <c:v>2715</c:v>
                </c:pt>
                <c:pt idx="15">
                  <c:v>2839</c:v>
                </c:pt>
                <c:pt idx="16">
                  <c:v>2890</c:v>
                </c:pt>
                <c:pt idx="17">
                  <c:v>2968</c:v>
                </c:pt>
                <c:pt idx="18">
                  <c:v>3095</c:v>
                </c:pt>
                <c:pt idx="19">
                  <c:v>3224</c:v>
                </c:pt>
                <c:pt idx="20">
                  <c:v>3352</c:v>
                </c:pt>
                <c:pt idx="21">
                  <c:v>3347</c:v>
                </c:pt>
                <c:pt idx="22">
                  <c:v>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C-4124-B376-03DEDAA9D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Alcance por Convenios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Plots!$BK$4:$BK$30</c:f>
              <c:numCache>
                <c:formatCode>m/d/yy</c:formatCode>
                <c:ptCount val="27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</c:numCache>
            </c:numRef>
          </c:cat>
          <c:val>
            <c:numRef>
              <c:f>Plots!$BM$4:$BM$30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E-4A61-8C84-02CF7EAD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r>
              <a:rPr lang="en-US"/>
              <a:t>Alcance por Redes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sap Medium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cat>
            <c:numRef>
              <c:f>Plots!$BK$4:$BK$30</c:f>
              <c:numCache>
                <c:formatCode>m/d/yy</c:formatCode>
                <c:ptCount val="27"/>
                <c:pt idx="0">
                  <c:v>44986</c:v>
                </c:pt>
                <c:pt idx="1">
                  <c:v>44987</c:v>
                </c:pt>
                <c:pt idx="2">
                  <c:v>44988</c:v>
                </c:pt>
                <c:pt idx="3">
                  <c:v>44989</c:v>
                </c:pt>
                <c:pt idx="4">
                  <c:v>44990</c:v>
                </c:pt>
                <c:pt idx="5">
                  <c:v>44991</c:v>
                </c:pt>
                <c:pt idx="6">
                  <c:v>44992</c:v>
                </c:pt>
                <c:pt idx="7">
                  <c:v>44993</c:v>
                </c:pt>
                <c:pt idx="8">
                  <c:v>44994</c:v>
                </c:pt>
                <c:pt idx="9">
                  <c:v>44995</c:v>
                </c:pt>
                <c:pt idx="10">
                  <c:v>44996</c:v>
                </c:pt>
                <c:pt idx="11">
                  <c:v>44997</c:v>
                </c:pt>
                <c:pt idx="12">
                  <c:v>44998</c:v>
                </c:pt>
                <c:pt idx="13">
                  <c:v>44999</c:v>
                </c:pt>
                <c:pt idx="14">
                  <c:v>45000</c:v>
                </c:pt>
                <c:pt idx="15">
                  <c:v>45001</c:v>
                </c:pt>
                <c:pt idx="16">
                  <c:v>45002</c:v>
                </c:pt>
                <c:pt idx="17">
                  <c:v>45003</c:v>
                </c:pt>
                <c:pt idx="18">
                  <c:v>45004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45010</c:v>
                </c:pt>
                <c:pt idx="25">
                  <c:v>45011</c:v>
                </c:pt>
                <c:pt idx="26">
                  <c:v>45012</c:v>
                </c:pt>
              </c:numCache>
            </c:numRef>
          </c:cat>
          <c:val>
            <c:numRef>
              <c:f>Plots!$BN$4:$BN$30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E-4A61-8C84-02CF7EAD8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7840"/>
        <c:axId val="1983063055"/>
      </c:lineChart>
      <c:dateAx>
        <c:axId val="49597840"/>
        <c:scaling>
          <c:orientation val="minMax"/>
        </c:scaling>
        <c:delete val="0"/>
        <c:axPos val="b"/>
        <c:numFmt formatCode="dd/m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1983063055"/>
        <c:crosses val="autoZero"/>
        <c:auto val="1"/>
        <c:lblOffset val="100"/>
        <c:baseTimeUnit val="days"/>
        <c:majorUnit val="5"/>
        <c:majorTimeUnit val="days"/>
      </c:dateAx>
      <c:valAx>
        <c:axId val="1983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sap Medium" pitchFamily="2" charset="77"/>
                <a:ea typeface="+mn-ea"/>
                <a:cs typeface="+mn-cs"/>
              </a:defRPr>
            </a:pPr>
            <a:endParaRPr lang="en-US"/>
          </a:p>
        </c:txPr>
        <c:crossAx val="4959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sap Medium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Plots!$AF$4:$AF$41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Plots!$AH$4:$AH$41</c:f>
              <c:numCache>
                <c:formatCode>General</c:formatCode>
                <c:ptCount val="38"/>
                <c:pt idx="0">
                  <c:v>171</c:v>
                </c:pt>
                <c:pt idx="1">
                  <c:v>90</c:v>
                </c:pt>
                <c:pt idx="2">
                  <c:v>265</c:v>
                </c:pt>
                <c:pt idx="3">
                  <c:v>569</c:v>
                </c:pt>
                <c:pt idx="4">
                  <c:v>229</c:v>
                </c:pt>
                <c:pt idx="5">
                  <c:v>165</c:v>
                </c:pt>
                <c:pt idx="6">
                  <c:v>355</c:v>
                </c:pt>
                <c:pt idx="7">
                  <c:v>920</c:v>
                </c:pt>
                <c:pt idx="8">
                  <c:v>544</c:v>
                </c:pt>
                <c:pt idx="9">
                  <c:v>395</c:v>
                </c:pt>
                <c:pt idx="10">
                  <c:v>281</c:v>
                </c:pt>
                <c:pt idx="11">
                  <c:v>107</c:v>
                </c:pt>
                <c:pt idx="12">
                  <c:v>91</c:v>
                </c:pt>
                <c:pt idx="13">
                  <c:v>190</c:v>
                </c:pt>
                <c:pt idx="14">
                  <c:v>170</c:v>
                </c:pt>
                <c:pt idx="15">
                  <c:v>165</c:v>
                </c:pt>
                <c:pt idx="16">
                  <c:v>146</c:v>
                </c:pt>
                <c:pt idx="17">
                  <c:v>128</c:v>
                </c:pt>
                <c:pt idx="18">
                  <c:v>68</c:v>
                </c:pt>
                <c:pt idx="19">
                  <c:v>52</c:v>
                </c:pt>
                <c:pt idx="20">
                  <c:v>174</c:v>
                </c:pt>
                <c:pt idx="21">
                  <c:v>131</c:v>
                </c:pt>
                <c:pt idx="22">
                  <c:v>288</c:v>
                </c:pt>
                <c:pt idx="23">
                  <c:v>222</c:v>
                </c:pt>
                <c:pt idx="24">
                  <c:v>46</c:v>
                </c:pt>
                <c:pt idx="25">
                  <c:v>52</c:v>
                </c:pt>
                <c:pt idx="26">
                  <c:v>59</c:v>
                </c:pt>
                <c:pt idx="27">
                  <c:v>205</c:v>
                </c:pt>
                <c:pt idx="28">
                  <c:v>305</c:v>
                </c:pt>
                <c:pt idx="29">
                  <c:v>167</c:v>
                </c:pt>
                <c:pt idx="30">
                  <c:v>132</c:v>
                </c:pt>
                <c:pt idx="31">
                  <c:v>142</c:v>
                </c:pt>
                <c:pt idx="32">
                  <c:v>91</c:v>
                </c:pt>
                <c:pt idx="33">
                  <c:v>90</c:v>
                </c:pt>
                <c:pt idx="34">
                  <c:v>135</c:v>
                </c:pt>
                <c:pt idx="35">
                  <c:v>133</c:v>
                </c:pt>
                <c:pt idx="36">
                  <c:v>44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E-644E-BDA5-6BF27573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738352"/>
        <c:axId val="420457279"/>
      </c:barChart>
      <c:dateAx>
        <c:axId val="1645738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57279"/>
        <c:crosses val="autoZero"/>
        <c:auto val="1"/>
        <c:lblOffset val="100"/>
        <c:baseTimeUnit val="days"/>
      </c:dateAx>
      <c:valAx>
        <c:axId val="42045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Plots!$AF$4:$AF$41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Plots!$AJ$4:$AJ$41</c:f>
              <c:numCache>
                <c:formatCode>General</c:formatCode>
                <c:ptCount val="38"/>
                <c:pt idx="0">
                  <c:v>386</c:v>
                </c:pt>
                <c:pt idx="1">
                  <c:v>419</c:v>
                </c:pt>
                <c:pt idx="2">
                  <c:v>460</c:v>
                </c:pt>
                <c:pt idx="3">
                  <c:v>554</c:v>
                </c:pt>
                <c:pt idx="4">
                  <c:v>313</c:v>
                </c:pt>
                <c:pt idx="5">
                  <c:v>290</c:v>
                </c:pt>
                <c:pt idx="6">
                  <c:v>630</c:v>
                </c:pt>
                <c:pt idx="7">
                  <c:v>592</c:v>
                </c:pt>
                <c:pt idx="8">
                  <c:v>474</c:v>
                </c:pt>
                <c:pt idx="9">
                  <c:v>467</c:v>
                </c:pt>
                <c:pt idx="10">
                  <c:v>550</c:v>
                </c:pt>
                <c:pt idx="11">
                  <c:v>422</c:v>
                </c:pt>
                <c:pt idx="12">
                  <c:v>263</c:v>
                </c:pt>
                <c:pt idx="13">
                  <c:v>430</c:v>
                </c:pt>
                <c:pt idx="14">
                  <c:v>577</c:v>
                </c:pt>
                <c:pt idx="15">
                  <c:v>528</c:v>
                </c:pt>
                <c:pt idx="16">
                  <c:v>545</c:v>
                </c:pt>
                <c:pt idx="17">
                  <c:v>420</c:v>
                </c:pt>
                <c:pt idx="18">
                  <c:v>240</c:v>
                </c:pt>
                <c:pt idx="19">
                  <c:v>210</c:v>
                </c:pt>
                <c:pt idx="20">
                  <c:v>422</c:v>
                </c:pt>
                <c:pt idx="21">
                  <c:v>496</c:v>
                </c:pt>
                <c:pt idx="22">
                  <c:v>429</c:v>
                </c:pt>
                <c:pt idx="23">
                  <c:v>481</c:v>
                </c:pt>
                <c:pt idx="24">
                  <c:v>352</c:v>
                </c:pt>
                <c:pt idx="25">
                  <c:v>325</c:v>
                </c:pt>
                <c:pt idx="26">
                  <c:v>334</c:v>
                </c:pt>
                <c:pt idx="27">
                  <c:v>473</c:v>
                </c:pt>
                <c:pt idx="28">
                  <c:v>574</c:v>
                </c:pt>
                <c:pt idx="29">
                  <c:v>556</c:v>
                </c:pt>
                <c:pt idx="30">
                  <c:v>610</c:v>
                </c:pt>
                <c:pt idx="31">
                  <c:v>480</c:v>
                </c:pt>
                <c:pt idx="32">
                  <c:v>320</c:v>
                </c:pt>
                <c:pt idx="33">
                  <c:v>314</c:v>
                </c:pt>
                <c:pt idx="34">
                  <c:v>577</c:v>
                </c:pt>
                <c:pt idx="35">
                  <c:v>548</c:v>
                </c:pt>
                <c:pt idx="36">
                  <c:v>470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E-644E-BDA5-6BF27573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738352"/>
        <c:axId val="420457279"/>
      </c:barChart>
      <c:dateAx>
        <c:axId val="1645738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57279"/>
        <c:crosses val="autoZero"/>
        <c:auto val="1"/>
        <c:lblOffset val="100"/>
        <c:baseTimeUnit val="days"/>
      </c:dateAx>
      <c:valAx>
        <c:axId val="42045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Plots!$AF$11:$AF$41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Plots!$AH$11:$AH$41</c:f>
              <c:numCache>
                <c:formatCode>General</c:formatCode>
                <c:ptCount val="31"/>
                <c:pt idx="0">
                  <c:v>920</c:v>
                </c:pt>
                <c:pt idx="1">
                  <c:v>544</c:v>
                </c:pt>
                <c:pt idx="2">
                  <c:v>395</c:v>
                </c:pt>
                <c:pt idx="3">
                  <c:v>281</c:v>
                </c:pt>
                <c:pt idx="4">
                  <c:v>107</c:v>
                </c:pt>
                <c:pt idx="5">
                  <c:v>91</c:v>
                </c:pt>
                <c:pt idx="6">
                  <c:v>190</c:v>
                </c:pt>
                <c:pt idx="7">
                  <c:v>170</c:v>
                </c:pt>
                <c:pt idx="8">
                  <c:v>165</c:v>
                </c:pt>
                <c:pt idx="9">
                  <c:v>146</c:v>
                </c:pt>
                <c:pt idx="10">
                  <c:v>128</c:v>
                </c:pt>
                <c:pt idx="11">
                  <c:v>68</c:v>
                </c:pt>
                <c:pt idx="12">
                  <c:v>52</c:v>
                </c:pt>
                <c:pt idx="13">
                  <c:v>174</c:v>
                </c:pt>
                <c:pt idx="14">
                  <c:v>131</c:v>
                </c:pt>
                <c:pt idx="15">
                  <c:v>288</c:v>
                </c:pt>
                <c:pt idx="16">
                  <c:v>222</c:v>
                </c:pt>
                <c:pt idx="17">
                  <c:v>46</c:v>
                </c:pt>
                <c:pt idx="18">
                  <c:v>52</c:v>
                </c:pt>
                <c:pt idx="19">
                  <c:v>59</c:v>
                </c:pt>
                <c:pt idx="20">
                  <c:v>205</c:v>
                </c:pt>
                <c:pt idx="21">
                  <c:v>305</c:v>
                </c:pt>
                <c:pt idx="22">
                  <c:v>167</c:v>
                </c:pt>
                <c:pt idx="23">
                  <c:v>132</c:v>
                </c:pt>
                <c:pt idx="24">
                  <c:v>142</c:v>
                </c:pt>
                <c:pt idx="25">
                  <c:v>91</c:v>
                </c:pt>
                <c:pt idx="26">
                  <c:v>90</c:v>
                </c:pt>
                <c:pt idx="27">
                  <c:v>135</c:v>
                </c:pt>
                <c:pt idx="28">
                  <c:v>133</c:v>
                </c:pt>
                <c:pt idx="29">
                  <c:v>44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E-644E-BDA5-6BF27573AB5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Plots!$AF$11:$AF$41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Plots!$AI$11:$AI$41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F-B24E-95B7-3C80CF82C30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Plots!$AF$11:$AF$41</c:f>
              <c:numCache>
                <c:formatCode>m/d/yy</c:formatCode>
                <c:ptCount val="31"/>
                <c:pt idx="0">
                  <c:v>45251</c:v>
                </c:pt>
                <c:pt idx="1">
                  <c:v>45252</c:v>
                </c:pt>
                <c:pt idx="2">
                  <c:v>45253</c:v>
                </c:pt>
                <c:pt idx="3">
                  <c:v>45254</c:v>
                </c:pt>
                <c:pt idx="4">
                  <c:v>45255</c:v>
                </c:pt>
                <c:pt idx="5">
                  <c:v>45256</c:v>
                </c:pt>
                <c:pt idx="6">
                  <c:v>45257</c:v>
                </c:pt>
                <c:pt idx="7">
                  <c:v>45258</c:v>
                </c:pt>
                <c:pt idx="8">
                  <c:v>45259</c:v>
                </c:pt>
                <c:pt idx="9">
                  <c:v>45260</c:v>
                </c:pt>
                <c:pt idx="10">
                  <c:v>45261</c:v>
                </c:pt>
                <c:pt idx="11">
                  <c:v>45262</c:v>
                </c:pt>
                <c:pt idx="12">
                  <c:v>45263</c:v>
                </c:pt>
                <c:pt idx="13">
                  <c:v>45264</c:v>
                </c:pt>
                <c:pt idx="14">
                  <c:v>45265</c:v>
                </c:pt>
                <c:pt idx="15">
                  <c:v>45266</c:v>
                </c:pt>
                <c:pt idx="16">
                  <c:v>45267</c:v>
                </c:pt>
                <c:pt idx="17">
                  <c:v>45268</c:v>
                </c:pt>
                <c:pt idx="18">
                  <c:v>45269</c:v>
                </c:pt>
                <c:pt idx="19">
                  <c:v>45270</c:v>
                </c:pt>
                <c:pt idx="20">
                  <c:v>45271</c:v>
                </c:pt>
                <c:pt idx="21">
                  <c:v>45272</c:v>
                </c:pt>
                <c:pt idx="22">
                  <c:v>45273</c:v>
                </c:pt>
                <c:pt idx="23">
                  <c:v>45274</c:v>
                </c:pt>
                <c:pt idx="24">
                  <c:v>45275</c:v>
                </c:pt>
                <c:pt idx="25">
                  <c:v>45276</c:v>
                </c:pt>
                <c:pt idx="26">
                  <c:v>45277</c:v>
                </c:pt>
                <c:pt idx="27">
                  <c:v>45278</c:v>
                </c:pt>
                <c:pt idx="28">
                  <c:v>45279</c:v>
                </c:pt>
                <c:pt idx="29">
                  <c:v>45280</c:v>
                </c:pt>
                <c:pt idx="30">
                  <c:v>45281</c:v>
                </c:pt>
              </c:numCache>
            </c:numRef>
          </c:cat>
          <c:val>
            <c:numRef>
              <c:f>Plots!$AJ$11:$AJ$41</c:f>
              <c:numCache>
                <c:formatCode>General</c:formatCode>
                <c:ptCount val="31"/>
                <c:pt idx="0">
                  <c:v>592</c:v>
                </c:pt>
                <c:pt idx="1">
                  <c:v>474</c:v>
                </c:pt>
                <c:pt idx="2">
                  <c:v>467</c:v>
                </c:pt>
                <c:pt idx="3">
                  <c:v>550</c:v>
                </c:pt>
                <c:pt idx="4">
                  <c:v>422</c:v>
                </c:pt>
                <c:pt idx="5">
                  <c:v>263</c:v>
                </c:pt>
                <c:pt idx="6">
                  <c:v>430</c:v>
                </c:pt>
                <c:pt idx="7">
                  <c:v>577</c:v>
                </c:pt>
                <c:pt idx="8">
                  <c:v>528</c:v>
                </c:pt>
                <c:pt idx="9">
                  <c:v>545</c:v>
                </c:pt>
                <c:pt idx="10">
                  <c:v>420</c:v>
                </c:pt>
                <c:pt idx="11">
                  <c:v>240</c:v>
                </c:pt>
                <c:pt idx="12">
                  <c:v>210</c:v>
                </c:pt>
                <c:pt idx="13">
                  <c:v>422</c:v>
                </c:pt>
                <c:pt idx="14">
                  <c:v>496</c:v>
                </c:pt>
                <c:pt idx="15">
                  <c:v>429</c:v>
                </c:pt>
                <c:pt idx="16">
                  <c:v>481</c:v>
                </c:pt>
                <c:pt idx="17">
                  <c:v>352</c:v>
                </c:pt>
                <c:pt idx="18">
                  <c:v>325</c:v>
                </c:pt>
                <c:pt idx="19">
                  <c:v>334</c:v>
                </c:pt>
                <c:pt idx="20">
                  <c:v>473</c:v>
                </c:pt>
                <c:pt idx="21">
                  <c:v>574</c:v>
                </c:pt>
                <c:pt idx="22">
                  <c:v>556</c:v>
                </c:pt>
                <c:pt idx="23">
                  <c:v>610</c:v>
                </c:pt>
                <c:pt idx="24">
                  <c:v>480</c:v>
                </c:pt>
                <c:pt idx="25">
                  <c:v>320</c:v>
                </c:pt>
                <c:pt idx="26">
                  <c:v>314</c:v>
                </c:pt>
                <c:pt idx="27">
                  <c:v>577</c:v>
                </c:pt>
                <c:pt idx="28">
                  <c:v>548</c:v>
                </c:pt>
                <c:pt idx="29">
                  <c:v>470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F-B24E-95B7-3C80CF82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738352"/>
        <c:axId val="420457279"/>
      </c:barChart>
      <c:dateAx>
        <c:axId val="1645738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57279"/>
        <c:crosses val="autoZero"/>
        <c:auto val="1"/>
        <c:lblOffset val="100"/>
        <c:baseTimeUnit val="days"/>
      </c:dateAx>
      <c:valAx>
        <c:axId val="42045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Plots!$AR$4:$AR$41</c:f>
              <c:numCache>
                <c:formatCode>General</c:formatCode>
                <c:ptCount val="38"/>
                <c:pt idx="0">
                  <c:v>171</c:v>
                </c:pt>
                <c:pt idx="1">
                  <c:v>90</c:v>
                </c:pt>
                <c:pt idx="2">
                  <c:v>265</c:v>
                </c:pt>
                <c:pt idx="3">
                  <c:v>569</c:v>
                </c:pt>
                <c:pt idx="4">
                  <c:v>229</c:v>
                </c:pt>
                <c:pt idx="5">
                  <c:v>165</c:v>
                </c:pt>
                <c:pt idx="6">
                  <c:v>355</c:v>
                </c:pt>
                <c:pt idx="7">
                  <c:v>920</c:v>
                </c:pt>
                <c:pt idx="8">
                  <c:v>544</c:v>
                </c:pt>
                <c:pt idx="9">
                  <c:v>395</c:v>
                </c:pt>
                <c:pt idx="10">
                  <c:v>281</c:v>
                </c:pt>
                <c:pt idx="11">
                  <c:v>107</c:v>
                </c:pt>
                <c:pt idx="12">
                  <c:v>91</c:v>
                </c:pt>
                <c:pt idx="13">
                  <c:v>190</c:v>
                </c:pt>
                <c:pt idx="14">
                  <c:v>170</c:v>
                </c:pt>
                <c:pt idx="15">
                  <c:v>165</c:v>
                </c:pt>
                <c:pt idx="16">
                  <c:v>146</c:v>
                </c:pt>
                <c:pt idx="17">
                  <c:v>128</c:v>
                </c:pt>
                <c:pt idx="18">
                  <c:v>68</c:v>
                </c:pt>
                <c:pt idx="19">
                  <c:v>52</c:v>
                </c:pt>
                <c:pt idx="20">
                  <c:v>174</c:v>
                </c:pt>
                <c:pt idx="21">
                  <c:v>131</c:v>
                </c:pt>
                <c:pt idx="22">
                  <c:v>288</c:v>
                </c:pt>
                <c:pt idx="23">
                  <c:v>222</c:v>
                </c:pt>
                <c:pt idx="24">
                  <c:v>46</c:v>
                </c:pt>
                <c:pt idx="25">
                  <c:v>52</c:v>
                </c:pt>
                <c:pt idx="26">
                  <c:v>59</c:v>
                </c:pt>
                <c:pt idx="27">
                  <c:v>205</c:v>
                </c:pt>
                <c:pt idx="28">
                  <c:v>305</c:v>
                </c:pt>
                <c:pt idx="29">
                  <c:v>167</c:v>
                </c:pt>
                <c:pt idx="30">
                  <c:v>132</c:v>
                </c:pt>
                <c:pt idx="31">
                  <c:v>142</c:v>
                </c:pt>
                <c:pt idx="32">
                  <c:v>91</c:v>
                </c:pt>
                <c:pt idx="33">
                  <c:v>90</c:v>
                </c:pt>
                <c:pt idx="34">
                  <c:v>135</c:v>
                </c:pt>
                <c:pt idx="35">
                  <c:v>133</c:v>
                </c:pt>
                <c:pt idx="36">
                  <c:v>44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1-A646-AD9C-592C1114C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316864"/>
        <c:axId val="1629241712"/>
      </c:barChart>
      <c:dateAx>
        <c:axId val="2094316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41712"/>
        <c:crosses val="autoZero"/>
        <c:auto val="1"/>
        <c:lblOffset val="100"/>
        <c:baseTimeUnit val="days"/>
      </c:dateAx>
      <c:valAx>
        <c:axId val="16292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Plots!$AT$4:$AT$41</c:f>
              <c:numCache>
                <c:formatCode>General</c:formatCode>
                <c:ptCount val="38"/>
                <c:pt idx="0">
                  <c:v>386</c:v>
                </c:pt>
                <c:pt idx="1">
                  <c:v>419</c:v>
                </c:pt>
                <c:pt idx="2">
                  <c:v>460</c:v>
                </c:pt>
                <c:pt idx="3">
                  <c:v>554</c:v>
                </c:pt>
                <c:pt idx="4">
                  <c:v>313</c:v>
                </c:pt>
                <c:pt idx="5">
                  <c:v>290</c:v>
                </c:pt>
                <c:pt idx="6">
                  <c:v>630</c:v>
                </c:pt>
                <c:pt idx="7">
                  <c:v>592</c:v>
                </c:pt>
                <c:pt idx="8">
                  <c:v>474</c:v>
                </c:pt>
                <c:pt idx="9">
                  <c:v>467</c:v>
                </c:pt>
                <c:pt idx="10">
                  <c:v>550</c:v>
                </c:pt>
                <c:pt idx="11">
                  <c:v>422</c:v>
                </c:pt>
                <c:pt idx="12">
                  <c:v>263</c:v>
                </c:pt>
                <c:pt idx="13">
                  <c:v>430</c:v>
                </c:pt>
                <c:pt idx="14">
                  <c:v>577</c:v>
                </c:pt>
                <c:pt idx="15">
                  <c:v>528</c:v>
                </c:pt>
                <c:pt idx="16">
                  <c:v>545</c:v>
                </c:pt>
                <c:pt idx="17">
                  <c:v>420</c:v>
                </c:pt>
                <c:pt idx="18">
                  <c:v>240</c:v>
                </c:pt>
                <c:pt idx="19">
                  <c:v>210</c:v>
                </c:pt>
                <c:pt idx="20">
                  <c:v>422</c:v>
                </c:pt>
                <c:pt idx="21">
                  <c:v>496</c:v>
                </c:pt>
                <c:pt idx="22">
                  <c:v>429</c:v>
                </c:pt>
                <c:pt idx="23">
                  <c:v>481</c:v>
                </c:pt>
                <c:pt idx="24">
                  <c:v>352</c:v>
                </c:pt>
                <c:pt idx="25">
                  <c:v>325</c:v>
                </c:pt>
                <c:pt idx="26">
                  <c:v>334</c:v>
                </c:pt>
                <c:pt idx="27">
                  <c:v>473</c:v>
                </c:pt>
                <c:pt idx="28">
                  <c:v>574</c:v>
                </c:pt>
                <c:pt idx="29">
                  <c:v>556</c:v>
                </c:pt>
                <c:pt idx="30">
                  <c:v>610</c:v>
                </c:pt>
                <c:pt idx="31">
                  <c:v>480</c:v>
                </c:pt>
                <c:pt idx="32">
                  <c:v>320</c:v>
                </c:pt>
                <c:pt idx="33">
                  <c:v>314</c:v>
                </c:pt>
                <c:pt idx="34">
                  <c:v>577</c:v>
                </c:pt>
                <c:pt idx="35">
                  <c:v>548</c:v>
                </c:pt>
                <c:pt idx="36">
                  <c:v>470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1-A646-AD9C-592C1114C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316864"/>
        <c:axId val="1629241712"/>
      </c:barChart>
      <c:dateAx>
        <c:axId val="2094316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41712"/>
        <c:crosses val="autoZero"/>
        <c:auto val="1"/>
        <c:lblOffset val="100"/>
        <c:baseTimeUnit val="days"/>
      </c:dateAx>
      <c:valAx>
        <c:axId val="16292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Plots!$AF$4:$AF$41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Plots!$AG$4:$AG$41</c:f>
              <c:numCache>
                <c:formatCode>General</c:formatCode>
                <c:ptCount val="38"/>
                <c:pt idx="0">
                  <c:v>40</c:v>
                </c:pt>
                <c:pt idx="1">
                  <c:v>55</c:v>
                </c:pt>
                <c:pt idx="2">
                  <c:v>59</c:v>
                </c:pt>
                <c:pt idx="3">
                  <c:v>95</c:v>
                </c:pt>
                <c:pt idx="4">
                  <c:v>55</c:v>
                </c:pt>
                <c:pt idx="5">
                  <c:v>51</c:v>
                </c:pt>
                <c:pt idx="6">
                  <c:v>90</c:v>
                </c:pt>
                <c:pt idx="7">
                  <c:v>99</c:v>
                </c:pt>
                <c:pt idx="8">
                  <c:v>80</c:v>
                </c:pt>
                <c:pt idx="9">
                  <c:v>86</c:v>
                </c:pt>
                <c:pt idx="10">
                  <c:v>88</c:v>
                </c:pt>
                <c:pt idx="11">
                  <c:v>38</c:v>
                </c:pt>
                <c:pt idx="12">
                  <c:v>25</c:v>
                </c:pt>
                <c:pt idx="13">
                  <c:v>44</c:v>
                </c:pt>
                <c:pt idx="14">
                  <c:v>59</c:v>
                </c:pt>
                <c:pt idx="15">
                  <c:v>34</c:v>
                </c:pt>
                <c:pt idx="16">
                  <c:v>34</c:v>
                </c:pt>
                <c:pt idx="17">
                  <c:v>28</c:v>
                </c:pt>
                <c:pt idx="18">
                  <c:v>22</c:v>
                </c:pt>
                <c:pt idx="19">
                  <c:v>14</c:v>
                </c:pt>
                <c:pt idx="20">
                  <c:v>39</c:v>
                </c:pt>
                <c:pt idx="21">
                  <c:v>37</c:v>
                </c:pt>
                <c:pt idx="22">
                  <c:v>64</c:v>
                </c:pt>
                <c:pt idx="23">
                  <c:v>45</c:v>
                </c:pt>
                <c:pt idx="24">
                  <c:v>28</c:v>
                </c:pt>
                <c:pt idx="25">
                  <c:v>15</c:v>
                </c:pt>
                <c:pt idx="26">
                  <c:v>25</c:v>
                </c:pt>
                <c:pt idx="27">
                  <c:v>41</c:v>
                </c:pt>
                <c:pt idx="28">
                  <c:v>35</c:v>
                </c:pt>
                <c:pt idx="29">
                  <c:v>34</c:v>
                </c:pt>
                <c:pt idx="30">
                  <c:v>56</c:v>
                </c:pt>
                <c:pt idx="31">
                  <c:v>35</c:v>
                </c:pt>
                <c:pt idx="32">
                  <c:v>30</c:v>
                </c:pt>
                <c:pt idx="33">
                  <c:v>32</c:v>
                </c:pt>
                <c:pt idx="34">
                  <c:v>66</c:v>
                </c:pt>
                <c:pt idx="35">
                  <c:v>57</c:v>
                </c:pt>
                <c:pt idx="36">
                  <c:v>37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E-644E-BDA5-6BF27573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738352"/>
        <c:axId val="420457279"/>
      </c:barChart>
      <c:dateAx>
        <c:axId val="1645738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57279"/>
        <c:crosses val="autoZero"/>
        <c:auto val="1"/>
        <c:lblOffset val="100"/>
        <c:baseTimeUnit val="days"/>
      </c:dateAx>
      <c:valAx>
        <c:axId val="42045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Plots!$AP$4:$AP$41</c:f>
              <c:numCache>
                <c:formatCode>m/d/yy</c:formatCode>
                <c:ptCount val="38"/>
                <c:pt idx="0">
                  <c:v>45244</c:v>
                </c:pt>
                <c:pt idx="1">
                  <c:v>45245</c:v>
                </c:pt>
                <c:pt idx="2">
                  <c:v>45246</c:v>
                </c:pt>
                <c:pt idx="3">
                  <c:v>45247</c:v>
                </c:pt>
                <c:pt idx="4">
                  <c:v>45248</c:v>
                </c:pt>
                <c:pt idx="5">
                  <c:v>45249</c:v>
                </c:pt>
                <c:pt idx="6">
                  <c:v>45250</c:v>
                </c:pt>
                <c:pt idx="7">
                  <c:v>45251</c:v>
                </c:pt>
                <c:pt idx="8">
                  <c:v>45252</c:v>
                </c:pt>
                <c:pt idx="9">
                  <c:v>45253</c:v>
                </c:pt>
                <c:pt idx="10">
                  <c:v>45254</c:v>
                </c:pt>
                <c:pt idx="11">
                  <c:v>45255</c:v>
                </c:pt>
                <c:pt idx="12">
                  <c:v>45256</c:v>
                </c:pt>
                <c:pt idx="13">
                  <c:v>45257</c:v>
                </c:pt>
                <c:pt idx="14">
                  <c:v>45258</c:v>
                </c:pt>
                <c:pt idx="15">
                  <c:v>45259</c:v>
                </c:pt>
                <c:pt idx="16">
                  <c:v>45260</c:v>
                </c:pt>
                <c:pt idx="17">
                  <c:v>45261</c:v>
                </c:pt>
                <c:pt idx="18">
                  <c:v>45262</c:v>
                </c:pt>
                <c:pt idx="19">
                  <c:v>45263</c:v>
                </c:pt>
                <c:pt idx="20">
                  <c:v>45264</c:v>
                </c:pt>
                <c:pt idx="21">
                  <c:v>45265</c:v>
                </c:pt>
                <c:pt idx="22">
                  <c:v>45266</c:v>
                </c:pt>
                <c:pt idx="23">
                  <c:v>45267</c:v>
                </c:pt>
                <c:pt idx="24">
                  <c:v>45268</c:v>
                </c:pt>
                <c:pt idx="25">
                  <c:v>45269</c:v>
                </c:pt>
                <c:pt idx="26">
                  <c:v>45270</c:v>
                </c:pt>
                <c:pt idx="27">
                  <c:v>45271</c:v>
                </c:pt>
                <c:pt idx="28">
                  <c:v>45272</c:v>
                </c:pt>
                <c:pt idx="29">
                  <c:v>45273</c:v>
                </c:pt>
                <c:pt idx="30">
                  <c:v>45274</c:v>
                </c:pt>
                <c:pt idx="31">
                  <c:v>45275</c:v>
                </c:pt>
                <c:pt idx="32">
                  <c:v>45276</c:v>
                </c:pt>
                <c:pt idx="33">
                  <c:v>45277</c:v>
                </c:pt>
                <c:pt idx="34">
                  <c:v>45278</c:v>
                </c:pt>
                <c:pt idx="35">
                  <c:v>45279</c:v>
                </c:pt>
                <c:pt idx="36">
                  <c:v>45280</c:v>
                </c:pt>
                <c:pt idx="37">
                  <c:v>45281</c:v>
                </c:pt>
              </c:numCache>
            </c:numRef>
          </c:cat>
          <c:val>
            <c:numRef>
              <c:f>Plots!$AQ$4:$AQ$41</c:f>
              <c:numCache>
                <c:formatCode>General</c:formatCode>
                <c:ptCount val="38"/>
                <c:pt idx="0">
                  <c:v>557</c:v>
                </c:pt>
                <c:pt idx="1">
                  <c:v>509</c:v>
                </c:pt>
                <c:pt idx="2">
                  <c:v>725</c:v>
                </c:pt>
                <c:pt idx="3">
                  <c:v>1123</c:v>
                </c:pt>
                <c:pt idx="4">
                  <c:v>542</c:v>
                </c:pt>
                <c:pt idx="5">
                  <c:v>455</c:v>
                </c:pt>
                <c:pt idx="6">
                  <c:v>985</c:v>
                </c:pt>
                <c:pt idx="7">
                  <c:v>1512</c:v>
                </c:pt>
                <c:pt idx="8">
                  <c:v>1018</c:v>
                </c:pt>
                <c:pt idx="9">
                  <c:v>862</c:v>
                </c:pt>
                <c:pt idx="10">
                  <c:v>831</c:v>
                </c:pt>
                <c:pt idx="11">
                  <c:v>529</c:v>
                </c:pt>
                <c:pt idx="12">
                  <c:v>354</c:v>
                </c:pt>
                <c:pt idx="13">
                  <c:v>620</c:v>
                </c:pt>
                <c:pt idx="14">
                  <c:v>747</c:v>
                </c:pt>
                <c:pt idx="15">
                  <c:v>693</c:v>
                </c:pt>
                <c:pt idx="16">
                  <c:v>691</c:v>
                </c:pt>
                <c:pt idx="17">
                  <c:v>548</c:v>
                </c:pt>
                <c:pt idx="18">
                  <c:v>308</c:v>
                </c:pt>
                <c:pt idx="19">
                  <c:v>262</c:v>
                </c:pt>
                <c:pt idx="20">
                  <c:v>596</c:v>
                </c:pt>
                <c:pt idx="21">
                  <c:v>627</c:v>
                </c:pt>
                <c:pt idx="22">
                  <c:v>717</c:v>
                </c:pt>
                <c:pt idx="23">
                  <c:v>703</c:v>
                </c:pt>
                <c:pt idx="24">
                  <c:v>398</c:v>
                </c:pt>
                <c:pt idx="25">
                  <c:v>377</c:v>
                </c:pt>
                <c:pt idx="26">
                  <c:v>393</c:v>
                </c:pt>
                <c:pt idx="27">
                  <c:v>678</c:v>
                </c:pt>
                <c:pt idx="28">
                  <c:v>879</c:v>
                </c:pt>
                <c:pt idx="29">
                  <c:v>723</c:v>
                </c:pt>
                <c:pt idx="30">
                  <c:v>742</c:v>
                </c:pt>
                <c:pt idx="31">
                  <c:v>622</c:v>
                </c:pt>
                <c:pt idx="32">
                  <c:v>411</c:v>
                </c:pt>
                <c:pt idx="33">
                  <c:v>404</c:v>
                </c:pt>
                <c:pt idx="34">
                  <c:v>712</c:v>
                </c:pt>
                <c:pt idx="35">
                  <c:v>681</c:v>
                </c:pt>
                <c:pt idx="36">
                  <c:v>514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1-A646-AD9C-592C1114C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316864"/>
        <c:axId val="1629241712"/>
      </c:barChart>
      <c:dateAx>
        <c:axId val="2094316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41712"/>
        <c:crosses val="autoZero"/>
        <c:auto val="1"/>
        <c:lblOffset val="100"/>
        <c:baseTimeUnit val="days"/>
      </c:dateAx>
      <c:valAx>
        <c:axId val="16292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1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PE" sz="1400" b="0" i="0" u="none" strike="noStrike" kern="1200" spc="0" baseline="0">
                <a:solidFill>
                  <a:sysClr val="windowText" lastClr="000000"/>
                </a:solidFill>
                <a:latin typeface="Asap Medium" pitchFamily="2" charset="0"/>
                <a:ea typeface="+mn-ea"/>
                <a:cs typeface="+mn-cs"/>
              </a:defRPr>
            </a:pPr>
            <a:r>
              <a:rPr lang="es-PE" sz="1400" b="0" i="0" u="none" strike="noStrike" kern="1200" spc="0" baseline="0">
                <a:solidFill>
                  <a:sysClr val="windowText" lastClr="000000"/>
                </a:solidFill>
                <a:latin typeface="Asap Medium" pitchFamily="2" charset="0"/>
                <a:ea typeface="+mn-ea"/>
                <a:cs typeface="+mn-cs"/>
              </a:rPr>
              <a:t>Campaña UPN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PE" sz="1400" b="0" i="0" u="none" strike="noStrike" kern="1200" spc="0" baseline="0">
              <a:solidFill>
                <a:sysClr val="windowText" lastClr="000000"/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Difusiones!$F$5</c:f>
              <c:strCache>
                <c:ptCount val="1"/>
                <c:pt idx="0">
                  <c:v>Interesados</c:v>
                </c:pt>
              </c:strCache>
            </c:strRef>
          </c:tx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val>
            <c:numRef>
              <c:f>Difusiones!$F$6:$F$12</c:f>
              <c:numCache>
                <c:formatCode>General</c:formatCode>
                <c:ptCount val="7"/>
                <c:pt idx="0">
                  <c:v>61</c:v>
                </c:pt>
                <c:pt idx="1">
                  <c:v>223</c:v>
                </c:pt>
                <c:pt idx="2">
                  <c:v>325</c:v>
                </c:pt>
                <c:pt idx="3">
                  <c:v>401</c:v>
                </c:pt>
                <c:pt idx="4">
                  <c:v>464</c:v>
                </c:pt>
                <c:pt idx="5">
                  <c:v>578</c:v>
                </c:pt>
                <c:pt idx="6">
                  <c:v>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7-42AF-A493-5961B7CFFC2E}"/>
            </c:ext>
          </c:extLst>
        </c:ser>
        <c:ser>
          <c:idx val="1"/>
          <c:order val="1"/>
          <c:tx>
            <c:strRef>
              <c:f>Difusiones!$G$5</c:f>
              <c:strCache>
                <c:ptCount val="1"/>
                <c:pt idx="0">
                  <c:v>Solicitudes</c:v>
                </c:pt>
              </c:strCache>
            </c:strRef>
          </c:tx>
          <c:spPr>
            <a:ln w="28575" cap="rnd">
              <a:solidFill>
                <a:srgbClr val="05DAD3"/>
              </a:solidFill>
              <a:round/>
            </a:ln>
            <a:effectLst/>
          </c:spPr>
          <c:marker>
            <c:symbol val="none"/>
          </c:marker>
          <c:val>
            <c:numRef>
              <c:f>Difusiones!$G$6:$G$12</c:f>
              <c:numCache>
                <c:formatCode>General</c:formatCode>
                <c:ptCount val="7"/>
                <c:pt idx="0">
                  <c:v>14</c:v>
                </c:pt>
                <c:pt idx="1">
                  <c:v>54</c:v>
                </c:pt>
                <c:pt idx="2">
                  <c:v>82</c:v>
                </c:pt>
                <c:pt idx="3">
                  <c:v>104</c:v>
                </c:pt>
                <c:pt idx="4">
                  <c:v>119</c:v>
                </c:pt>
                <c:pt idx="5">
                  <c:v>153</c:v>
                </c:pt>
                <c:pt idx="6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7-42AF-A493-5961B7CFFC2E}"/>
            </c:ext>
          </c:extLst>
        </c:ser>
        <c:ser>
          <c:idx val="2"/>
          <c:order val="2"/>
          <c:tx>
            <c:strRef>
              <c:f>Difusiones!$H$5</c:f>
              <c:strCache>
                <c:ptCount val="1"/>
                <c:pt idx="0">
                  <c:v>Firmas</c:v>
                </c:pt>
              </c:strCache>
            </c:strRef>
          </c:tx>
          <c:spPr>
            <a:ln w="28575" cap="rnd">
              <a:solidFill>
                <a:srgbClr val="A2A8E6"/>
              </a:solidFill>
              <a:round/>
            </a:ln>
            <a:effectLst/>
          </c:spPr>
          <c:marker>
            <c:symbol val="none"/>
          </c:marker>
          <c:val>
            <c:numRef>
              <c:f>Difusiones!$H$6:$H$12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16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7-42AF-A493-5961B7CFF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14527"/>
        <c:axId val="1672650223"/>
      </c:lineChart>
      <c:catAx>
        <c:axId val="184561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672650223"/>
        <c:crosses val="autoZero"/>
        <c:auto val="1"/>
        <c:lblAlgn val="ctr"/>
        <c:lblOffset val="100"/>
        <c:noMultiLvlLbl val="0"/>
      </c:catAx>
      <c:valAx>
        <c:axId val="16726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conteo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845614527"/>
        <c:crosses val="autoZero"/>
        <c:crossBetween val="between"/>
        <c:majorUnit val="200"/>
        <c:minorUnit val="4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sap Medium" pitchFamily="2" charset="0"/>
                <a:ea typeface="+mn-ea"/>
                <a:cs typeface="+mn-cs"/>
              </a:defRPr>
            </a:pPr>
            <a:r>
              <a:rPr lang="es-PE">
                <a:solidFill>
                  <a:sysClr val="windowText" lastClr="000000"/>
                </a:solidFill>
                <a:latin typeface="Asap Medium" pitchFamily="2" charset="0"/>
              </a:rPr>
              <a:t>Campaña Carrión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Difusiones!$F$5</c:f>
              <c:strCache>
                <c:ptCount val="1"/>
                <c:pt idx="0">
                  <c:v>Interesados</c:v>
                </c:pt>
              </c:strCache>
            </c:strRef>
          </c:tx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val>
            <c:numRef>
              <c:f>Difusiones!$F$19:$F$23</c:f>
              <c:numCache>
                <c:formatCode>General</c:formatCode>
                <c:ptCount val="5"/>
                <c:pt idx="0">
                  <c:v>8</c:v>
                </c:pt>
                <c:pt idx="1">
                  <c:v>21</c:v>
                </c:pt>
                <c:pt idx="2">
                  <c:v>31</c:v>
                </c:pt>
                <c:pt idx="3">
                  <c:v>37</c:v>
                </c:pt>
                <c:pt idx="4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4-4DBE-91BD-574D245EDEA1}"/>
            </c:ext>
          </c:extLst>
        </c:ser>
        <c:ser>
          <c:idx val="1"/>
          <c:order val="1"/>
          <c:tx>
            <c:strRef>
              <c:f>Difusiones!$G$5</c:f>
              <c:strCache>
                <c:ptCount val="1"/>
                <c:pt idx="0">
                  <c:v>Solicitudes</c:v>
                </c:pt>
              </c:strCache>
            </c:strRef>
          </c:tx>
          <c:spPr>
            <a:ln w="28575" cap="rnd">
              <a:solidFill>
                <a:srgbClr val="05DAD3"/>
              </a:solidFill>
              <a:round/>
            </a:ln>
            <a:effectLst/>
          </c:spPr>
          <c:marker>
            <c:symbol val="none"/>
          </c:marker>
          <c:val>
            <c:numRef>
              <c:f>Difusiones!$G$19:$G$23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4-4DBE-91BD-574D245EDEA1}"/>
            </c:ext>
          </c:extLst>
        </c:ser>
        <c:ser>
          <c:idx val="2"/>
          <c:order val="2"/>
          <c:tx>
            <c:strRef>
              <c:f>Difusiones!$H$5</c:f>
              <c:strCache>
                <c:ptCount val="1"/>
                <c:pt idx="0">
                  <c:v>Firmas</c:v>
                </c:pt>
              </c:strCache>
            </c:strRef>
          </c:tx>
          <c:spPr>
            <a:ln w="28575" cap="rnd">
              <a:solidFill>
                <a:srgbClr val="A2A8E6"/>
              </a:solidFill>
              <a:round/>
            </a:ln>
            <a:effectLst/>
          </c:spPr>
          <c:marker>
            <c:symbol val="none"/>
          </c:marker>
          <c:val>
            <c:numRef>
              <c:f>Difusiones!$H$19:$H$23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4-4DBE-91BD-574D245ED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14527"/>
        <c:axId val="1672650223"/>
      </c:lineChart>
      <c:catAx>
        <c:axId val="184561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672650223"/>
        <c:crosses val="autoZero"/>
        <c:auto val="1"/>
        <c:lblAlgn val="ctr"/>
        <c:lblOffset val="100"/>
        <c:noMultiLvlLbl val="0"/>
      </c:catAx>
      <c:valAx>
        <c:axId val="16726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conteo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845614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sap Medium" pitchFamily="2" charset="0"/>
                <a:ea typeface="+mn-ea"/>
                <a:cs typeface="+mn-cs"/>
              </a:defRPr>
            </a:pPr>
            <a:r>
              <a:rPr lang="es-PE">
                <a:solidFill>
                  <a:sysClr val="windowText" lastClr="000000"/>
                </a:solidFill>
                <a:latin typeface="Asap Medium" pitchFamily="2" charset="0"/>
              </a:rPr>
              <a:t>Campaña Wiener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Difusiones!$F$5</c:f>
              <c:strCache>
                <c:ptCount val="1"/>
                <c:pt idx="0">
                  <c:v>Interesados</c:v>
                </c:pt>
              </c:strCache>
            </c:strRef>
          </c:tx>
          <c:spPr>
            <a:ln w="28575" cap="rnd">
              <a:solidFill>
                <a:srgbClr val="4654CD"/>
              </a:solidFill>
              <a:round/>
            </a:ln>
            <a:effectLst/>
          </c:spPr>
          <c:marker>
            <c:symbol val="none"/>
          </c:marker>
          <c:val>
            <c:numRef>
              <c:f>Difusiones!$F$30:$F$46</c:f>
              <c:numCache>
                <c:formatCode>General</c:formatCode>
                <c:ptCount val="17"/>
                <c:pt idx="0">
                  <c:v>9</c:v>
                </c:pt>
                <c:pt idx="1">
                  <c:v>18</c:v>
                </c:pt>
                <c:pt idx="2">
                  <c:v>24</c:v>
                </c:pt>
                <c:pt idx="3">
                  <c:v>31</c:v>
                </c:pt>
                <c:pt idx="4">
                  <c:v>34</c:v>
                </c:pt>
                <c:pt idx="5">
                  <c:v>37</c:v>
                </c:pt>
                <c:pt idx="6">
                  <c:v>45</c:v>
                </c:pt>
                <c:pt idx="7">
                  <c:v>69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98</c:v>
                </c:pt>
                <c:pt idx="12">
                  <c:v>103</c:v>
                </c:pt>
                <c:pt idx="13">
                  <c:v>103</c:v>
                </c:pt>
                <c:pt idx="14">
                  <c:v>103</c:v>
                </c:pt>
                <c:pt idx="15">
                  <c:v>103</c:v>
                </c:pt>
                <c:pt idx="16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4-4BE6-A9A8-BD760B8D9B4D}"/>
            </c:ext>
          </c:extLst>
        </c:ser>
        <c:ser>
          <c:idx val="1"/>
          <c:order val="1"/>
          <c:tx>
            <c:strRef>
              <c:f>Difusiones!$G$5</c:f>
              <c:strCache>
                <c:ptCount val="1"/>
                <c:pt idx="0">
                  <c:v>Solicitudes</c:v>
                </c:pt>
              </c:strCache>
            </c:strRef>
          </c:tx>
          <c:spPr>
            <a:ln w="28575" cap="rnd">
              <a:solidFill>
                <a:srgbClr val="05DAD3"/>
              </a:solidFill>
              <a:round/>
            </a:ln>
            <a:effectLst/>
          </c:spPr>
          <c:marker>
            <c:symbol val="none"/>
          </c:marker>
          <c:val>
            <c:numRef>
              <c:f>Difusiones!$G$30:$G$46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22</c:v>
                </c:pt>
                <c:pt idx="8">
                  <c:v>22</c:v>
                </c:pt>
                <c:pt idx="9">
                  <c:v>23</c:v>
                </c:pt>
                <c:pt idx="10">
                  <c:v>23</c:v>
                </c:pt>
                <c:pt idx="11">
                  <c:v>29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74-4BE6-A9A8-BD760B8D9B4D}"/>
            </c:ext>
          </c:extLst>
        </c:ser>
        <c:ser>
          <c:idx val="2"/>
          <c:order val="2"/>
          <c:tx>
            <c:strRef>
              <c:f>Difusiones!$H$5</c:f>
              <c:strCache>
                <c:ptCount val="1"/>
                <c:pt idx="0">
                  <c:v>Firmas</c:v>
                </c:pt>
              </c:strCache>
            </c:strRef>
          </c:tx>
          <c:spPr>
            <a:ln w="28575" cap="rnd">
              <a:solidFill>
                <a:srgbClr val="A2A8E6"/>
              </a:solidFill>
              <a:round/>
            </a:ln>
            <a:effectLst/>
          </c:spPr>
          <c:marker>
            <c:symbol val="none"/>
          </c:marker>
          <c:val>
            <c:numRef>
              <c:f>Difusiones!$H$30:$H$46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74-4BE6-A9A8-BD760B8D9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14527"/>
        <c:axId val="1672650223"/>
      </c:lineChart>
      <c:catAx>
        <c:axId val="184561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672650223"/>
        <c:crosses val="autoZero"/>
        <c:auto val="1"/>
        <c:lblAlgn val="ctr"/>
        <c:lblOffset val="100"/>
        <c:noMultiLvlLbl val="0"/>
      </c:catAx>
      <c:valAx>
        <c:axId val="16726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sap Medium" pitchFamily="2" charset="0"/>
                    <a:ea typeface="+mn-ea"/>
                    <a:cs typeface="+mn-cs"/>
                  </a:defRPr>
                </a:pPr>
                <a:r>
                  <a:rPr lang="es-PE">
                    <a:latin typeface="Asap Medium" pitchFamily="2" charset="0"/>
                  </a:rPr>
                  <a:t>conteo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sap Medium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sap Medium" pitchFamily="2" charset="0"/>
                <a:ea typeface="+mn-ea"/>
                <a:cs typeface="+mn-cs"/>
              </a:defRPr>
            </a:pPr>
            <a:endParaRPr lang="en-US"/>
          </a:p>
        </c:txPr>
        <c:crossAx val="1845614527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sap Medium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Solicitudes Completadas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36430912698517E-2"/>
          <c:y val="0.18805590648393192"/>
          <c:w val="0.93923586467539588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593</c:v>
              </c:pt>
              <c:pt idx="2">
                <c:v>14</c:v>
              </c:pt>
              <c:pt idx="3">
                <c:v>16</c:v>
              </c:pt>
              <c:pt idx="4">
                <c:v>7</c:v>
              </c:pt>
              <c:pt idx="5">
                <c:v>16</c:v>
              </c:pt>
              <c:pt idx="6">
                <c:v>2</c:v>
              </c:pt>
              <c:pt idx="7">
                <c:v>16</c:v>
              </c:pt>
              <c:pt idx="8">
                <c:v>38</c:v>
              </c:pt>
              <c:pt idx="9">
                <c:v>62</c:v>
              </c:pt>
              <c:pt idx="10">
                <c:v>46</c:v>
              </c:pt>
              <c:pt idx="11">
                <c:v>46</c:v>
              </c:pt>
              <c:pt idx="12">
                <c:v>16</c:v>
              </c:pt>
              <c:pt idx="13">
                <c:v>13</c:v>
              </c:pt>
              <c:pt idx="14">
                <c:v>21</c:v>
              </c:pt>
              <c:pt idx="15">
                <c:v>14</c:v>
              </c:pt>
              <c:pt idx="16">
                <c:v>19</c:v>
              </c:pt>
              <c:pt idx="17">
                <c:v>13</c:v>
              </c:pt>
              <c:pt idx="18">
                <c:v>27</c:v>
              </c:pt>
              <c:pt idx="19">
                <c:v>6</c:v>
              </c:pt>
              <c:pt idx="20">
                <c:v>8</c:v>
              </c:pt>
              <c:pt idx="21">
                <c:v>31</c:v>
              </c:pt>
              <c:pt idx="22">
                <c:v>29</c:v>
              </c:pt>
              <c:pt idx="23">
                <c:v>28</c:v>
              </c:pt>
              <c:pt idx="24">
                <c:v>31</c:v>
              </c:pt>
              <c:pt idx="25">
                <c:v>24</c:v>
              </c:pt>
              <c:pt idx="26">
                <c:v>10</c:v>
              </c:pt>
              <c:pt idx="27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0-7F17-CC41-B9BD-C5C9EB8F3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conversión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0.15547981122181437</c:v>
              </c:pt>
              <c:pt idx="2">
                <c:v>0.22950819672131148</c:v>
              </c:pt>
              <c:pt idx="3">
                <c:v>0.24242424242424243</c:v>
              </c:pt>
              <c:pt idx="4">
                <c:v>0.11864406779661017</c:v>
              </c:pt>
              <c:pt idx="5">
                <c:v>0.32653061224489793</c:v>
              </c:pt>
              <c:pt idx="6">
                <c:v>4.6511627906976744E-2</c:v>
              </c:pt>
              <c:pt idx="7">
                <c:v>0.30188679245283018</c:v>
              </c:pt>
              <c:pt idx="8">
                <c:v>9.405940594059406E-2</c:v>
              </c:pt>
              <c:pt idx="9">
                <c:v>0.11051693404634581</c:v>
              </c:pt>
              <c:pt idx="10">
                <c:v>0.11246943765281174</c:v>
              </c:pt>
              <c:pt idx="11">
                <c:v>0.11219512195121951</c:v>
              </c:pt>
              <c:pt idx="12">
                <c:v>0.18604651162790697</c:v>
              </c:pt>
              <c:pt idx="13">
                <c:v>0.17567567567567569</c:v>
              </c:pt>
              <c:pt idx="14">
                <c:v>0.19090909090909092</c:v>
              </c:pt>
              <c:pt idx="15">
                <c:v>0.14583333333333334</c:v>
              </c:pt>
              <c:pt idx="16">
                <c:v>0.17272727272727273</c:v>
              </c:pt>
              <c:pt idx="17">
                <c:v>0.12149532710280374</c:v>
              </c:pt>
              <c:pt idx="18">
                <c:v>0.2076923076923077</c:v>
              </c:pt>
              <c:pt idx="19">
                <c:v>0.10344827586206896</c:v>
              </c:pt>
              <c:pt idx="20">
                <c:v>0.1111111111111111</c:v>
              </c:pt>
              <c:pt idx="21">
                <c:v>0.24603174603174602</c:v>
              </c:pt>
              <c:pt idx="22">
                <c:v>0.23577235772357724</c:v>
              </c:pt>
              <c:pt idx="23">
                <c:v>0.2413793103448276</c:v>
              </c:pt>
              <c:pt idx="24">
                <c:v>0.29245283018867924</c:v>
              </c:pt>
              <c:pt idx="25">
                <c:v>0.28235294117647058</c:v>
              </c:pt>
              <c:pt idx="26">
                <c:v>0.12987012987012986</c:v>
              </c:pt>
              <c:pt idx="27">
                <c:v>0.13846153846153847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236-EF4D-A66B-111EC62B6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aprobación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0.23102866779089376</c:v>
              </c:pt>
              <c:pt idx="2">
                <c:v>7.1428571428571425E-2</c:v>
              </c:pt>
              <c:pt idx="3">
                <c:v>0.6875</c:v>
              </c:pt>
              <c:pt idx="4">
                <c:v>0.7142857142857143</c:v>
              </c:pt>
              <c:pt idx="5">
                <c:v>0.125</c:v>
              </c:pt>
              <c:pt idx="6">
                <c:v>0</c:v>
              </c:pt>
              <c:pt idx="7">
                <c:v>0.25</c:v>
              </c:pt>
              <c:pt idx="8">
                <c:v>0.13157894736842105</c:v>
              </c:pt>
              <c:pt idx="9">
                <c:v>6.4516129032258063E-2</c:v>
              </c:pt>
              <c:pt idx="10">
                <c:v>0.15217391304347827</c:v>
              </c:pt>
              <c:pt idx="11">
                <c:v>0.10869565217391304</c:v>
              </c:pt>
              <c:pt idx="12">
                <c:v>0</c:v>
              </c:pt>
              <c:pt idx="13">
                <c:v>0</c:v>
              </c:pt>
              <c:pt idx="14">
                <c:v>0.2857142857142857</c:v>
              </c:pt>
              <c:pt idx="15">
                <c:v>0.42857142857142855</c:v>
              </c:pt>
              <c:pt idx="16">
                <c:v>0.47368421052631576</c:v>
              </c:pt>
              <c:pt idx="17">
                <c:v>0.53846153846153844</c:v>
              </c:pt>
              <c:pt idx="18">
                <c:v>0.18518518518518517</c:v>
              </c:pt>
              <c:pt idx="19">
                <c:v>0</c:v>
              </c:pt>
              <c:pt idx="20">
                <c:v>0</c:v>
              </c:pt>
              <c:pt idx="21">
                <c:v>0.35483870967741937</c:v>
              </c:pt>
              <c:pt idx="22">
                <c:v>0.2413793103448276</c:v>
              </c:pt>
              <c:pt idx="23">
                <c:v>0.25</c:v>
              </c:pt>
              <c:pt idx="24">
                <c:v>0.19354838709677419</c:v>
              </c:pt>
              <c:pt idx="25">
                <c:v>0.29166666666666669</c:v>
              </c:pt>
              <c:pt idx="26">
                <c:v>0.4</c:v>
              </c:pt>
              <c:pt idx="27">
                <c:v>0.1111111111111111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A50-9F40-AE41-233096EA0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43242121287473E-2"/>
          <c:y val="0.18805590648393192"/>
          <c:w val="0.93552905346680693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3814</c:v>
              </c:pt>
              <c:pt idx="2">
                <c:v>61</c:v>
              </c:pt>
              <c:pt idx="3">
                <c:v>66</c:v>
              </c:pt>
              <c:pt idx="4">
                <c:v>59</c:v>
              </c:pt>
              <c:pt idx="5">
                <c:v>49</c:v>
              </c:pt>
              <c:pt idx="6">
                <c:v>43</c:v>
              </c:pt>
              <c:pt idx="7">
                <c:v>53</c:v>
              </c:pt>
              <c:pt idx="8">
                <c:v>404</c:v>
              </c:pt>
              <c:pt idx="9">
                <c:v>561</c:v>
              </c:pt>
              <c:pt idx="10">
                <c:v>409</c:v>
              </c:pt>
              <c:pt idx="11">
                <c:v>410</c:v>
              </c:pt>
              <c:pt idx="12">
                <c:v>86</c:v>
              </c:pt>
              <c:pt idx="13">
                <c:v>74</c:v>
              </c:pt>
              <c:pt idx="14">
                <c:v>110</c:v>
              </c:pt>
              <c:pt idx="15">
                <c:v>96</c:v>
              </c:pt>
              <c:pt idx="16">
                <c:v>110</c:v>
              </c:pt>
              <c:pt idx="17">
                <c:v>107</c:v>
              </c:pt>
              <c:pt idx="18">
                <c:v>130</c:v>
              </c:pt>
              <c:pt idx="19">
                <c:v>58</c:v>
              </c:pt>
              <c:pt idx="20">
                <c:v>72</c:v>
              </c:pt>
              <c:pt idx="21">
                <c:v>126</c:v>
              </c:pt>
              <c:pt idx="22">
                <c:v>123</c:v>
              </c:pt>
              <c:pt idx="23">
                <c:v>116</c:v>
              </c:pt>
              <c:pt idx="24">
                <c:v>106</c:v>
              </c:pt>
              <c:pt idx="25">
                <c:v>85</c:v>
              </c:pt>
              <c:pt idx="26">
                <c:v>77</c:v>
              </c:pt>
              <c:pt idx="27">
                <c:v>65</c:v>
              </c:pt>
            </c:numLit>
          </c:val>
          <c:extLst>
            <c:ext xmlns:c16="http://schemas.microsoft.com/office/drawing/2014/chart" uri="{C3380CC4-5D6E-409C-BE32-E72D297353CC}">
              <c16:uniqueId val="{00000000-5E89-254B-A5FA-A3A39D0A2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Solicitudes Completadas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36430912698517E-2"/>
          <c:y val="0.18805590648393192"/>
          <c:w val="0.93923586467539588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403</c:v>
              </c:pt>
              <c:pt idx="2">
                <c:v>11</c:v>
              </c:pt>
              <c:pt idx="3">
                <c:v>10</c:v>
              </c:pt>
              <c:pt idx="4">
                <c:v>7</c:v>
              </c:pt>
              <c:pt idx="5">
                <c:v>13</c:v>
              </c:pt>
              <c:pt idx="6">
                <c:v>2</c:v>
              </c:pt>
              <c:pt idx="7">
                <c:v>12</c:v>
              </c:pt>
              <c:pt idx="8">
                <c:v>34</c:v>
              </c:pt>
              <c:pt idx="9">
                <c:v>53</c:v>
              </c:pt>
              <c:pt idx="10">
                <c:v>38</c:v>
              </c:pt>
              <c:pt idx="11">
                <c:v>34</c:v>
              </c:pt>
              <c:pt idx="12">
                <c:v>8</c:v>
              </c:pt>
              <c:pt idx="13">
                <c:v>10</c:v>
              </c:pt>
              <c:pt idx="14">
                <c:v>16</c:v>
              </c:pt>
              <c:pt idx="15">
                <c:v>8</c:v>
              </c:pt>
              <c:pt idx="16">
                <c:v>8</c:v>
              </c:pt>
              <c:pt idx="17">
                <c:v>7</c:v>
              </c:pt>
              <c:pt idx="18">
                <c:v>15</c:v>
              </c:pt>
              <c:pt idx="19">
                <c:v>4</c:v>
              </c:pt>
              <c:pt idx="20">
                <c:v>4</c:v>
              </c:pt>
              <c:pt idx="21">
                <c:v>15</c:v>
              </c:pt>
              <c:pt idx="22">
                <c:v>19</c:v>
              </c:pt>
              <c:pt idx="23">
                <c:v>22</c:v>
              </c:pt>
              <c:pt idx="24">
                <c:v>22</c:v>
              </c:pt>
              <c:pt idx="25">
                <c:v>11</c:v>
              </c:pt>
              <c:pt idx="26">
                <c:v>1</c:v>
              </c:pt>
              <c:pt idx="2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440-8547-9CA8-F07D0A139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conversión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0.15797726381811056</c:v>
              </c:pt>
              <c:pt idx="2">
                <c:v>0.31428571428571428</c:v>
              </c:pt>
              <c:pt idx="3">
                <c:v>0.25641025641025639</c:v>
              </c:pt>
              <c:pt idx="4">
                <c:v>0.25925925925925924</c:v>
              </c:pt>
              <c:pt idx="5">
                <c:v>0.54166666666666663</c:v>
              </c:pt>
              <c:pt idx="6">
                <c:v>0.16666666666666666</c:v>
              </c:pt>
              <c:pt idx="7">
                <c:v>0.54545454545454541</c:v>
              </c:pt>
              <c:pt idx="8">
                <c:v>9.1397849462365593E-2</c:v>
              </c:pt>
              <c:pt idx="9">
                <c:v>9.9065420560747658E-2</c:v>
              </c:pt>
              <c:pt idx="10">
                <c:v>9.6938775510204078E-2</c:v>
              </c:pt>
              <c:pt idx="11">
                <c:v>8.9947089947089942E-2</c:v>
              </c:pt>
              <c:pt idx="12">
                <c:v>0.11764705882352941</c:v>
              </c:pt>
              <c:pt idx="13">
                <c:v>0.19230769230769232</c:v>
              </c:pt>
              <c:pt idx="14">
                <c:v>0.20253164556962025</c:v>
              </c:pt>
              <c:pt idx="15">
                <c:v>0.18604651162790697</c:v>
              </c:pt>
              <c:pt idx="16">
                <c:v>0.15686274509803921</c:v>
              </c:pt>
              <c:pt idx="17">
                <c:v>0.17499999999999999</c:v>
              </c:pt>
              <c:pt idx="18">
                <c:v>0.29411764705882354</c:v>
              </c:pt>
              <c:pt idx="19">
                <c:v>0.25</c:v>
              </c:pt>
              <c:pt idx="20">
                <c:v>0.33333333333333331</c:v>
              </c:pt>
              <c:pt idx="21">
                <c:v>0.30612244897959184</c:v>
              </c:pt>
              <c:pt idx="22">
                <c:v>0.38775510204081631</c:v>
              </c:pt>
              <c:pt idx="23">
                <c:v>0.52380952380952384</c:v>
              </c:pt>
              <c:pt idx="24">
                <c:v>0.46808510638297873</c:v>
              </c:pt>
              <c:pt idx="25">
                <c:v>0.34375</c:v>
              </c:pt>
              <c:pt idx="26">
                <c:v>5.8823529411764705E-2</c:v>
              </c:pt>
              <c:pt idx="27">
                <c:v>0.38461538461538464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9BC-8242-A357-B696FADFD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aprobación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0.28287841191066998</c:v>
              </c:pt>
              <c:pt idx="2">
                <c:v>9.0909090909090912E-2</c:v>
              </c:pt>
              <c:pt idx="3">
                <c:v>0.8</c:v>
              </c:pt>
              <c:pt idx="4">
                <c:v>0.42857142857142855</c:v>
              </c:pt>
              <c:pt idx="5">
                <c:v>0.15384615384615385</c:v>
              </c:pt>
              <c:pt idx="6">
                <c:v>1.5</c:v>
              </c:pt>
              <c:pt idx="7">
                <c:v>0.25</c:v>
              </c:pt>
              <c:pt idx="8">
                <c:v>8.8235294117647065E-2</c:v>
              </c:pt>
              <c:pt idx="9">
                <c:v>0.13207547169811321</c:v>
              </c:pt>
              <c:pt idx="10">
                <c:v>0.13157894736842105</c:v>
              </c:pt>
              <c:pt idx="11">
                <c:v>0.14705882352941177</c:v>
              </c:pt>
              <c:pt idx="12">
                <c:v>0.625</c:v>
              </c:pt>
              <c:pt idx="13">
                <c:v>0.8</c:v>
              </c:pt>
              <c:pt idx="14">
                <c:v>0.375</c:v>
              </c:pt>
              <c:pt idx="15">
                <c:v>0.5</c:v>
              </c:pt>
              <c:pt idx="16">
                <c:v>1.125</c:v>
              </c:pt>
              <c:pt idx="17">
                <c:v>1</c:v>
              </c:pt>
              <c:pt idx="18">
                <c:v>0.4</c:v>
              </c:pt>
              <c:pt idx="19">
                <c:v>1.5</c:v>
              </c:pt>
              <c:pt idx="20">
                <c:v>1</c:v>
              </c:pt>
              <c:pt idx="21">
                <c:v>6.6666666666666666E-2</c:v>
              </c:pt>
              <c:pt idx="22">
                <c:v>0.42105263157894735</c:v>
              </c:pt>
              <c:pt idx="23">
                <c:v>0.22727272727272727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236-B94F-8587-7E1E7DC4C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43242121287473E-2"/>
          <c:y val="0.18805590648393192"/>
          <c:w val="0.93552905346680693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2551</c:v>
              </c:pt>
              <c:pt idx="2">
                <c:v>35</c:v>
              </c:pt>
              <c:pt idx="3">
                <c:v>39</c:v>
              </c:pt>
              <c:pt idx="4">
                <c:v>27</c:v>
              </c:pt>
              <c:pt idx="5">
                <c:v>24</c:v>
              </c:pt>
              <c:pt idx="6">
                <c:v>12</c:v>
              </c:pt>
              <c:pt idx="7">
                <c:v>22</c:v>
              </c:pt>
              <c:pt idx="8">
                <c:v>372</c:v>
              </c:pt>
              <c:pt idx="9">
                <c:v>535</c:v>
              </c:pt>
              <c:pt idx="10">
                <c:v>392</c:v>
              </c:pt>
              <c:pt idx="11">
                <c:v>378</c:v>
              </c:pt>
              <c:pt idx="12">
                <c:v>68</c:v>
              </c:pt>
              <c:pt idx="13">
                <c:v>52</c:v>
              </c:pt>
              <c:pt idx="14">
                <c:v>79</c:v>
              </c:pt>
              <c:pt idx="15">
                <c:v>43</c:v>
              </c:pt>
              <c:pt idx="16">
                <c:v>51</c:v>
              </c:pt>
              <c:pt idx="17">
                <c:v>40</c:v>
              </c:pt>
              <c:pt idx="18">
                <c:v>51</c:v>
              </c:pt>
              <c:pt idx="19">
                <c:v>16</c:v>
              </c:pt>
              <c:pt idx="20">
                <c:v>12</c:v>
              </c:pt>
              <c:pt idx="21">
                <c:v>49</c:v>
              </c:pt>
              <c:pt idx="22">
                <c:v>49</c:v>
              </c:pt>
              <c:pt idx="23">
                <c:v>42</c:v>
              </c:pt>
              <c:pt idx="24">
                <c:v>47</c:v>
              </c:pt>
              <c:pt idx="25">
                <c:v>32</c:v>
              </c:pt>
              <c:pt idx="26">
                <c:v>17</c:v>
              </c:pt>
              <c:pt idx="27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3CE2-834E-AD12-817860B7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Solicitudes Completadas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36430912698517E-2"/>
          <c:y val="0.18805590648393192"/>
          <c:w val="0.93923586467539588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22</c:v>
              </c:pt>
              <c:pt idx="2">
                <c:v>0</c:v>
              </c:pt>
              <c:pt idx="3">
                <c:v>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</c:v>
              </c:pt>
              <c:pt idx="8">
                <c:v>0</c:v>
              </c:pt>
              <c:pt idx="9">
                <c:v>1</c:v>
              </c:pt>
              <c:pt idx="10">
                <c:v>0</c:v>
              </c:pt>
              <c:pt idx="11">
                <c:v>0</c:v>
              </c:pt>
              <c:pt idx="12">
                <c:v>1</c:v>
              </c:pt>
              <c:pt idx="13">
                <c:v>1</c:v>
              </c:pt>
              <c:pt idx="14">
                <c:v>0</c:v>
              </c:pt>
              <c:pt idx="15">
                <c:v>1</c:v>
              </c:pt>
              <c:pt idx="16">
                <c:v>0</c:v>
              </c:pt>
              <c:pt idx="17">
                <c:v>1</c:v>
              </c:pt>
              <c:pt idx="18">
                <c:v>4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0</c:v>
              </c:pt>
              <c:pt idx="23">
                <c:v>1</c:v>
              </c:pt>
              <c:pt idx="24">
                <c:v>1</c:v>
              </c:pt>
              <c:pt idx="25">
                <c:v>2</c:v>
              </c:pt>
              <c:pt idx="26">
                <c:v>3</c:v>
              </c:pt>
              <c:pt idx="2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50C-3F45-B4C9-838473113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conversión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3.1976744186046513E-2</c:v>
              </c:pt>
              <c:pt idx="2">
                <c:v>0</c:v>
              </c:pt>
              <c:pt idx="3">
                <c:v>0.13333333333333333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6.6666666666666666E-2</c:v>
              </c:pt>
              <c:pt idx="8">
                <c:v>0</c:v>
              </c:pt>
              <c:pt idx="9">
                <c:v>0.125</c:v>
              </c:pt>
              <c:pt idx="10">
                <c:v>0</c:v>
              </c:pt>
              <c:pt idx="11">
                <c:v>0</c:v>
              </c:pt>
              <c:pt idx="12">
                <c:v>0.2</c:v>
              </c:pt>
              <c:pt idx="13">
                <c:v>0.14285714285714285</c:v>
              </c:pt>
              <c:pt idx="14">
                <c:v>0</c:v>
              </c:pt>
              <c:pt idx="15">
                <c:v>2.564102564102564E-2</c:v>
              </c:pt>
              <c:pt idx="16">
                <c:v>0</c:v>
              </c:pt>
              <c:pt idx="17">
                <c:v>2.3809523809523808E-2</c:v>
              </c:pt>
              <c:pt idx="18">
                <c:v>7.1428571428571425E-2</c:v>
              </c:pt>
              <c:pt idx="19">
                <c:v>0</c:v>
              </c:pt>
              <c:pt idx="20">
                <c:v>0</c:v>
              </c:pt>
              <c:pt idx="21">
                <c:v>2.7777777777777776E-2</c:v>
              </c:pt>
              <c:pt idx="22">
                <c:v>0</c:v>
              </c:pt>
              <c:pt idx="23">
                <c:v>2.7027027027027029E-2</c:v>
              </c:pt>
              <c:pt idx="24">
                <c:v>0.04</c:v>
              </c:pt>
              <c:pt idx="25">
                <c:v>8.6956521739130432E-2</c:v>
              </c:pt>
              <c:pt idx="26">
                <c:v>7.4999999999999997E-2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382-9C42-81C0-86288211C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aprobación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0.18181818181818182</c:v>
              </c:pt>
              <c:pt idx="2">
                <c:v>0</c:v>
              </c:pt>
              <c:pt idx="3">
                <c:v>0.5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222-5743-BFDD-5D2764283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43242121287473E-2"/>
          <c:y val="0.18805590648393192"/>
          <c:w val="0.93552905346680693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688</c:v>
              </c:pt>
              <c:pt idx="2">
                <c:v>16</c:v>
              </c:pt>
              <c:pt idx="3">
                <c:v>15</c:v>
              </c:pt>
              <c:pt idx="4">
                <c:v>24</c:v>
              </c:pt>
              <c:pt idx="5">
                <c:v>15</c:v>
              </c:pt>
              <c:pt idx="6">
                <c:v>25</c:v>
              </c:pt>
              <c:pt idx="7">
                <c:v>15</c:v>
              </c:pt>
              <c:pt idx="8">
                <c:v>15</c:v>
              </c:pt>
              <c:pt idx="9">
                <c:v>8</c:v>
              </c:pt>
              <c:pt idx="10">
                <c:v>2</c:v>
              </c:pt>
              <c:pt idx="11">
                <c:v>10</c:v>
              </c:pt>
              <c:pt idx="12">
                <c:v>5</c:v>
              </c:pt>
              <c:pt idx="13">
                <c:v>7</c:v>
              </c:pt>
              <c:pt idx="14">
                <c:v>14</c:v>
              </c:pt>
              <c:pt idx="15">
                <c:v>39</c:v>
              </c:pt>
              <c:pt idx="16">
                <c:v>32</c:v>
              </c:pt>
              <c:pt idx="17">
                <c:v>42</c:v>
              </c:pt>
              <c:pt idx="18">
                <c:v>56</c:v>
              </c:pt>
              <c:pt idx="19">
                <c:v>34</c:v>
              </c:pt>
              <c:pt idx="20">
                <c:v>51</c:v>
              </c:pt>
              <c:pt idx="21">
                <c:v>36</c:v>
              </c:pt>
              <c:pt idx="22">
                <c:v>33</c:v>
              </c:pt>
              <c:pt idx="23">
                <c:v>37</c:v>
              </c:pt>
              <c:pt idx="24">
                <c:v>25</c:v>
              </c:pt>
              <c:pt idx="25">
                <c:v>23</c:v>
              </c:pt>
              <c:pt idx="26">
                <c:v>40</c:v>
              </c:pt>
              <c:pt idx="2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0-AC60-8E46-B0D1-BDBCBD5D8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Solicitudes Completadas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36430912698517E-2"/>
          <c:y val="0.18805590648393192"/>
          <c:w val="0.93923586467539588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168</c:v>
              </c:pt>
              <c:pt idx="2">
                <c:v>3</c:v>
              </c:pt>
              <c:pt idx="3">
                <c:v>4</c:v>
              </c:pt>
              <c:pt idx="5">
                <c:v>3</c:v>
              </c:pt>
              <c:pt idx="7">
                <c:v>3</c:v>
              </c:pt>
              <c:pt idx="8">
                <c:v>4</c:v>
              </c:pt>
              <c:pt idx="9">
                <c:v>8</c:v>
              </c:pt>
              <c:pt idx="10">
                <c:v>8</c:v>
              </c:pt>
              <c:pt idx="11">
                <c:v>12</c:v>
              </c:pt>
              <c:pt idx="12">
                <c:v>7</c:v>
              </c:pt>
              <c:pt idx="13">
                <c:v>2</c:v>
              </c:pt>
              <c:pt idx="14">
                <c:v>5</c:v>
              </c:pt>
              <c:pt idx="15">
                <c:v>5</c:v>
              </c:pt>
              <c:pt idx="16">
                <c:v>11</c:v>
              </c:pt>
              <c:pt idx="17">
                <c:v>5</c:v>
              </c:pt>
              <c:pt idx="18">
                <c:v>8</c:v>
              </c:pt>
              <c:pt idx="19">
                <c:v>2</c:v>
              </c:pt>
              <c:pt idx="20">
                <c:v>4</c:v>
              </c:pt>
              <c:pt idx="21">
                <c:v>15</c:v>
              </c:pt>
              <c:pt idx="22">
                <c:v>10</c:v>
              </c:pt>
              <c:pt idx="23">
                <c:v>5</c:v>
              </c:pt>
              <c:pt idx="24">
                <c:v>8</c:v>
              </c:pt>
              <c:pt idx="25">
                <c:v>11</c:v>
              </c:pt>
              <c:pt idx="26">
                <c:v>6</c:v>
              </c:pt>
              <c:pt idx="27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D65C-EC42-A954-DC50EA45D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conversión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0.29217391304347828</c:v>
              </c:pt>
              <c:pt idx="2">
                <c:v>0.3</c:v>
              </c:pt>
              <c:pt idx="3">
                <c:v>0.33333333333333331</c:v>
              </c:pt>
              <c:pt idx="4">
                <c:v>0.375</c:v>
              </c:pt>
              <c:pt idx="5">
                <c:v>0.8</c:v>
              </c:pt>
              <c:pt idx="6">
                <c:v>1.3333333333333333</c:v>
              </c:pt>
              <c:pt idx="7">
                <c:v>0.75</c:v>
              </c:pt>
              <c:pt idx="8">
                <c:v>0.41176470588235292</c:v>
              </c:pt>
              <c:pt idx="9">
                <c:v>0.1111111111111111</c:v>
              </c:pt>
              <c:pt idx="10">
                <c:v>0.33333333333333331</c:v>
              </c:pt>
              <c:pt idx="11">
                <c:v>0.22727272727272727</c:v>
              </c:pt>
              <c:pt idx="12">
                <c:v>0.84615384615384615</c:v>
              </c:pt>
              <c:pt idx="13">
                <c:v>0.33333333333333331</c:v>
              </c:pt>
              <c:pt idx="14">
                <c:v>0.47058823529411764</c:v>
              </c:pt>
              <c:pt idx="15">
                <c:v>0.14285714285714285</c:v>
              </c:pt>
              <c:pt idx="16">
                <c:v>0.14814814814814814</c:v>
              </c:pt>
              <c:pt idx="17">
                <c:v>0.6</c:v>
              </c:pt>
              <c:pt idx="18">
                <c:v>0.43478260869565216</c:v>
              </c:pt>
              <c:pt idx="19">
                <c:v>0.625</c:v>
              </c:pt>
              <c:pt idx="20">
                <c:v>0.88888888888888884</c:v>
              </c:pt>
              <c:pt idx="21">
                <c:v>0.26829268292682928</c:v>
              </c:pt>
              <c:pt idx="22">
                <c:v>0.14634146341463414</c:v>
              </c:pt>
              <c:pt idx="23">
                <c:v>0.10810810810810811</c:v>
              </c:pt>
              <c:pt idx="24">
                <c:v>0.17647058823529413</c:v>
              </c:pt>
              <c:pt idx="25">
                <c:v>0.3</c:v>
              </c:pt>
              <c:pt idx="26">
                <c:v>0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908-A341-AA8A-3C3BB1E4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de aprobación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8"/>
              <c:pt idx="0">
                <c:v>0.1130952380952381</c:v>
              </c:pt>
              <c:pt idx="2">
                <c:v>0</c:v>
              </c:pt>
              <c:pt idx="3">
                <c:v>0.5</c:v>
              </c:pt>
              <c:pt idx="4">
                <c:v>0.33333333333333331</c:v>
              </c:pt>
              <c:pt idx="5">
                <c:v>0</c:v>
              </c:pt>
              <c:pt idx="6">
                <c:v>0</c:v>
              </c:pt>
              <c:pt idx="7">
                <c:v>8.3333333333333329E-2</c:v>
              </c:pt>
              <c:pt idx="8">
                <c:v>0.2857142857142857</c:v>
              </c:pt>
              <c:pt idx="9">
                <c:v>0.5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0.125</c:v>
              </c:pt>
              <c:pt idx="15">
                <c:v>0.5</c:v>
              </c:pt>
              <c:pt idx="16">
                <c:v>0.25</c:v>
              </c:pt>
              <c:pt idx="17">
                <c:v>6.6666666666666666E-2</c:v>
              </c:pt>
              <c:pt idx="18">
                <c:v>0.1</c:v>
              </c:pt>
              <c:pt idx="19">
                <c:v>0</c:v>
              </c:pt>
              <c:pt idx="20">
                <c:v>0</c:v>
              </c:pt>
              <c:pt idx="21">
                <c:v>9.0909090909090912E-2</c:v>
              </c:pt>
              <c:pt idx="22">
                <c:v>0</c:v>
              </c:pt>
              <c:pt idx="23">
                <c:v>0.25</c:v>
              </c:pt>
              <c:pt idx="24">
                <c:v>0.16666666666666666</c:v>
              </c:pt>
              <c:pt idx="25">
                <c:v>0.1111111111111111</c:v>
              </c:pt>
              <c:pt idx="26">
                <c:v>0</c:v>
              </c:pt>
              <c:pt idx="2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078-B847-AE28-047F646FE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64015"/>
        <c:axId val="640053951"/>
      </c:line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43242121287473E-2"/>
          <c:y val="0.18805590648393192"/>
          <c:w val="0.93552905346680693"/>
          <c:h val="0.69434905936110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28"/>
              <c:pt idx="0">
                <c:v>575</c:v>
              </c:pt>
              <c:pt idx="2">
                <c:v>10</c:v>
              </c:pt>
              <c:pt idx="3">
                <c:v>12</c:v>
              </c:pt>
              <c:pt idx="4">
                <c:v>8</c:v>
              </c:pt>
              <c:pt idx="5">
                <c:v>10</c:v>
              </c:pt>
              <c:pt idx="6">
                <c:v>6</c:v>
              </c:pt>
              <c:pt idx="7">
                <c:v>16</c:v>
              </c:pt>
              <c:pt idx="8">
                <c:v>17</c:v>
              </c:pt>
              <c:pt idx="9">
                <c:v>18</c:v>
              </c:pt>
              <c:pt idx="10">
                <c:v>15</c:v>
              </c:pt>
              <c:pt idx="11">
                <c:v>22</c:v>
              </c:pt>
              <c:pt idx="12">
                <c:v>13</c:v>
              </c:pt>
              <c:pt idx="13">
                <c:v>15</c:v>
              </c:pt>
              <c:pt idx="14">
                <c:v>17</c:v>
              </c:pt>
              <c:pt idx="15">
                <c:v>14</c:v>
              </c:pt>
              <c:pt idx="16">
                <c:v>27</c:v>
              </c:pt>
              <c:pt idx="17">
                <c:v>25</c:v>
              </c:pt>
              <c:pt idx="18">
                <c:v>23</c:v>
              </c:pt>
              <c:pt idx="19">
                <c:v>8</c:v>
              </c:pt>
              <c:pt idx="20">
                <c:v>9</c:v>
              </c:pt>
              <c:pt idx="21">
                <c:v>41</c:v>
              </c:pt>
              <c:pt idx="22">
                <c:v>41</c:v>
              </c:pt>
              <c:pt idx="23">
                <c:v>37</c:v>
              </c:pt>
              <c:pt idx="24">
                <c:v>34</c:v>
              </c:pt>
              <c:pt idx="25">
                <c:v>30</c:v>
              </c:pt>
              <c:pt idx="26">
                <c:v>20</c:v>
              </c:pt>
              <c:pt idx="27">
                <c:v>21</c:v>
              </c:pt>
            </c:numLit>
          </c:val>
          <c:extLst>
            <c:ext xmlns:c16="http://schemas.microsoft.com/office/drawing/2014/chart" uri="{C3380CC4-5D6E-409C-BE32-E72D297353CC}">
              <c16:uniqueId val="{00000000-5A78-6A45-8D13-69176E58B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64015"/>
        <c:axId val="640053951"/>
      </c:barChart>
      <c:catAx>
        <c:axId val="1261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53951"/>
        <c:crosses val="autoZero"/>
        <c:auto val="1"/>
        <c:lblAlgn val="ctr"/>
        <c:lblOffset val="100"/>
        <c:noMultiLvlLbl val="0"/>
      </c:catAx>
      <c:valAx>
        <c:axId val="6400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18" Type="http://schemas.openxmlformats.org/officeDocument/2006/relationships/chart" Target="../charts/chart3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17" Type="http://schemas.openxmlformats.org/officeDocument/2006/relationships/chart" Target="../charts/chart30.xml"/><Relationship Id="rId2" Type="http://schemas.openxmlformats.org/officeDocument/2006/relationships/chart" Target="../charts/chart15.xml"/><Relationship Id="rId16" Type="http://schemas.openxmlformats.org/officeDocument/2006/relationships/chart" Target="../charts/chart29.xml"/><Relationship Id="rId20" Type="http://schemas.openxmlformats.org/officeDocument/2006/relationships/chart" Target="../charts/chart33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5" Type="http://schemas.openxmlformats.org/officeDocument/2006/relationships/chart" Target="../charts/chart28.xml"/><Relationship Id="rId10" Type="http://schemas.openxmlformats.org/officeDocument/2006/relationships/chart" Target="../charts/chart23.xml"/><Relationship Id="rId19" Type="http://schemas.openxmlformats.org/officeDocument/2006/relationships/chart" Target="../charts/chart32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14" Type="http://schemas.openxmlformats.org/officeDocument/2006/relationships/chart" Target="../charts/chart2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chart" Target="../charts/chart5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" Type="http://schemas.openxmlformats.org/officeDocument/2006/relationships/chart" Target="../charts/chart35.xml"/><Relationship Id="rId16" Type="http://schemas.openxmlformats.org/officeDocument/2006/relationships/chart" Target="../charts/chart49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2.xml"/><Relationship Id="rId13" Type="http://schemas.openxmlformats.org/officeDocument/2006/relationships/chart" Target="../charts/chart67.xml"/><Relationship Id="rId3" Type="http://schemas.openxmlformats.org/officeDocument/2006/relationships/chart" Target="../charts/chart57.xml"/><Relationship Id="rId7" Type="http://schemas.openxmlformats.org/officeDocument/2006/relationships/chart" Target="../charts/chart61.xml"/><Relationship Id="rId12" Type="http://schemas.openxmlformats.org/officeDocument/2006/relationships/chart" Target="../charts/chart66.xml"/><Relationship Id="rId2" Type="http://schemas.openxmlformats.org/officeDocument/2006/relationships/chart" Target="../charts/chart56.xml"/><Relationship Id="rId16" Type="http://schemas.openxmlformats.org/officeDocument/2006/relationships/chart" Target="../charts/chart70.xml"/><Relationship Id="rId1" Type="http://schemas.openxmlformats.org/officeDocument/2006/relationships/chart" Target="../charts/chart55.xml"/><Relationship Id="rId6" Type="http://schemas.openxmlformats.org/officeDocument/2006/relationships/chart" Target="../charts/chart60.xml"/><Relationship Id="rId11" Type="http://schemas.openxmlformats.org/officeDocument/2006/relationships/chart" Target="../charts/chart65.xml"/><Relationship Id="rId5" Type="http://schemas.openxmlformats.org/officeDocument/2006/relationships/chart" Target="../charts/chart59.xml"/><Relationship Id="rId15" Type="http://schemas.openxmlformats.org/officeDocument/2006/relationships/chart" Target="../charts/chart69.xml"/><Relationship Id="rId10" Type="http://schemas.openxmlformats.org/officeDocument/2006/relationships/chart" Target="../charts/chart64.xml"/><Relationship Id="rId4" Type="http://schemas.openxmlformats.org/officeDocument/2006/relationships/chart" Target="../charts/chart58.xml"/><Relationship Id="rId9" Type="http://schemas.openxmlformats.org/officeDocument/2006/relationships/chart" Target="../charts/chart63.xml"/><Relationship Id="rId14" Type="http://schemas.openxmlformats.org/officeDocument/2006/relationships/chart" Target="../charts/chart6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657223</xdr:colOff>
      <xdr:row>53</xdr:row>
      <xdr:rowOff>48932</xdr:rowOff>
    </xdr:from>
    <xdr:to>
      <xdr:col>26</xdr:col>
      <xdr:colOff>761847</xdr:colOff>
      <xdr:row>69</xdr:row>
      <xdr:rowOff>104570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3FEAF-4BAB-6F49-9EEB-C37221CA3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760918</xdr:colOff>
      <xdr:row>53</xdr:row>
      <xdr:rowOff>48932</xdr:rowOff>
    </xdr:from>
    <xdr:to>
      <xdr:col>50</xdr:col>
      <xdr:colOff>791333</xdr:colOff>
      <xdr:row>69</xdr:row>
      <xdr:rowOff>104570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F425EC49-8658-B449-B3DC-0ACC0F9BF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761825</xdr:colOff>
      <xdr:row>70</xdr:row>
      <xdr:rowOff>145913</xdr:rowOff>
    </xdr:from>
    <xdr:to>
      <xdr:col>50</xdr:col>
      <xdr:colOff>790426</xdr:colOff>
      <xdr:row>79</xdr:row>
      <xdr:rowOff>145913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A9C5E150-BCDC-DA40-AE37-B4DAA33FD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761825</xdr:colOff>
      <xdr:row>80</xdr:row>
      <xdr:rowOff>187256</xdr:rowOff>
    </xdr:from>
    <xdr:to>
      <xdr:col>50</xdr:col>
      <xdr:colOff>790426</xdr:colOff>
      <xdr:row>89</xdr:row>
      <xdr:rowOff>187256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5FD747C8-3488-FF4F-ADB5-C0E072467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790770</xdr:colOff>
      <xdr:row>91</xdr:row>
      <xdr:rowOff>25399</xdr:rowOff>
    </xdr:from>
    <xdr:to>
      <xdr:col>50</xdr:col>
      <xdr:colOff>785505</xdr:colOff>
      <xdr:row>100</xdr:row>
      <xdr:rowOff>25399</xdr:rowOff>
    </xdr:to>
    <xdr:graphicFrame macro="">
      <xdr:nvGraphicFramePr>
        <xdr:cNvPr id="10" name="Chart 4">
          <a:extLst>
            <a:ext uri="{FF2B5EF4-FFF2-40B4-BE49-F238E27FC236}">
              <a16:creationId xmlns:a16="http://schemas.microsoft.com/office/drawing/2014/main" id="{07EDCE1C-E79B-2741-81FC-12383E27C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89439</xdr:colOff>
      <xdr:row>53</xdr:row>
      <xdr:rowOff>48932</xdr:rowOff>
    </xdr:from>
    <xdr:to>
      <xdr:col>58</xdr:col>
      <xdr:colOff>119071</xdr:colOff>
      <xdr:row>69</xdr:row>
      <xdr:rowOff>104570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F8A2ED8D-BFE2-9844-80ED-46B03CAE3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83088</xdr:colOff>
      <xdr:row>70</xdr:row>
      <xdr:rowOff>148171</xdr:rowOff>
    </xdr:from>
    <xdr:to>
      <xdr:col>58</xdr:col>
      <xdr:colOff>125421</xdr:colOff>
      <xdr:row>79</xdr:row>
      <xdr:rowOff>148171</xdr:rowOff>
    </xdr:to>
    <xdr:graphicFrame macro="">
      <xdr:nvGraphicFramePr>
        <xdr:cNvPr id="12" name="Chart 7">
          <a:extLst>
            <a:ext uri="{FF2B5EF4-FFF2-40B4-BE49-F238E27FC236}">
              <a16:creationId xmlns:a16="http://schemas.microsoft.com/office/drawing/2014/main" id="{B42307B5-7764-024C-9B84-8C7E9E7F1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83088</xdr:colOff>
      <xdr:row>80</xdr:row>
      <xdr:rowOff>191772</xdr:rowOff>
    </xdr:from>
    <xdr:to>
      <xdr:col>58</xdr:col>
      <xdr:colOff>125421</xdr:colOff>
      <xdr:row>89</xdr:row>
      <xdr:rowOff>191772</xdr:rowOff>
    </xdr:to>
    <xdr:graphicFrame macro="">
      <xdr:nvGraphicFramePr>
        <xdr:cNvPr id="13" name="Chart 8">
          <a:extLst>
            <a:ext uri="{FF2B5EF4-FFF2-40B4-BE49-F238E27FC236}">
              <a16:creationId xmlns:a16="http://schemas.microsoft.com/office/drawing/2014/main" id="{CDE49272-F9CB-5041-B508-F03D65913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125421</xdr:colOff>
      <xdr:row>91</xdr:row>
      <xdr:rowOff>32173</xdr:rowOff>
    </xdr:from>
    <xdr:to>
      <xdr:col>58</xdr:col>
      <xdr:colOff>125420</xdr:colOff>
      <xdr:row>100</xdr:row>
      <xdr:rowOff>32173</xdr:rowOff>
    </xdr:to>
    <xdr:graphicFrame macro="">
      <xdr:nvGraphicFramePr>
        <xdr:cNvPr id="14" name="Chart 9">
          <a:extLst>
            <a:ext uri="{FF2B5EF4-FFF2-40B4-BE49-F238E27FC236}">
              <a16:creationId xmlns:a16="http://schemas.microsoft.com/office/drawing/2014/main" id="{82078498-84FC-504B-A132-0F4ECFA7E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71</xdr:row>
      <xdr:rowOff>1</xdr:rowOff>
    </xdr:from>
    <xdr:to>
      <xdr:col>36</xdr:col>
      <xdr:colOff>227462</xdr:colOff>
      <xdr:row>80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416FB2-DC93-1E49-A146-0144AAB18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81</xdr:row>
      <xdr:rowOff>1</xdr:rowOff>
    </xdr:from>
    <xdr:to>
      <xdr:col>36</xdr:col>
      <xdr:colOff>227462</xdr:colOff>
      <xdr:row>90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5F9A61E-DDC3-F044-853E-5F0BAFB00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821764</xdr:colOff>
      <xdr:row>54</xdr:row>
      <xdr:rowOff>84667</xdr:rowOff>
    </xdr:from>
    <xdr:to>
      <xdr:col>36</xdr:col>
      <xdr:colOff>227462</xdr:colOff>
      <xdr:row>70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DD774C5-E37C-1D46-A5EE-8B500F4F4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487324</xdr:colOff>
      <xdr:row>54</xdr:row>
      <xdr:rowOff>0</xdr:rowOff>
    </xdr:from>
    <xdr:to>
      <xdr:col>43</xdr:col>
      <xdr:colOff>590697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722B2D-ABAB-6742-A58B-E2F9A7C59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153254</xdr:rowOff>
    </xdr:from>
    <xdr:to>
      <xdr:col>25</xdr:col>
      <xdr:colOff>0</xdr:colOff>
      <xdr:row>13</xdr:row>
      <xdr:rowOff>145317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92242</xdr:colOff>
      <xdr:row>16</xdr:row>
      <xdr:rowOff>50801</xdr:rowOff>
    </xdr:from>
    <xdr:to>
      <xdr:col>43</xdr:col>
      <xdr:colOff>266032</xdr:colOff>
      <xdr:row>29</xdr:row>
      <xdr:rowOff>117642</xdr:rowOff>
    </xdr:to>
    <xdr:graphicFrame macro="">
      <xdr:nvGraphicFramePr>
        <xdr:cNvPr id="11" name="Chart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116306</xdr:colOff>
      <xdr:row>33</xdr:row>
      <xdr:rowOff>106947</xdr:rowOff>
    </xdr:from>
    <xdr:to>
      <xdr:col>43</xdr:col>
      <xdr:colOff>196517</xdr:colOff>
      <xdr:row>46</xdr:row>
      <xdr:rowOff>80211</xdr:rowOff>
    </xdr:to>
    <xdr:graphicFrame macro="">
      <xdr:nvGraphicFramePr>
        <xdr:cNvPr id="15" name="Chart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153736</xdr:colOff>
      <xdr:row>50</xdr:row>
      <xdr:rowOff>147053</xdr:rowOff>
    </xdr:from>
    <xdr:to>
      <xdr:col>43</xdr:col>
      <xdr:colOff>220579</xdr:colOff>
      <xdr:row>64</xdr:row>
      <xdr:rowOff>53474</xdr:rowOff>
    </xdr:to>
    <xdr:graphicFrame macro="">
      <xdr:nvGraphicFramePr>
        <xdr:cNvPr id="16" name="Chart 1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93580</xdr:colOff>
      <xdr:row>68</xdr:row>
      <xdr:rowOff>26737</xdr:rowOff>
    </xdr:from>
    <xdr:to>
      <xdr:col>43</xdr:col>
      <xdr:colOff>200527</xdr:colOff>
      <xdr:row>81</xdr:row>
      <xdr:rowOff>13368</xdr:rowOff>
    </xdr:to>
    <xdr:graphicFrame macro="">
      <xdr:nvGraphicFramePr>
        <xdr:cNvPr id="17" name="Chart 1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33867</xdr:colOff>
      <xdr:row>16</xdr:row>
      <xdr:rowOff>76200</xdr:rowOff>
    </xdr:from>
    <xdr:to>
      <xdr:col>25</xdr:col>
      <xdr:colOff>291254</xdr:colOff>
      <xdr:row>29</xdr:row>
      <xdr:rowOff>199814</xdr:rowOff>
    </xdr:to>
    <xdr:graphicFrame macro="">
      <xdr:nvGraphicFramePr>
        <xdr:cNvPr id="18" name="Chart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160867</xdr:colOff>
      <xdr:row>31</xdr:row>
      <xdr:rowOff>203200</xdr:rowOff>
    </xdr:from>
    <xdr:to>
      <xdr:col>25</xdr:col>
      <xdr:colOff>147320</xdr:colOff>
      <xdr:row>45</xdr:row>
      <xdr:rowOff>125307</xdr:rowOff>
    </xdr:to>
    <xdr:graphicFrame macro="">
      <xdr:nvGraphicFramePr>
        <xdr:cNvPr id="19" name="Chart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160867</xdr:colOff>
      <xdr:row>49</xdr:row>
      <xdr:rowOff>160867</xdr:rowOff>
    </xdr:from>
    <xdr:to>
      <xdr:col>25</xdr:col>
      <xdr:colOff>147320</xdr:colOff>
      <xdr:row>63</xdr:row>
      <xdr:rowOff>72814</xdr:rowOff>
    </xdr:to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203201</xdr:colOff>
      <xdr:row>67</xdr:row>
      <xdr:rowOff>135467</xdr:rowOff>
    </xdr:from>
    <xdr:to>
      <xdr:col>25</xdr:col>
      <xdr:colOff>189654</xdr:colOff>
      <xdr:row>81</xdr:row>
      <xdr:rowOff>47414</xdr:rowOff>
    </xdr:to>
    <xdr:graphicFrame macro="">
      <xdr:nvGraphicFramePr>
        <xdr:cNvPr id="21" name="Chart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431800</xdr:colOff>
      <xdr:row>15</xdr:row>
      <xdr:rowOff>177800</xdr:rowOff>
    </xdr:from>
    <xdr:to>
      <xdr:col>33</xdr:col>
      <xdr:colOff>756920</xdr:colOff>
      <xdr:row>30</xdr:row>
      <xdr:rowOff>5080</xdr:rowOff>
    </xdr:to>
    <xdr:graphicFrame macro="">
      <xdr:nvGraphicFramePr>
        <xdr:cNvPr id="22" name="Chart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422275</xdr:colOff>
      <xdr:row>31</xdr:row>
      <xdr:rowOff>217170</xdr:rowOff>
    </xdr:from>
    <xdr:to>
      <xdr:col>33</xdr:col>
      <xdr:colOff>747395</xdr:colOff>
      <xdr:row>46</xdr:row>
      <xdr:rowOff>44450</xdr:rowOff>
    </xdr:to>
    <xdr:graphicFrame macro="">
      <xdr:nvGraphicFramePr>
        <xdr:cNvPr id="23" name="Chart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431800</xdr:colOff>
      <xdr:row>49</xdr:row>
      <xdr:rowOff>59056</xdr:rowOff>
    </xdr:from>
    <xdr:to>
      <xdr:col>33</xdr:col>
      <xdr:colOff>756920</xdr:colOff>
      <xdr:row>63</xdr:row>
      <xdr:rowOff>89536</xdr:rowOff>
    </xdr:to>
    <xdr:graphicFrame macro="">
      <xdr:nvGraphicFramePr>
        <xdr:cNvPr id="24" name="Chart 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431800</xdr:colOff>
      <xdr:row>67</xdr:row>
      <xdr:rowOff>66040</xdr:rowOff>
    </xdr:from>
    <xdr:to>
      <xdr:col>33</xdr:col>
      <xdr:colOff>756920</xdr:colOff>
      <xdr:row>81</xdr:row>
      <xdr:rowOff>96520</xdr:rowOff>
    </xdr:to>
    <xdr:graphicFrame macro="">
      <xdr:nvGraphicFramePr>
        <xdr:cNvPr id="25" name="Chart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588819</xdr:colOff>
      <xdr:row>33</xdr:row>
      <xdr:rowOff>103910</xdr:rowOff>
    </xdr:from>
    <xdr:to>
      <xdr:col>51</xdr:col>
      <xdr:colOff>504217</xdr:colOff>
      <xdr:row>46</xdr:row>
      <xdr:rowOff>145474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217128</xdr:colOff>
      <xdr:row>87</xdr:row>
      <xdr:rowOff>166244</xdr:rowOff>
    </xdr:from>
    <xdr:to>
      <xdr:col>25</xdr:col>
      <xdr:colOff>203581</xdr:colOff>
      <xdr:row>101</xdr:row>
      <xdr:rowOff>83150</xdr:rowOff>
    </xdr:to>
    <xdr:graphicFrame macro="">
      <xdr:nvGraphicFramePr>
        <xdr:cNvPr id="28" name="Chart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240630</xdr:colOff>
      <xdr:row>105</xdr:row>
      <xdr:rowOff>66843</xdr:rowOff>
    </xdr:from>
    <xdr:to>
      <xdr:col>25</xdr:col>
      <xdr:colOff>227083</xdr:colOff>
      <xdr:row>118</xdr:row>
      <xdr:rowOff>192685</xdr:rowOff>
    </xdr:to>
    <xdr:graphicFrame macro="">
      <xdr:nvGraphicFramePr>
        <xdr:cNvPr id="29" name="Chart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390918</xdr:colOff>
      <xdr:row>87</xdr:row>
      <xdr:rowOff>99401</xdr:rowOff>
    </xdr:from>
    <xdr:to>
      <xdr:col>33</xdr:col>
      <xdr:colOff>716038</xdr:colOff>
      <xdr:row>101</xdr:row>
      <xdr:rowOff>129881</xdr:rowOff>
    </xdr:to>
    <xdr:graphicFrame macro="">
      <xdr:nvGraphicFramePr>
        <xdr:cNvPr id="30" name="Chart 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25</xdr:col>
      <xdr:colOff>548105</xdr:colOff>
      <xdr:row>105</xdr:row>
      <xdr:rowOff>53474</xdr:rowOff>
    </xdr:from>
    <xdr:to>
      <xdr:col>34</xdr:col>
      <xdr:colOff>44383</xdr:colOff>
      <xdr:row>119</xdr:row>
      <xdr:rowOff>83954</xdr:rowOff>
    </xdr:to>
    <xdr:graphicFrame macro="">
      <xdr:nvGraphicFramePr>
        <xdr:cNvPr id="31" name="Chart 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25</xdr:col>
      <xdr:colOff>708526</xdr:colOff>
      <xdr:row>121</xdr:row>
      <xdr:rowOff>53474</xdr:rowOff>
    </xdr:from>
    <xdr:to>
      <xdr:col>34</xdr:col>
      <xdr:colOff>204804</xdr:colOff>
      <xdr:row>135</xdr:row>
      <xdr:rowOff>83955</xdr:rowOff>
    </xdr:to>
    <xdr:graphicFrame macro="">
      <xdr:nvGraphicFramePr>
        <xdr:cNvPr id="32" name="Chart 9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213894</xdr:colOff>
      <xdr:row>122</xdr:row>
      <xdr:rowOff>26738</xdr:rowOff>
    </xdr:from>
    <xdr:to>
      <xdr:col>25</xdr:col>
      <xdr:colOff>200347</xdr:colOff>
      <xdr:row>135</xdr:row>
      <xdr:rowOff>152581</xdr:rowOff>
    </xdr:to>
    <xdr:graphicFrame macro="">
      <xdr:nvGraphicFramePr>
        <xdr:cNvPr id="33" name="Chart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97972</xdr:colOff>
      <xdr:row>3</xdr:row>
      <xdr:rowOff>17235</xdr:rowOff>
    </xdr:from>
    <xdr:to>
      <xdr:col>15</xdr:col>
      <xdr:colOff>772885</xdr:colOff>
      <xdr:row>14</xdr:row>
      <xdr:rowOff>41351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130630</xdr:colOff>
      <xdr:row>18</xdr:row>
      <xdr:rowOff>166913</xdr:rowOff>
    </xdr:from>
    <xdr:to>
      <xdr:col>15</xdr:col>
      <xdr:colOff>805543</xdr:colOff>
      <xdr:row>29</xdr:row>
      <xdr:rowOff>185057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422150</xdr:colOff>
      <xdr:row>47</xdr:row>
      <xdr:rowOff>137996</xdr:rowOff>
    </xdr:from>
    <xdr:to>
      <xdr:col>28</xdr:col>
      <xdr:colOff>757545</xdr:colOff>
      <xdr:row>61</xdr:row>
      <xdr:rowOff>42526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422150</xdr:colOff>
      <xdr:row>63</xdr:row>
      <xdr:rowOff>94233</xdr:rowOff>
    </xdr:from>
    <xdr:to>
      <xdr:col>28</xdr:col>
      <xdr:colOff>757545</xdr:colOff>
      <xdr:row>76</xdr:row>
      <xdr:rowOff>188796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21772</xdr:colOff>
      <xdr:row>2</xdr:row>
      <xdr:rowOff>10886</xdr:rowOff>
    </xdr:from>
    <xdr:to>
      <xdr:col>30</xdr:col>
      <xdr:colOff>838200</xdr:colOff>
      <xdr:row>14</xdr:row>
      <xdr:rowOff>3629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21772</xdr:colOff>
      <xdr:row>19</xdr:row>
      <xdr:rowOff>61686</xdr:rowOff>
    </xdr:from>
    <xdr:to>
      <xdr:col>30</xdr:col>
      <xdr:colOff>838200</xdr:colOff>
      <xdr:row>31</xdr:row>
      <xdr:rowOff>54428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50</xdr:col>
      <xdr:colOff>228694</xdr:colOff>
      <xdr:row>73</xdr:row>
      <xdr:rowOff>206086</xdr:rowOff>
    </xdr:from>
    <xdr:to>
      <xdr:col>58</xdr:col>
      <xdr:colOff>228693</xdr:colOff>
      <xdr:row>87</xdr:row>
      <xdr:rowOff>110617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50</xdr:col>
      <xdr:colOff>228694</xdr:colOff>
      <xdr:row>89</xdr:row>
      <xdr:rowOff>206086</xdr:rowOff>
    </xdr:from>
    <xdr:to>
      <xdr:col>58</xdr:col>
      <xdr:colOff>228693</xdr:colOff>
      <xdr:row>103</xdr:row>
      <xdr:rowOff>110617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603250</xdr:colOff>
      <xdr:row>56</xdr:row>
      <xdr:rowOff>0</xdr:rowOff>
    </xdr:from>
    <xdr:to>
      <xdr:col>60</xdr:col>
      <xdr:colOff>355600</xdr:colOff>
      <xdr:row>71</xdr:row>
      <xdr:rowOff>196850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67</xdr:col>
      <xdr:colOff>8538</xdr:colOff>
      <xdr:row>3</xdr:row>
      <xdr:rowOff>10459</xdr:rowOff>
    </xdr:from>
    <xdr:to>
      <xdr:col>75</xdr:col>
      <xdr:colOff>0</xdr:colOff>
      <xdr:row>16</xdr:row>
      <xdr:rowOff>117608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67</xdr:col>
      <xdr:colOff>8538</xdr:colOff>
      <xdr:row>18</xdr:row>
      <xdr:rowOff>95623</xdr:rowOff>
    </xdr:from>
    <xdr:to>
      <xdr:col>75</xdr:col>
      <xdr:colOff>0</xdr:colOff>
      <xdr:row>31</xdr:row>
      <xdr:rowOff>202773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120315</xdr:colOff>
      <xdr:row>59</xdr:row>
      <xdr:rowOff>67530</xdr:rowOff>
    </xdr:from>
    <xdr:to>
      <xdr:col>36</xdr:col>
      <xdr:colOff>458982</xdr:colOff>
      <xdr:row>72</xdr:row>
      <xdr:rowOff>203887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2034F61-00C5-57CD-1914-66A0971D6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120315</xdr:colOff>
      <xdr:row>74</xdr:row>
      <xdr:rowOff>121897</xdr:rowOff>
    </xdr:from>
    <xdr:to>
      <xdr:col>36</xdr:col>
      <xdr:colOff>458982</xdr:colOff>
      <xdr:row>88</xdr:row>
      <xdr:rowOff>57727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9DEFD85-39D3-0C99-1764-887C2AB6B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250151</xdr:colOff>
      <xdr:row>76</xdr:row>
      <xdr:rowOff>86772</xdr:rowOff>
    </xdr:from>
    <xdr:to>
      <xdr:col>36</xdr:col>
      <xdr:colOff>588818</xdr:colOff>
      <xdr:row>90</xdr:row>
      <xdr:rowOff>11463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6EA201B-3900-B13D-67C8-E3FF46F49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41</xdr:col>
      <xdr:colOff>13470</xdr:colOff>
      <xdr:row>59</xdr:row>
      <xdr:rowOff>90824</xdr:rowOff>
    </xdr:from>
    <xdr:to>
      <xdr:col>46</xdr:col>
      <xdr:colOff>352136</xdr:colOff>
      <xdr:row>72</xdr:row>
      <xdr:rowOff>82357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E91CAB1-8983-5EB9-CC84-B7FD6C468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41</xdr:col>
      <xdr:colOff>13470</xdr:colOff>
      <xdr:row>74</xdr:row>
      <xdr:rowOff>27709</xdr:rowOff>
    </xdr:from>
    <xdr:to>
      <xdr:col>46</xdr:col>
      <xdr:colOff>352136</xdr:colOff>
      <xdr:row>87</xdr:row>
      <xdr:rowOff>19242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4EA7756-71D8-B2C1-B238-5EC5F7D4D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31</xdr:col>
      <xdr:colOff>120315</xdr:colOff>
      <xdr:row>44</xdr:row>
      <xdr:rowOff>0</xdr:rowOff>
    </xdr:from>
    <xdr:to>
      <xdr:col>36</xdr:col>
      <xdr:colOff>458982</xdr:colOff>
      <xdr:row>57</xdr:row>
      <xdr:rowOff>136357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0FAFA99-5CCD-087D-FA8A-DFC950723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41</xdr:col>
      <xdr:colOff>13470</xdr:colOff>
      <xdr:row>44</xdr:row>
      <xdr:rowOff>8467</xdr:rowOff>
    </xdr:from>
    <xdr:to>
      <xdr:col>46</xdr:col>
      <xdr:colOff>352136</xdr:colOff>
      <xdr:row>57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0F5C1B7-F66E-F5D5-FD30-3D2BB47FF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806647</xdr:colOff>
      <xdr:row>0</xdr:row>
      <xdr:rowOff>0</xdr:rowOff>
    </xdr:from>
    <xdr:to>
      <xdr:col>14</xdr:col>
      <xdr:colOff>342303</xdr:colOff>
      <xdr:row>12</xdr:row>
      <xdr:rowOff>204787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11907</xdr:colOff>
      <xdr:row>13</xdr:row>
      <xdr:rowOff>119061</xdr:rowOff>
    </xdr:from>
    <xdr:to>
      <xdr:col>14</xdr:col>
      <xdr:colOff>386953</xdr:colOff>
      <xdr:row>26</xdr:row>
      <xdr:rowOff>109536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17860</xdr:colOff>
      <xdr:row>27</xdr:row>
      <xdr:rowOff>196454</xdr:rowOff>
    </xdr:from>
    <xdr:to>
      <xdr:col>14</xdr:col>
      <xdr:colOff>392906</xdr:colOff>
      <xdr:row>40</xdr:row>
      <xdr:rowOff>186929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124</xdr:col>
      <xdr:colOff>520700</xdr:colOff>
      <xdr:row>38</xdr:row>
      <xdr:rowOff>88900</xdr:rowOff>
    </xdr:from>
    <xdr:to>
      <xdr:col>135</xdr:col>
      <xdr:colOff>418632</xdr:colOff>
      <xdr:row>50</xdr:row>
      <xdr:rowOff>101785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124</xdr:col>
      <xdr:colOff>520700</xdr:colOff>
      <xdr:row>60</xdr:row>
      <xdr:rowOff>88900</xdr:rowOff>
    </xdr:from>
    <xdr:to>
      <xdr:col>135</xdr:col>
      <xdr:colOff>418632</xdr:colOff>
      <xdr:row>72</xdr:row>
      <xdr:rowOff>107144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124</xdr:col>
      <xdr:colOff>520700</xdr:colOff>
      <xdr:row>75</xdr:row>
      <xdr:rowOff>38100</xdr:rowOff>
    </xdr:from>
    <xdr:to>
      <xdr:col>135</xdr:col>
      <xdr:colOff>418632</xdr:colOff>
      <xdr:row>87</xdr:row>
      <xdr:rowOff>54158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124</xdr:col>
      <xdr:colOff>520700</xdr:colOff>
      <xdr:row>20</xdr:row>
      <xdr:rowOff>127000</xdr:rowOff>
    </xdr:from>
    <xdr:to>
      <xdr:col>135</xdr:col>
      <xdr:colOff>418632</xdr:colOff>
      <xdr:row>32</xdr:row>
      <xdr:rowOff>139885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136</xdr:col>
      <xdr:colOff>381000</xdr:colOff>
      <xdr:row>38</xdr:row>
      <xdr:rowOff>88900</xdr:rowOff>
    </xdr:from>
    <xdr:to>
      <xdr:col>147</xdr:col>
      <xdr:colOff>278932</xdr:colOff>
      <xdr:row>50</xdr:row>
      <xdr:rowOff>101785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136</xdr:col>
      <xdr:colOff>381000</xdr:colOff>
      <xdr:row>60</xdr:row>
      <xdr:rowOff>88900</xdr:rowOff>
    </xdr:from>
    <xdr:to>
      <xdr:col>147</xdr:col>
      <xdr:colOff>278932</xdr:colOff>
      <xdr:row>72</xdr:row>
      <xdr:rowOff>107144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136</xdr:col>
      <xdr:colOff>381000</xdr:colOff>
      <xdr:row>75</xdr:row>
      <xdr:rowOff>38100</xdr:rowOff>
    </xdr:from>
    <xdr:to>
      <xdr:col>147</xdr:col>
      <xdr:colOff>278932</xdr:colOff>
      <xdr:row>87</xdr:row>
      <xdr:rowOff>54158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136</xdr:col>
      <xdr:colOff>381000</xdr:colOff>
      <xdr:row>20</xdr:row>
      <xdr:rowOff>127000</xdr:rowOff>
    </xdr:from>
    <xdr:to>
      <xdr:col>147</xdr:col>
      <xdr:colOff>278932</xdr:colOff>
      <xdr:row>32</xdr:row>
      <xdr:rowOff>139885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148</xdr:col>
      <xdr:colOff>139700</xdr:colOff>
      <xdr:row>38</xdr:row>
      <xdr:rowOff>88900</xdr:rowOff>
    </xdr:from>
    <xdr:to>
      <xdr:col>159</xdr:col>
      <xdr:colOff>29186</xdr:colOff>
      <xdr:row>50</xdr:row>
      <xdr:rowOff>101785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148</xdr:col>
      <xdr:colOff>139700</xdr:colOff>
      <xdr:row>60</xdr:row>
      <xdr:rowOff>88900</xdr:rowOff>
    </xdr:from>
    <xdr:to>
      <xdr:col>159</xdr:col>
      <xdr:colOff>29186</xdr:colOff>
      <xdr:row>72</xdr:row>
      <xdr:rowOff>107144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148</xdr:col>
      <xdr:colOff>139700</xdr:colOff>
      <xdr:row>75</xdr:row>
      <xdr:rowOff>38100</xdr:rowOff>
    </xdr:from>
    <xdr:to>
      <xdr:col>159</xdr:col>
      <xdr:colOff>29186</xdr:colOff>
      <xdr:row>87</xdr:row>
      <xdr:rowOff>54158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148</xdr:col>
      <xdr:colOff>139700</xdr:colOff>
      <xdr:row>20</xdr:row>
      <xdr:rowOff>127000</xdr:rowOff>
    </xdr:from>
    <xdr:to>
      <xdr:col>159</xdr:col>
      <xdr:colOff>29186</xdr:colOff>
      <xdr:row>32</xdr:row>
      <xdr:rowOff>139885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160</xdr:col>
      <xdr:colOff>190500</xdr:colOff>
      <xdr:row>38</xdr:row>
      <xdr:rowOff>88900</xdr:rowOff>
    </xdr:from>
    <xdr:to>
      <xdr:col>171</xdr:col>
      <xdr:colOff>79988</xdr:colOff>
      <xdr:row>50</xdr:row>
      <xdr:rowOff>101785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160</xdr:col>
      <xdr:colOff>190500</xdr:colOff>
      <xdr:row>60</xdr:row>
      <xdr:rowOff>88900</xdr:rowOff>
    </xdr:from>
    <xdr:to>
      <xdr:col>171</xdr:col>
      <xdr:colOff>79988</xdr:colOff>
      <xdr:row>72</xdr:row>
      <xdr:rowOff>107144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160</xdr:col>
      <xdr:colOff>190500</xdr:colOff>
      <xdr:row>75</xdr:row>
      <xdr:rowOff>38100</xdr:rowOff>
    </xdr:from>
    <xdr:to>
      <xdr:col>171</xdr:col>
      <xdr:colOff>79988</xdr:colOff>
      <xdr:row>87</xdr:row>
      <xdr:rowOff>54158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160</xdr:col>
      <xdr:colOff>190500</xdr:colOff>
      <xdr:row>20</xdr:row>
      <xdr:rowOff>127000</xdr:rowOff>
    </xdr:from>
    <xdr:to>
      <xdr:col>171</xdr:col>
      <xdr:colOff>79988</xdr:colOff>
      <xdr:row>32</xdr:row>
      <xdr:rowOff>139885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1A5-E4A6-0246-981F-DF8B2A3C58EE}">
  <dimension ref="B2:AC200"/>
  <sheetViews>
    <sheetView showGridLines="0" tabSelected="1" zoomScale="67" zoomScaleNormal="108" workbookViewId="0">
      <selection activeCell="T11" sqref="T11"/>
    </sheetView>
  </sheetViews>
  <sheetFormatPr baseColWidth="10" defaultColWidth="10.83203125" defaultRowHeight="16" outlineLevelRow="1" outlineLevelCol="1"/>
  <cols>
    <col min="1" max="1" width="3.33203125" style="2" customWidth="1"/>
    <col min="2" max="2" width="13.1640625" style="2" customWidth="1"/>
    <col min="3" max="3" width="3.33203125" style="2" customWidth="1"/>
    <col min="4" max="5" width="9.6640625" style="2" customWidth="1"/>
    <col min="6" max="9" width="7" style="3" customWidth="1"/>
    <col min="10" max="10" width="7" style="2" customWidth="1"/>
    <col min="11" max="11" width="8.1640625" style="2" customWidth="1"/>
    <col min="12" max="12" width="9.33203125" style="2" customWidth="1"/>
    <col min="13" max="17" width="9.5" style="2" hidden="1" customWidth="1" outlineLevel="1"/>
    <col min="18" max="18" width="7.6640625" style="2" hidden="1" customWidth="1" outlineLevel="1"/>
    <col min="19" max="19" width="10.83203125" style="2" collapsed="1"/>
    <col min="20" max="28" width="10.83203125" style="2"/>
    <col min="29" max="53" width="12" style="2" bestFit="1" customWidth="1"/>
    <col min="54" max="55" width="12.6640625" style="2" bestFit="1" customWidth="1"/>
    <col min="56" max="58" width="11.33203125" style="2" bestFit="1" customWidth="1"/>
    <col min="59" max="16384" width="10.83203125" style="2"/>
  </cols>
  <sheetData>
    <row r="2" spans="2:29" ht="25">
      <c r="B2" s="1" t="s">
        <v>0</v>
      </c>
    </row>
    <row r="3" spans="2:29" ht="20">
      <c r="B3" s="79">
        <f ca="1">TODAY()-1</f>
        <v>45281</v>
      </c>
      <c r="C3" s="79"/>
      <c r="D3" s="79"/>
      <c r="E3" s="66"/>
    </row>
    <row r="5" spans="2:29">
      <c r="B5" s="6" t="s">
        <v>1</v>
      </c>
    </row>
    <row r="6" spans="2:29">
      <c r="B6" s="17" t="s">
        <v>2</v>
      </c>
    </row>
    <row r="7" spans="2:29">
      <c r="B7" s="6"/>
    </row>
    <row r="8" spans="2:29" ht="40.25" customHeight="1">
      <c r="B8" s="80">
        <f ca="1">Proyección!E4</f>
        <v>51</v>
      </c>
      <c r="D8" s="54">
        <f ca="1">MAX(Proyección!$H$11:$H$49)</f>
        <v>71.400000000000006</v>
      </c>
      <c r="E8" s="3"/>
      <c r="F8" s="81">
        <f ca="1">Proyección!E3</f>
        <v>3.4</v>
      </c>
      <c r="G8" s="81"/>
      <c r="H8" s="2"/>
      <c r="I8" s="2"/>
      <c r="AC8" s="4" t="s">
        <v>98</v>
      </c>
    </row>
    <row r="9" spans="2:29" ht="16.25" customHeight="1">
      <c r="B9" s="80"/>
      <c r="D9" s="4" t="s">
        <v>3</v>
      </c>
      <c r="E9" s="4"/>
      <c r="F9" s="4" t="s">
        <v>4</v>
      </c>
      <c r="H9" s="2"/>
      <c r="I9" s="2"/>
      <c r="AC9" s="4"/>
    </row>
    <row r="10" spans="2:29" ht="16.25" customHeight="1">
      <c r="B10" s="80"/>
      <c r="H10" s="2"/>
      <c r="I10" s="2"/>
      <c r="M10" s="59"/>
      <c r="AC10" s="4" t="s">
        <v>100</v>
      </c>
    </row>
    <row r="11" spans="2:29" ht="40.25" customHeight="1">
      <c r="B11" s="80"/>
      <c r="D11" s="74">
        <v>200</v>
      </c>
      <c r="E11" s="70"/>
      <c r="F11" s="77">
        <f>D11/Proyección!E6</f>
        <v>9.5238095238095237</v>
      </c>
      <c r="G11" s="77"/>
      <c r="H11" s="69"/>
      <c r="I11" s="77">
        <f ca="1">Proyección!E5</f>
        <v>24.833333333333332</v>
      </c>
      <c r="J11" s="77"/>
      <c r="M11" s="78"/>
      <c r="N11" s="78"/>
      <c r="O11" s="78"/>
      <c r="P11" s="63"/>
      <c r="Q11" s="63"/>
      <c r="R11" s="63"/>
      <c r="AC11" s="4" t="s">
        <v>99</v>
      </c>
    </row>
    <row r="12" spans="2:29" ht="16.25" customHeight="1">
      <c r="B12" s="80"/>
      <c r="D12" s="4" t="s">
        <v>5</v>
      </c>
      <c r="E12" s="4"/>
      <c r="F12" s="4" t="s">
        <v>6</v>
      </c>
      <c r="H12" s="2"/>
      <c r="I12" s="4" t="s">
        <v>7</v>
      </c>
      <c r="M12" s="4"/>
      <c r="N12" s="4"/>
      <c r="O12" s="4"/>
      <c r="P12" s="4"/>
      <c r="Q12" s="4"/>
      <c r="R12" s="3"/>
      <c r="AC12" s="4"/>
    </row>
    <row r="13" spans="2:29">
      <c r="B13" s="5" t="s">
        <v>8</v>
      </c>
    </row>
    <row r="14" spans="2:29">
      <c r="B14" s="68"/>
      <c r="C14" s="69"/>
      <c r="D14" s="69"/>
      <c r="E14" s="75" t="s">
        <v>89</v>
      </c>
      <c r="F14" s="70"/>
      <c r="G14" s="70"/>
      <c r="H14" s="70"/>
      <c r="I14" s="70"/>
      <c r="J14" s="69"/>
      <c r="K14" s="69"/>
      <c r="L14" s="75" t="s">
        <v>16</v>
      </c>
    </row>
    <row r="15" spans="2:29" ht="16" customHeight="1">
      <c r="B15" s="71" t="s">
        <v>84</v>
      </c>
      <c r="C15" s="72"/>
      <c r="D15" s="73" t="s">
        <v>61</v>
      </c>
      <c r="E15" s="76"/>
      <c r="F15" s="73" t="s">
        <v>9</v>
      </c>
      <c r="G15" s="73" t="s">
        <v>10</v>
      </c>
      <c r="H15" s="73" t="s">
        <v>11</v>
      </c>
      <c r="I15" s="73" t="s">
        <v>12</v>
      </c>
      <c r="J15" s="73" t="s">
        <v>13</v>
      </c>
      <c r="K15" s="73" t="s">
        <v>82</v>
      </c>
      <c r="L15" s="76"/>
      <c r="O15" s="59"/>
    </row>
    <row r="16" spans="2:29">
      <c r="B16" s="62" t="s">
        <v>83</v>
      </c>
      <c r="D16" s="28">
        <f ca="1">DAY(B3)</f>
        <v>21</v>
      </c>
      <c r="E16" s="28">
        <f>COUNT(Proyección!D11:D1048576)</f>
        <v>31</v>
      </c>
      <c r="F16" s="28">
        <f ca="1">COUNTIFS(Base!$5:$5,F17,Base!$4:$4,MONTH($B$3))</f>
        <v>3</v>
      </c>
      <c r="G16" s="28">
        <f ca="1">COUNTIFS(Base!$5:$5,G17,Base!$4:$4,MONTH($B$3))</f>
        <v>7</v>
      </c>
      <c r="H16" s="28">
        <f ca="1">COUNTIFS(Base!$5:$5,H17,Base!$4:$4,MONTH($B$3))</f>
        <v>7</v>
      </c>
      <c r="I16" s="28">
        <f ca="1">COUNTIFS(Base!$5:$5,I17,Base!$4:$4,MONTH($B$3))</f>
        <v>4</v>
      </c>
      <c r="J16" s="28">
        <f ca="1">COUNTIFS(Base!$5:$5,J17,Base!$4:$4,MONTH($B$3))</f>
        <v>0</v>
      </c>
      <c r="K16" s="28">
        <v>7</v>
      </c>
      <c r="L16" s="28">
        <v>7</v>
      </c>
      <c r="M16" s="5">
        <f ca="1">COUNTIFS(Proyección!$B:$B,M17,Proyección!$C:$C,"&lt;"&amp;6)</f>
        <v>1</v>
      </c>
      <c r="N16" s="5">
        <f ca="1">COUNTIFS(Proyección!$B:$B,N17,Proyección!$C:$C,"&lt;"&amp;6)</f>
        <v>5</v>
      </c>
      <c r="O16" s="5">
        <f ca="1">COUNTIFS(Proyección!$B:$B,O17,Proyección!$C:$C,"&lt;"&amp;6)</f>
        <v>5</v>
      </c>
      <c r="P16" s="5">
        <f ca="1">COUNTIFS(Proyección!$B:$B,P17,Proyección!$C:$C,"&lt;"&amp;6)</f>
        <v>5</v>
      </c>
      <c r="Q16" s="5">
        <f ca="1">COUNTIFS(Proyección!$B:$B,Q17,Proyección!$C:$C,"&lt;"&amp;6)</f>
        <v>5</v>
      </c>
    </row>
    <row r="17" spans="2:18">
      <c r="E17" s="29"/>
      <c r="F17" s="64">
        <f ca="1">WEEKNUM(EOMONTH(B3,-1)+1,2)</f>
        <v>49</v>
      </c>
      <c r="G17" s="64">
        <f ca="1">F17+1</f>
        <v>50</v>
      </c>
      <c r="H17" s="64">
        <f ca="1">G17+1</f>
        <v>51</v>
      </c>
      <c r="I17" s="64">
        <f ca="1">H17+1</f>
        <v>52</v>
      </c>
      <c r="J17" s="64">
        <f ca="1">I17+1</f>
        <v>53</v>
      </c>
      <c r="K17" s="64"/>
      <c r="M17" s="30">
        <f ca="1">F17</f>
        <v>49</v>
      </c>
      <c r="N17" s="30">
        <f ca="1">G17</f>
        <v>50</v>
      </c>
      <c r="O17" s="30">
        <f ca="1">H17</f>
        <v>51</v>
      </c>
      <c r="P17" s="30">
        <f ca="1">I17</f>
        <v>52</v>
      </c>
      <c r="Q17" s="30">
        <f ca="1">J17</f>
        <v>53</v>
      </c>
      <c r="R17" s="61" t="s">
        <v>15</v>
      </c>
    </row>
    <row r="18" spans="2:18" hidden="1">
      <c r="B18" s="56" t="s">
        <v>80</v>
      </c>
      <c r="C18" s="56"/>
      <c r="D18" s="57">
        <f ca="1">SUM(F18:J18)</f>
        <v>0</v>
      </c>
      <c r="E18" s="57">
        <f>SUM(E19:E21)</f>
        <v>53872.053872053861</v>
      </c>
      <c r="F18" s="57">
        <f ca="1">SUMIFS(Base!$9:$9,Base!$4:$4,MONTH($B$3),Base!$3:$3,YEAR($B$3),Base!$5:$5,F17)</f>
        <v>0</v>
      </c>
      <c r="G18" s="57">
        <f ca="1">SUMIFS(Base!$9:$9,Base!$4:$4,MONTH($B$3),Base!$3:$3,YEAR($B$3),Base!$5:$5,G17)</f>
        <v>0</v>
      </c>
      <c r="H18" s="57">
        <f ca="1">SUMIFS(Base!$9:$9,Base!$4:$4,MONTH($B$3),Base!$3:$3,YEAR($B$3),Base!$5:$5,H17)</f>
        <v>0</v>
      </c>
      <c r="I18" s="57">
        <f ca="1">SUMIFS(Base!$9:$9,Base!$4:$4,MONTH($B$3),Base!$3:$3,YEAR($B$3),Base!$5:$5,I17)</f>
        <v>0</v>
      </c>
      <c r="J18" s="57">
        <f ca="1">SUMIFS(Base!$9:$9,Base!$4:$4,MONTH($B$3),Base!$3:$3,YEAR($B$3),Base!$5:$5,J17)</f>
        <v>0</v>
      </c>
      <c r="K18" s="57">
        <f ca="1">SUMIFS(Base!$9:$9,Base!$2:$2,"&gt;="&amp;($B$3-7),Base!$2:$2,"&lt;="&amp;($B$3-1))</f>
        <v>0</v>
      </c>
      <c r="L18" s="57">
        <f ca="1">SUM(L19:L21)</f>
        <v>27577.360910694239</v>
      </c>
      <c r="M18" s="57">
        <f t="shared" ref="M18:Q20" ca="1" si="0">$E18*M$16/SUM($M$16:$Q$16)</f>
        <v>2565.3358986692315</v>
      </c>
      <c r="N18" s="57">
        <f t="shared" ca="1" si="0"/>
        <v>12826.679493346157</v>
      </c>
      <c r="O18" s="57">
        <f t="shared" ca="1" si="0"/>
        <v>12826.679493346157</v>
      </c>
      <c r="P18" s="57">
        <f t="shared" ca="1" si="0"/>
        <v>12826.679493346157</v>
      </c>
      <c r="Q18" s="57">
        <f t="shared" ca="1" si="0"/>
        <v>12826.679493346157</v>
      </c>
      <c r="R18" s="60">
        <f t="shared" ref="R18:R37" ca="1" si="1">L18</f>
        <v>27577.360910694239</v>
      </c>
    </row>
    <row r="19" spans="2:18" hidden="1" outlineLevel="1">
      <c r="B19" s="55" t="s">
        <v>39</v>
      </c>
      <c r="C19" s="11"/>
      <c r="D19" s="12">
        <f ca="1">SUM(F19:J19)</f>
        <v>0</v>
      </c>
      <c r="E19" s="12">
        <f>E23/0.275</f>
        <v>48484.848484848473</v>
      </c>
      <c r="F19" s="12">
        <f ca="1">SUMIFS(Base!$11:$11,Base!$4:$4,MONTH($B$3),Base!$3:$3,YEAR($B$3),Base!$5:$5,F122)</f>
        <v>0</v>
      </c>
      <c r="G19" s="12">
        <f ca="1">SUMIFS(Base!$11:$11,Base!$4:$4,MONTH($B$3),Base!$3:$3,YEAR($B$3),Base!$5:$5,G122)</f>
        <v>0</v>
      </c>
      <c r="H19" s="12">
        <f ca="1">SUMIFS(Base!$11:$11,Base!$4:$4,MONTH($B$3),Base!$3:$3,YEAR($B$3),Base!$5:$5,H122)</f>
        <v>0</v>
      </c>
      <c r="I19" s="12">
        <f ca="1">SUMIFS(Base!$11:$11,Base!$4:$4,MONTH($B$3),Base!$3:$3,YEAR($B$3),Base!$5:$5,I122)</f>
        <v>0</v>
      </c>
      <c r="J19" s="12">
        <f ca="1">SUMIFS(Base!$11:$11,Base!$4:$4,MONTH($B$3),Base!$3:$3,YEAR($B$3),Base!$5:$5,J122)</f>
        <v>0</v>
      </c>
      <c r="K19" s="12">
        <f ca="1">SUMIFS(Base!$11:$11,Base!$2:$2,"&gt;="&amp;($B$3-7),Base!$2:$2,"&lt;="&amp;($B$3-1))</f>
        <v>0</v>
      </c>
      <c r="L19" s="12">
        <f ca="1">L23/0.75</f>
        <v>21164.02116402116</v>
      </c>
      <c r="M19" s="12">
        <f t="shared" ca="1" si="0"/>
        <v>2308.8023088023083</v>
      </c>
      <c r="N19" s="12">
        <f t="shared" ca="1" si="0"/>
        <v>11544.011544011542</v>
      </c>
      <c r="O19" s="12">
        <f t="shared" ca="1" si="0"/>
        <v>11544.011544011542</v>
      </c>
      <c r="P19" s="12">
        <f t="shared" ca="1" si="0"/>
        <v>11544.011544011542</v>
      </c>
      <c r="Q19" s="12">
        <f t="shared" ca="1" si="0"/>
        <v>11544.011544011542</v>
      </c>
      <c r="R19" s="60">
        <f t="shared" ca="1" si="1"/>
        <v>21164.02116402116</v>
      </c>
    </row>
    <row r="20" spans="2:18" hidden="1" outlineLevel="1">
      <c r="B20" s="55" t="s">
        <v>40</v>
      </c>
      <c r="C20" s="11"/>
      <c r="D20" s="12">
        <f ca="1">SUM(F20:J20)</f>
        <v>0</v>
      </c>
      <c r="E20" s="12">
        <f>E24/0.275</f>
        <v>5387.2053872053857</v>
      </c>
      <c r="F20" s="12">
        <f ca="1">SUMIFS(Base!$12:$12,Base!$4:$4,MONTH($B$3),Base!$3:$3,YEAR($B$3),Base!$5:$5,F134)</f>
        <v>0</v>
      </c>
      <c r="G20" s="12">
        <f ca="1">SUMIFS(Base!$12:$12,Base!$4:$4,MONTH($B$3),Base!$3:$3,YEAR($B$3),Base!$5:$5,G134)</f>
        <v>0</v>
      </c>
      <c r="H20" s="12">
        <f ca="1">SUMIFS(Base!$12:$12,Base!$4:$4,MONTH($B$3),Base!$3:$3,YEAR($B$3),Base!$5:$5,H134)</f>
        <v>0</v>
      </c>
      <c r="I20" s="12">
        <f ca="1">SUMIFS(Base!$12:$12,Base!$4:$4,MONTH($B$3),Base!$3:$3,YEAR($B$3),Base!$5:$5,I134)</f>
        <v>0</v>
      </c>
      <c r="J20" s="12">
        <f ca="1">SUMIFS(Base!$12:$12,Base!$4:$4,MONTH($B$3),Base!$3:$3,YEAR($B$3),Base!$5:$5,J134)</f>
        <v>0</v>
      </c>
      <c r="K20" s="12">
        <f ca="1">SUMIFS(Base!$12:$12,Base!$2:$2,"&gt;="&amp;($B$3-7),Base!$2:$2,"&lt;="&amp;($B$3-1))</f>
        <v>0</v>
      </c>
      <c r="L20" s="12">
        <f ca="1">L24/0.275</f>
        <v>6413.3397466730794</v>
      </c>
      <c r="M20" s="12">
        <f t="shared" ca="1" si="0"/>
        <v>256.53358986692314</v>
      </c>
      <c r="N20" s="12">
        <f t="shared" ca="1" si="0"/>
        <v>1282.6679493346157</v>
      </c>
      <c r="O20" s="12">
        <f t="shared" ca="1" si="0"/>
        <v>1282.6679493346157</v>
      </c>
      <c r="P20" s="12">
        <f t="shared" ca="1" si="0"/>
        <v>1282.6679493346157</v>
      </c>
      <c r="Q20" s="12">
        <f t="shared" ca="1" si="0"/>
        <v>1282.6679493346157</v>
      </c>
      <c r="R20" s="60">
        <f t="shared" ca="1" si="1"/>
        <v>6413.3397466730794</v>
      </c>
    </row>
    <row r="21" spans="2:18" hidden="1" outlineLevel="1">
      <c r="B21" s="55" t="s">
        <v>41</v>
      </c>
      <c r="C21" s="11"/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60">
        <f t="shared" si="1"/>
        <v>0</v>
      </c>
    </row>
    <row r="22" spans="2:18" collapsed="1">
      <c r="B22" s="56" t="s">
        <v>19</v>
      </c>
      <c r="C22" s="56"/>
      <c r="D22" s="57">
        <f t="shared" ref="D22:D34" ca="1" si="2">SUM(F22:J22)</f>
        <v>11295</v>
      </c>
      <c r="E22" s="57">
        <f>SUM(E23:E25)</f>
        <v>17777.777777777777</v>
      </c>
      <c r="F22" s="57">
        <f ca="1">SUMIFS(Base!$15:$15,Base!$4:$4,MONTH($B$3),Base!$3:$3,YEAR($B$3),Base!$5:$5,F17)</f>
        <v>1118</v>
      </c>
      <c r="G22" s="57">
        <f ca="1">SUMIFS(Base!$15:$15,Base!$4:$4,MONTH($B$3),Base!$3:$3,YEAR($B$3),Base!$5:$5,G17)</f>
        <v>3811</v>
      </c>
      <c r="H22" s="57">
        <f ca="1">SUMIFS(Base!$15:$15,Base!$4:$4,MONTH($B$3),Base!$3:$3,YEAR($B$3),Base!$5:$5,H17)</f>
        <v>4459</v>
      </c>
      <c r="I22" s="57">
        <f ca="1">SUMIFS(Base!$15:$15,Base!$4:$4,MONTH($B$3),Base!$3:$3,YEAR($B$3),Base!$5:$5,I17)</f>
        <v>1907</v>
      </c>
      <c r="J22" s="57">
        <f ca="1">SUMIFS(Base!$15:$15,Base!$4:$4,MONTH($B$3),Base!$3:$3,YEAR($B$3),Base!$5:$5,J17)</f>
        <v>0</v>
      </c>
      <c r="K22" s="57">
        <f ca="1">SUMIFS(Base!$15:$15,Base!$2:$2,"&gt;="&amp;($B$3-7),Base!$2:$2,"&lt;="&amp;($B$3-1))</f>
        <v>4086</v>
      </c>
      <c r="L22" s="57">
        <f ca="1">SUM(L23:L25)</f>
        <v>21164.02116402116</v>
      </c>
      <c r="M22" s="57">
        <f t="shared" ref="M22:Q31" ca="1" si="3">$E22*M$16/SUM($M$16:$Q$16)</f>
        <v>846.56084656084658</v>
      </c>
      <c r="N22" s="57">
        <f t="shared" ca="1" si="3"/>
        <v>4232.8042328042329</v>
      </c>
      <c r="O22" s="57">
        <f t="shared" ca="1" si="3"/>
        <v>4232.8042328042329</v>
      </c>
      <c r="P22" s="57">
        <f t="shared" ca="1" si="3"/>
        <v>4232.8042328042329</v>
      </c>
      <c r="Q22" s="57">
        <f t="shared" ca="1" si="3"/>
        <v>4232.8042328042329</v>
      </c>
      <c r="R22" s="60">
        <f t="shared" ca="1" si="1"/>
        <v>21164.02116402116</v>
      </c>
    </row>
    <row r="23" spans="2:18" hidden="1" outlineLevel="1">
      <c r="B23" s="55" t="s">
        <v>39</v>
      </c>
      <c r="C23" s="11"/>
      <c r="D23" s="12">
        <f t="shared" ca="1" si="2"/>
        <v>2664</v>
      </c>
      <c r="E23" s="12">
        <f>E27/0.25</f>
        <v>13333.333333333332</v>
      </c>
      <c r="F23" s="12">
        <f ca="1">SUMIFS(Base!$17:$17,Base!$4:$4,MONTH($B$3),Base!$3:$3,YEAR($B$3),Base!$5:$5,F122)</f>
        <v>248</v>
      </c>
      <c r="G23" s="12">
        <f ca="1">SUMIFS(Base!$17:$17,Base!$4:$4,MONTH($B$3),Base!$3:$3,YEAR($B$3),Base!$5:$5,G122)</f>
        <v>972</v>
      </c>
      <c r="H23" s="12">
        <f ca="1">SUMIFS(Base!$17:$17,Base!$4:$4,MONTH($B$3),Base!$3:$3,YEAR($B$3),Base!$5:$5,H122)</f>
        <v>1132</v>
      </c>
      <c r="I23" s="12">
        <f ca="1">SUMIFS(Base!$17:$17,Base!$4:$4,MONTH($B$3),Base!$3:$3,YEAR($B$3),Base!$5:$5,I122)</f>
        <v>312</v>
      </c>
      <c r="J23" s="12">
        <f ca="1">SUMIFS(Base!$17:$17,Base!$4:$4,MONTH($B$3),Base!$3:$3,YEAR($B$3),Base!$5:$5,J122)</f>
        <v>0</v>
      </c>
      <c r="K23" s="12">
        <f ca="1">SUMIFS(Base!$17:$17,Base!$2:$2,"&gt;="&amp;($B$3-7),Base!$2:$2,"&lt;="&amp;($B$3-1))</f>
        <v>767</v>
      </c>
      <c r="L23" s="12">
        <f ca="1">L27/0.05</f>
        <v>15873.015873015869</v>
      </c>
      <c r="M23" s="12">
        <f t="shared" ca="1" si="3"/>
        <v>634.92063492063482</v>
      </c>
      <c r="N23" s="12">
        <f t="shared" ca="1" si="3"/>
        <v>3174.603174603174</v>
      </c>
      <c r="O23" s="12">
        <f t="shared" ca="1" si="3"/>
        <v>3174.603174603174</v>
      </c>
      <c r="P23" s="12">
        <f t="shared" ca="1" si="3"/>
        <v>3174.603174603174</v>
      </c>
      <c r="Q23" s="12">
        <f t="shared" ca="1" si="3"/>
        <v>3174.603174603174</v>
      </c>
      <c r="R23" s="60">
        <f t="shared" ca="1" si="1"/>
        <v>15873.015873015869</v>
      </c>
    </row>
    <row r="24" spans="2:18" hidden="1" outlineLevel="1">
      <c r="B24" s="55" t="s">
        <v>40</v>
      </c>
      <c r="C24" s="11"/>
      <c r="D24" s="12">
        <f t="shared" ca="1" si="2"/>
        <v>0</v>
      </c>
      <c r="E24" s="12">
        <f>E28/0.25</f>
        <v>1481.4814814814813</v>
      </c>
      <c r="F24" s="12">
        <f ca="1">SUMIFS(Base!$18:$18,Base!$4:$4,MONTH($B$3),Base!$3:$3,YEAR($B$3),Base!$5:$5,F134)</f>
        <v>0</v>
      </c>
      <c r="G24" s="12">
        <f ca="1">SUMIFS(Base!$18:$18,Base!$4:$4,MONTH($B$3),Base!$3:$3,YEAR($B$3),Base!$5:$5,G134)</f>
        <v>0</v>
      </c>
      <c r="H24" s="12">
        <f ca="1">SUMIFS(Base!$18:$18,Base!$4:$4,MONTH($B$3),Base!$3:$3,YEAR($B$3),Base!$5:$5,H134)</f>
        <v>0</v>
      </c>
      <c r="I24" s="12">
        <f ca="1">SUMIFS(Base!$18:$18,Base!$4:$4,MONTH($B$3),Base!$3:$3,YEAR($B$3),Base!$5:$5,I134)</f>
        <v>0</v>
      </c>
      <c r="J24" s="12">
        <f ca="1">SUMIFS(Base!$18:$18,Base!$4:$4,MONTH($B$3),Base!$3:$3,YEAR($B$3),Base!$5:$5,J134)</f>
        <v>0</v>
      </c>
      <c r="K24" s="12">
        <f ca="1">SUMIFS(Base!$18:$18,Base!$2:$2,"&gt;="&amp;($B$3-7),Base!$2:$2,"&lt;="&amp;($B$3-1))</f>
        <v>0</v>
      </c>
      <c r="L24" s="12">
        <f ca="1">L28/0.05</f>
        <v>1763.6684303350969</v>
      </c>
      <c r="M24" s="12">
        <f t="shared" ca="1" si="3"/>
        <v>70.546737213403873</v>
      </c>
      <c r="N24" s="12">
        <f t="shared" ca="1" si="3"/>
        <v>352.73368606701939</v>
      </c>
      <c r="O24" s="12">
        <f t="shared" ca="1" si="3"/>
        <v>352.73368606701939</v>
      </c>
      <c r="P24" s="12">
        <f t="shared" ca="1" si="3"/>
        <v>352.73368606701939</v>
      </c>
      <c r="Q24" s="12">
        <f t="shared" ca="1" si="3"/>
        <v>352.73368606701939</v>
      </c>
      <c r="R24" s="60">
        <f t="shared" ca="1" si="1"/>
        <v>1763.6684303350969</v>
      </c>
    </row>
    <row r="25" spans="2:18" hidden="1" outlineLevel="1">
      <c r="B25" s="55" t="s">
        <v>41</v>
      </c>
      <c r="C25" s="11"/>
      <c r="D25" s="12">
        <f t="shared" ca="1" si="2"/>
        <v>8631</v>
      </c>
      <c r="E25" s="12">
        <f>E29/0.25</f>
        <v>2962.9629629629626</v>
      </c>
      <c r="F25" s="12">
        <f ca="1">SUMIFS(Base!$16:$16,Base!$4:$4,MONTH($B$3),Base!$3:$3,YEAR($B$3),Base!$5:$5,F146)</f>
        <v>870</v>
      </c>
      <c r="G25" s="12">
        <f ca="1">SUMIFS(Base!$16:$16,Base!$4:$4,MONTH($B$3),Base!$3:$3,YEAR($B$3),Base!$5:$5,G146)</f>
        <v>2839</v>
      </c>
      <c r="H25" s="12">
        <f ca="1">SUMIFS(Base!$16:$16,Base!$4:$4,MONTH($B$3),Base!$3:$3,YEAR($B$3),Base!$5:$5,H146)</f>
        <v>3327</v>
      </c>
      <c r="I25" s="12">
        <f ca="1">SUMIFS(Base!$16:$16,Base!$4:$4,MONTH($B$3),Base!$3:$3,YEAR($B$3),Base!$5:$5,I146)</f>
        <v>1595</v>
      </c>
      <c r="J25" s="12">
        <f ca="1">SUMIFS(Base!$16:$16,Base!$4:$4,MONTH($B$3),Base!$3:$3,YEAR($B$3),Base!$5:$5,J146)</f>
        <v>0</v>
      </c>
      <c r="K25" s="12">
        <f ca="1">SUMIFS(Base!$16:$16,Base!$2:$2,"&gt;="&amp;($B$3-7),Base!$2:$2,"&lt;="&amp;($B$3-1))</f>
        <v>3319</v>
      </c>
      <c r="L25" s="12">
        <f ca="1">L29/0.05</f>
        <v>3527.3368606701938</v>
      </c>
      <c r="M25" s="12">
        <f t="shared" ca="1" si="3"/>
        <v>141.09347442680775</v>
      </c>
      <c r="N25" s="12">
        <f t="shared" ca="1" si="3"/>
        <v>705.46737213403878</v>
      </c>
      <c r="O25" s="12">
        <f t="shared" ca="1" si="3"/>
        <v>705.46737213403878</v>
      </c>
      <c r="P25" s="12">
        <f t="shared" ca="1" si="3"/>
        <v>705.46737213403878</v>
      </c>
      <c r="Q25" s="12">
        <f t="shared" ca="1" si="3"/>
        <v>705.46737213403878</v>
      </c>
      <c r="R25" s="60">
        <f t="shared" ca="1" si="1"/>
        <v>3527.3368606701938</v>
      </c>
    </row>
    <row r="26" spans="2:18" collapsed="1">
      <c r="B26" s="56" t="s">
        <v>20</v>
      </c>
      <c r="C26" s="56"/>
      <c r="D26" s="57">
        <f t="shared" ca="1" si="2"/>
        <v>740</v>
      </c>
      <c r="E26" s="57">
        <f>SUM(E27:E29)</f>
        <v>4444.4444444444443</v>
      </c>
      <c r="F26" s="57">
        <f ca="1">SUMIFS(Base!$21:$21,Base!$4:$4,MONTH($B$3),Base!$3:$3,YEAR($B$3),Base!$5:$5,F17)</f>
        <v>64</v>
      </c>
      <c r="G26" s="57">
        <f ca="1">SUMIFS(Base!$21:$21,Base!$4:$4,MONTH($B$3),Base!$3:$3,YEAR($B$3),Base!$5:$5,G17)</f>
        <v>253</v>
      </c>
      <c r="H26" s="57">
        <f ca="1">SUMIFS(Base!$21:$21,Base!$4:$4,MONTH($B$3),Base!$3:$3,YEAR($B$3),Base!$5:$5,H17)</f>
        <v>263</v>
      </c>
      <c r="I26" s="57">
        <f ca="1">SUMIFS(Base!$21:$21,Base!$4:$4,MONTH($B$3),Base!$3:$3,YEAR($B$3),Base!$5:$5,I17)</f>
        <v>160</v>
      </c>
      <c r="J26" s="57">
        <f ca="1">SUMIFS(Base!$21:$21,Base!$4:$4,MONTH($B$3),Base!$3:$3,YEAR($B$3),Base!$5:$5,J17)</f>
        <v>0</v>
      </c>
      <c r="K26" s="57">
        <f ca="1">SUMIFS(Base!$21:$21,Base!$2:$2,"&gt;="&amp;($B$3-7),Base!$2:$2,"&lt;="&amp;($B$3-1))</f>
        <v>313</v>
      </c>
      <c r="L26" s="57">
        <f ca="1">SUM(L27:L29)</f>
        <v>1058.201058201058</v>
      </c>
      <c r="M26" s="57">
        <f t="shared" ca="1" si="3"/>
        <v>211.64021164021165</v>
      </c>
      <c r="N26" s="57">
        <f t="shared" ca="1" si="3"/>
        <v>1058.2010582010582</v>
      </c>
      <c r="O26" s="57">
        <f t="shared" ca="1" si="3"/>
        <v>1058.2010582010582</v>
      </c>
      <c r="P26" s="57">
        <f t="shared" ca="1" si="3"/>
        <v>1058.2010582010582</v>
      </c>
      <c r="Q26" s="57">
        <f t="shared" ca="1" si="3"/>
        <v>1058.2010582010582</v>
      </c>
      <c r="R26" s="60">
        <f t="shared" ca="1" si="1"/>
        <v>1058.201058201058</v>
      </c>
    </row>
    <row r="27" spans="2:18" hidden="1" outlineLevel="1">
      <c r="B27" s="55" t="s">
        <v>39</v>
      </c>
      <c r="C27" s="11"/>
      <c r="D27" s="12">
        <f t="shared" ca="1" si="2"/>
        <v>186</v>
      </c>
      <c r="E27" s="12">
        <f>E31/0.225</f>
        <v>3333.333333333333</v>
      </c>
      <c r="F27" s="12">
        <f ca="1">SUMIFS(Base!$23:$23,Base!$4:$4,MONTH($B$3),Base!$3:$3,YEAR($B$3),Base!$5:$5,F122)</f>
        <v>22</v>
      </c>
      <c r="G27" s="12">
        <f ca="1">SUMIFS(Base!$23:$23,Base!$4:$4,MONTH($B$3),Base!$3:$3,YEAR($B$3),Base!$5:$5,G122)</f>
        <v>65</v>
      </c>
      <c r="H27" s="12">
        <f ca="1">SUMIFS(Base!$23:$23,Base!$4:$4,MONTH($B$3),Base!$3:$3,YEAR($B$3),Base!$5:$5,H122)</f>
        <v>62</v>
      </c>
      <c r="I27" s="12">
        <f ca="1">SUMIFS(Base!$23:$23,Base!$4:$4,MONTH($B$3),Base!$3:$3,YEAR($B$3),Base!$5:$5,I122)</f>
        <v>37</v>
      </c>
      <c r="J27" s="12">
        <f ca="1">SUMIFS(Base!$23:$23,Base!$4:$4,MONTH($B$3),Base!$3:$3,YEAR($B$3),Base!$5:$5,J122)</f>
        <v>0</v>
      </c>
      <c r="K27" s="12">
        <f ca="1">SUMIFS(Base!$23:$23,Base!$2:$2,"&gt;="&amp;($B$3-7),Base!$2:$2,"&lt;="&amp;($B$3-1))</f>
        <v>71</v>
      </c>
      <c r="L27" s="12">
        <f ca="1">L31/0.225</f>
        <v>793.6507936507935</v>
      </c>
      <c r="M27" s="12">
        <f t="shared" ca="1" si="3"/>
        <v>158.73015873015871</v>
      </c>
      <c r="N27" s="12">
        <f t="shared" ca="1" si="3"/>
        <v>793.6507936507935</v>
      </c>
      <c r="O27" s="12">
        <f t="shared" ca="1" si="3"/>
        <v>793.6507936507935</v>
      </c>
      <c r="P27" s="12">
        <f t="shared" ca="1" si="3"/>
        <v>793.6507936507935</v>
      </c>
      <c r="Q27" s="12">
        <f t="shared" ca="1" si="3"/>
        <v>793.6507936507935</v>
      </c>
      <c r="R27" s="60">
        <f t="shared" ca="1" si="1"/>
        <v>793.6507936507935</v>
      </c>
    </row>
    <row r="28" spans="2:18" hidden="1" outlineLevel="1">
      <c r="B28" s="55" t="s">
        <v>40</v>
      </c>
      <c r="C28" s="11"/>
      <c r="D28" s="12">
        <f t="shared" ca="1" si="2"/>
        <v>277</v>
      </c>
      <c r="E28" s="12">
        <f>E32/0.225</f>
        <v>370.37037037037032</v>
      </c>
      <c r="F28" s="12">
        <f ca="1">SUMIFS(Base!$24:$24,Base!$4:$4,MONTH($B$3),Base!$3:$3,YEAR($B$3),Base!$5:$5,F134)</f>
        <v>11</v>
      </c>
      <c r="G28" s="12">
        <f ca="1">SUMIFS(Base!$24:$24,Base!$4:$4,MONTH($B$3),Base!$3:$3,YEAR($B$3),Base!$5:$5,G134)</f>
        <v>83</v>
      </c>
      <c r="H28" s="12">
        <f ca="1">SUMIFS(Base!$24:$24,Base!$4:$4,MONTH($B$3),Base!$3:$3,YEAR($B$3),Base!$5:$5,H134)</f>
        <v>116</v>
      </c>
      <c r="I28" s="12">
        <f ca="1">SUMIFS(Base!$24:$24,Base!$4:$4,MONTH($B$3),Base!$3:$3,YEAR($B$3),Base!$5:$5,I134)</f>
        <v>67</v>
      </c>
      <c r="J28" s="12">
        <f ca="1">SUMIFS(Base!$24:$24,Base!$4:$4,MONTH($B$3),Base!$3:$3,YEAR($B$3),Base!$5:$5,J134)</f>
        <v>0</v>
      </c>
      <c r="K28" s="12">
        <f ca="1">SUMIFS(Base!$24:$24,Base!$2:$2,"&gt;="&amp;($B$3-7),Base!$2:$2,"&lt;="&amp;($B$3-1))</f>
        <v>139</v>
      </c>
      <c r="L28" s="12">
        <f ca="1">L32/0.225</f>
        <v>88.183421516754848</v>
      </c>
      <c r="M28" s="12">
        <f t="shared" ca="1" si="3"/>
        <v>17.636684303350968</v>
      </c>
      <c r="N28" s="12">
        <f t="shared" ca="1" si="3"/>
        <v>88.183421516754848</v>
      </c>
      <c r="O28" s="12">
        <f t="shared" ca="1" si="3"/>
        <v>88.183421516754848</v>
      </c>
      <c r="P28" s="12">
        <f t="shared" ca="1" si="3"/>
        <v>88.183421516754848</v>
      </c>
      <c r="Q28" s="12">
        <f t="shared" ca="1" si="3"/>
        <v>88.183421516754848</v>
      </c>
      <c r="R28" s="60">
        <f t="shared" ca="1" si="1"/>
        <v>88.183421516754848</v>
      </c>
    </row>
    <row r="29" spans="2:18" hidden="1" outlineLevel="1">
      <c r="B29" s="55" t="s">
        <v>41</v>
      </c>
      <c r="C29" s="11"/>
      <c r="D29" s="12">
        <f t="shared" ca="1" si="2"/>
        <v>277</v>
      </c>
      <c r="E29" s="12">
        <f>E33/0.225</f>
        <v>740.74074074074065</v>
      </c>
      <c r="F29" s="12">
        <f ca="1">SUMIFS(Base!$22:$22,Base!$4:$4,MONTH($B$3),Base!$3:$3,YEAR($B$3),Base!$5:$5,F146)</f>
        <v>31</v>
      </c>
      <c r="G29" s="12">
        <f ca="1">SUMIFS(Base!$22:$22,Base!$4:$4,MONTH($B$3),Base!$3:$3,YEAR($B$3),Base!$5:$5,G146)</f>
        <v>105</v>
      </c>
      <c r="H29" s="12">
        <f ca="1">SUMIFS(Base!$22:$22,Base!$4:$4,MONTH($B$3),Base!$3:$3,YEAR($B$3),Base!$5:$5,H146)</f>
        <v>85</v>
      </c>
      <c r="I29" s="12">
        <f ca="1">SUMIFS(Base!$22:$22,Base!$4:$4,MONTH($B$3),Base!$3:$3,YEAR($B$3),Base!$5:$5,I146)</f>
        <v>56</v>
      </c>
      <c r="J29" s="12">
        <f ca="1">SUMIFS(Base!$22:$22,Base!$4:$4,MONTH($B$3),Base!$3:$3,YEAR($B$3),Base!$5:$5,J146)</f>
        <v>0</v>
      </c>
      <c r="K29" s="12">
        <f ca="1">SUMIFS(Base!$22:$22,Base!$2:$2,"&gt;="&amp;($B$3-7),Base!$2:$2,"&lt;="&amp;($B$3-1))</f>
        <v>103</v>
      </c>
      <c r="L29" s="12">
        <f ca="1">L33/0.225</f>
        <v>176.3668430335097</v>
      </c>
      <c r="M29" s="12">
        <f t="shared" ca="1" si="3"/>
        <v>35.273368606701936</v>
      </c>
      <c r="N29" s="12">
        <f t="shared" ca="1" si="3"/>
        <v>176.3668430335097</v>
      </c>
      <c r="O29" s="12">
        <f t="shared" ca="1" si="3"/>
        <v>176.3668430335097</v>
      </c>
      <c r="P29" s="12">
        <f t="shared" ca="1" si="3"/>
        <v>176.3668430335097</v>
      </c>
      <c r="Q29" s="12">
        <f t="shared" ca="1" si="3"/>
        <v>176.3668430335097</v>
      </c>
      <c r="R29" s="60">
        <f t="shared" ca="1" si="1"/>
        <v>176.3668430335097</v>
      </c>
    </row>
    <row r="30" spans="2:18" collapsed="1">
      <c r="B30" s="56" t="s">
        <v>21</v>
      </c>
      <c r="C30" s="56"/>
      <c r="D30" s="57">
        <f t="shared" ca="1" si="2"/>
        <v>282</v>
      </c>
      <c r="E30" s="57">
        <f>SUM(E31:E33)</f>
        <v>1000</v>
      </c>
      <c r="F30" s="57">
        <f ca="1">SUMIFS(Base!$27:$27,Base!$4:$4,MONTH($B$3),Base!$3:$3,YEAR($B$3),Base!$5:$5,F17)</f>
        <v>22</v>
      </c>
      <c r="G30" s="57">
        <f ca="1">SUMIFS(Base!$27:$27,Base!$4:$4,MONTH($B$3),Base!$3:$3,YEAR($B$3),Base!$5:$5,G17)</f>
        <v>95</v>
      </c>
      <c r="H30" s="57">
        <f ca="1">SUMIFS(Base!$27:$27,Base!$4:$4,MONTH($B$3),Base!$3:$3,YEAR($B$3),Base!$5:$5,H17)</f>
        <v>81</v>
      </c>
      <c r="I30" s="57">
        <f ca="1">SUMIFS(Base!$27:$27,Base!$4:$4,MONTH($B$3),Base!$3:$3,YEAR($B$3),Base!$5:$5,I17)</f>
        <v>84</v>
      </c>
      <c r="J30" s="57">
        <f ca="1">SUMIFS(Base!$27:$27,Base!$4:$4,MONTH($B$3),Base!$3:$3,YEAR($B$3),Base!$5:$5,J17)</f>
        <v>0</v>
      </c>
      <c r="K30" s="57">
        <f ca="1">SUMIFS(Base!$27:$27,Base!$2:$2,"&gt;="&amp;($B$3-7),Base!$2:$2,"&lt;="&amp;($B$3-1))</f>
        <v>116</v>
      </c>
      <c r="L30" s="57">
        <f ca="1">SUM(L31:L33)</f>
        <v>238.09523809523807</v>
      </c>
      <c r="M30" s="57">
        <f t="shared" ca="1" si="3"/>
        <v>47.61904761904762</v>
      </c>
      <c r="N30" s="57">
        <f t="shared" ca="1" si="3"/>
        <v>238.0952380952381</v>
      </c>
      <c r="O30" s="57">
        <f t="shared" ca="1" si="3"/>
        <v>238.0952380952381</v>
      </c>
      <c r="P30" s="57">
        <f t="shared" ca="1" si="3"/>
        <v>238.0952380952381</v>
      </c>
      <c r="Q30" s="57">
        <f t="shared" ca="1" si="3"/>
        <v>238.0952380952381</v>
      </c>
      <c r="R30" s="60">
        <f t="shared" ca="1" si="1"/>
        <v>238.09523809523807</v>
      </c>
    </row>
    <row r="31" spans="2:18" hidden="1" outlineLevel="1">
      <c r="B31" s="55" t="s">
        <v>39</v>
      </c>
      <c r="C31" s="11"/>
      <c r="D31" s="12">
        <f t="shared" ca="1" si="2"/>
        <v>154</v>
      </c>
      <c r="E31" s="12">
        <f>E35/0.2</f>
        <v>750</v>
      </c>
      <c r="F31" s="12">
        <f ca="1">SUMIFS(Base!$29:$29,Base!$4:$4,MONTH($B$3),Base!$3:$3,YEAR($B$3),Base!$5:$5,F122)</f>
        <v>17</v>
      </c>
      <c r="G31" s="12">
        <f ca="1">SUMIFS(Base!$29:$29,Base!$4:$4,MONTH($B$3),Base!$3:$3,YEAR($B$3),Base!$5:$5,G122)</f>
        <v>57</v>
      </c>
      <c r="H31" s="12">
        <f ca="1">SUMIFS(Base!$29:$29,Base!$4:$4,MONTH($B$3),Base!$3:$3,YEAR($B$3),Base!$5:$5,H122)</f>
        <v>44</v>
      </c>
      <c r="I31" s="12">
        <f ca="1">SUMIFS(Base!$29:$29,Base!$4:$4,MONTH($B$3),Base!$3:$3,YEAR($B$3),Base!$5:$5,I122)</f>
        <v>36</v>
      </c>
      <c r="J31" s="12">
        <f ca="1">SUMIFS(Base!$29:$29,Base!$4:$4,MONTH($B$3),Base!$3:$3,YEAR($B$3),Base!$5:$5,J122)</f>
        <v>0</v>
      </c>
      <c r="K31" s="12">
        <f ca="1">SUMIFS(Base!$29:$29,Base!$2:$2,"&gt;="&amp;($B$3-7),Base!$2:$2,"&lt;="&amp;($B$3-1))</f>
        <v>61</v>
      </c>
      <c r="L31" s="12">
        <f ca="1">L35/0.2</f>
        <v>178.57142857142856</v>
      </c>
      <c r="M31" s="12">
        <f t="shared" ca="1" si="3"/>
        <v>35.714285714285715</v>
      </c>
      <c r="N31" s="12">
        <f t="shared" ca="1" si="3"/>
        <v>178.57142857142858</v>
      </c>
      <c r="O31" s="12">
        <f t="shared" ca="1" si="3"/>
        <v>178.57142857142858</v>
      </c>
      <c r="P31" s="12">
        <f t="shared" ca="1" si="3"/>
        <v>178.57142857142858</v>
      </c>
      <c r="Q31" s="12">
        <f t="shared" ca="1" si="3"/>
        <v>178.57142857142858</v>
      </c>
      <c r="R31" s="60">
        <f t="shared" ca="1" si="1"/>
        <v>178.57142857142856</v>
      </c>
    </row>
    <row r="32" spans="2:18" hidden="1" outlineLevel="1">
      <c r="B32" s="55" t="s">
        <v>40</v>
      </c>
      <c r="C32" s="11"/>
      <c r="D32" s="12">
        <f t="shared" ca="1" si="2"/>
        <v>31</v>
      </c>
      <c r="E32" s="12">
        <f>E36/0.2</f>
        <v>83.333333333333329</v>
      </c>
      <c r="F32" s="12">
        <f ca="1">SUMIFS(Base!$30:$30,Base!$4:$4,MONTH($B$3),Base!$3:$3,YEAR($B$3),Base!$5:$5,F134)</f>
        <v>1</v>
      </c>
      <c r="G32" s="12">
        <f ca="1">SUMIFS(Base!$30:$30,Base!$4:$4,MONTH($B$3),Base!$3:$3,YEAR($B$3),Base!$5:$5,G134)</f>
        <v>9</v>
      </c>
      <c r="H32" s="12">
        <f ca="1">SUMIFS(Base!$30:$30,Base!$4:$4,MONTH($B$3),Base!$3:$3,YEAR($B$3),Base!$5:$5,H134)</f>
        <v>11</v>
      </c>
      <c r="I32" s="12">
        <f ca="1">SUMIFS(Base!$30:$30,Base!$4:$4,MONTH($B$3),Base!$3:$3,YEAR($B$3),Base!$5:$5,I134)</f>
        <v>10</v>
      </c>
      <c r="J32" s="12">
        <f ca="1">SUMIFS(Base!$30:$30,Base!$4:$4,MONTH($B$3),Base!$3:$3,YEAR($B$3),Base!$5:$5,J134)</f>
        <v>0</v>
      </c>
      <c r="K32" s="12">
        <f ca="1">SUMIFS(Base!$30:$30,Base!$2:$2,"&gt;="&amp;($B$3-7),Base!$2:$2,"&lt;="&amp;($B$3-1))</f>
        <v>12</v>
      </c>
      <c r="L32" s="12">
        <f ca="1">L36/0.2</f>
        <v>19.841269841269842</v>
      </c>
      <c r="M32" s="12">
        <f t="shared" ref="M32:Q37" ca="1" si="4">$E32*M$16/SUM($M$16:$Q$16)</f>
        <v>3.9682539682539679</v>
      </c>
      <c r="N32" s="12">
        <f t="shared" ca="1" si="4"/>
        <v>19.841269841269838</v>
      </c>
      <c r="O32" s="12">
        <f t="shared" ca="1" si="4"/>
        <v>19.841269841269838</v>
      </c>
      <c r="P32" s="12">
        <f t="shared" ca="1" si="4"/>
        <v>19.841269841269838</v>
      </c>
      <c r="Q32" s="12">
        <f t="shared" ca="1" si="4"/>
        <v>19.841269841269838</v>
      </c>
      <c r="R32" s="60">
        <f t="shared" ca="1" si="1"/>
        <v>19.841269841269842</v>
      </c>
    </row>
    <row r="33" spans="2:18" hidden="1" outlineLevel="1">
      <c r="B33" s="55" t="s">
        <v>41</v>
      </c>
      <c r="C33" s="11"/>
      <c r="D33" s="12">
        <f t="shared" ca="1" si="2"/>
        <v>97</v>
      </c>
      <c r="E33" s="12">
        <f>E37/0.2</f>
        <v>166.66666666666666</v>
      </c>
      <c r="F33" s="12">
        <f ca="1">SUMIFS(Base!$28:$28,Base!$4:$4,MONTH($B$3),Base!$3:$3,YEAR($B$3),Base!$5:$5,F146)</f>
        <v>4</v>
      </c>
      <c r="G33" s="12">
        <f ca="1">SUMIFS(Base!$28:$28,Base!$4:$4,MONTH($B$3),Base!$3:$3,YEAR($B$3),Base!$5:$5,G146)</f>
        <v>29</v>
      </c>
      <c r="H33" s="12">
        <f ca="1">SUMIFS(Base!$28:$28,Base!$4:$4,MONTH($B$3),Base!$3:$3,YEAR($B$3),Base!$5:$5,H146)</f>
        <v>26</v>
      </c>
      <c r="I33" s="12">
        <f ca="1">SUMIFS(Base!$28:$28,Base!$4:$4,MONTH($B$3),Base!$3:$3,YEAR($B$3),Base!$5:$5,I146)</f>
        <v>38</v>
      </c>
      <c r="J33" s="12">
        <f ca="1">SUMIFS(Base!$28:$28,Base!$4:$4,MONTH($B$3),Base!$3:$3,YEAR($B$3),Base!$5:$5,J146)</f>
        <v>0</v>
      </c>
      <c r="K33" s="12">
        <f ca="1">SUMIFS(Base!$28:$28,Base!$2:$2,"&gt;="&amp;($B$3-7),Base!$2:$2,"&lt;="&amp;($B$3-1))</f>
        <v>43</v>
      </c>
      <c r="L33" s="12">
        <f ca="1">L37/0.2</f>
        <v>39.682539682539684</v>
      </c>
      <c r="M33" s="12">
        <f t="shared" ca="1" si="4"/>
        <v>7.9365079365079358</v>
      </c>
      <c r="N33" s="12">
        <f t="shared" ca="1" si="4"/>
        <v>39.682539682539677</v>
      </c>
      <c r="O33" s="12">
        <f t="shared" ca="1" si="4"/>
        <v>39.682539682539677</v>
      </c>
      <c r="P33" s="12">
        <f t="shared" ca="1" si="4"/>
        <v>39.682539682539677</v>
      </c>
      <c r="Q33" s="12">
        <f t="shared" ca="1" si="4"/>
        <v>39.682539682539677</v>
      </c>
      <c r="R33" s="60">
        <f t="shared" ca="1" si="1"/>
        <v>39.682539682539684</v>
      </c>
    </row>
    <row r="34" spans="2:18" collapsed="1">
      <c r="B34" s="56" t="s">
        <v>8</v>
      </c>
      <c r="C34" s="56"/>
      <c r="D34" s="57">
        <f t="shared" ca="1" si="2"/>
        <v>51</v>
      </c>
      <c r="E34" s="57">
        <f>D11</f>
        <v>200</v>
      </c>
      <c r="F34" s="57">
        <f ca="1">SUMIFS(Base!$47:$47,Base!$4:$4,MONTH($B$3),Base!$3:$3,YEAR($B$3),Base!$5:$5,F17)</f>
        <v>7</v>
      </c>
      <c r="G34" s="57">
        <f ca="1">SUMIFS(Base!$47:$47,Base!$4:$4,MONTH($B$3),Base!$3:$3,YEAR($B$3),Base!$5:$5,G17)</f>
        <v>17</v>
      </c>
      <c r="H34" s="57">
        <f ca="1">SUMIFS(Base!$47:$47,Base!$4:$4,MONTH($B$3),Base!$3:$3,YEAR($B$3),Base!$5:$5,H17)</f>
        <v>13</v>
      </c>
      <c r="I34" s="57">
        <f ca="1">SUMIFS(Base!$47:$47,Base!$4:$4,MONTH($B$3),Base!$3:$3,YEAR($B$3),Base!$5:$5,I17)</f>
        <v>14</v>
      </c>
      <c r="J34" s="57">
        <f ca="1">SUMIFS(Base!$47:$47,Base!$4:$4,MONTH($B$3),Base!$3:$3,YEAR($B$3),Base!$5:$5,J17)</f>
        <v>0</v>
      </c>
      <c r="K34" s="57">
        <f ca="1">SUMIFS(Base!$47:$47,Base!$2:$2,"&gt;="&amp;($B$3-7),Base!$2:$2,"&lt;="&amp;($B$3-1))</f>
        <v>18</v>
      </c>
      <c r="L34" s="57">
        <f ca="1">SUM(L35:L37)</f>
        <v>47.61904761904762</v>
      </c>
      <c r="M34" s="57">
        <f ca="1">$E34*M$16/SUM($M$16:$Q$16)</f>
        <v>9.5238095238095237</v>
      </c>
      <c r="N34" s="57">
        <f t="shared" ca="1" si="4"/>
        <v>47.61904761904762</v>
      </c>
      <c r="O34" s="57">
        <f t="shared" ca="1" si="4"/>
        <v>47.61904761904762</v>
      </c>
      <c r="P34" s="57">
        <f t="shared" ca="1" si="4"/>
        <v>47.61904761904762</v>
      </c>
      <c r="Q34" s="57">
        <f t="shared" ca="1" si="4"/>
        <v>47.61904761904762</v>
      </c>
      <c r="R34" s="60">
        <f ca="1">L34</f>
        <v>47.61904761904762</v>
      </c>
    </row>
    <row r="35" spans="2:18" hidden="1" outlineLevel="1">
      <c r="B35" s="55" t="s">
        <v>39</v>
      </c>
      <c r="C35" s="11"/>
      <c r="D35" s="12">
        <f ca="1">SUM(F35:J35)</f>
        <v>32</v>
      </c>
      <c r="E35" s="12">
        <f>E34*90/120</f>
        <v>150</v>
      </c>
      <c r="F35" s="12">
        <f ca="1">SUMIFS(Base!$49:$49,Base!$4:$4,MONTH($B$3),Base!$3:$3,YEAR($B$3),Base!$5:$5,F122)</f>
        <v>6</v>
      </c>
      <c r="G35" s="12">
        <f ca="1">SUMIFS(Base!$49:$49,Base!$4:$4,MONTH($B$3),Base!$3:$3,YEAR($B$3),Base!$5:$5,G122)</f>
        <v>11</v>
      </c>
      <c r="H35" s="12">
        <f ca="1">SUMIFS(Base!$49:$49,Base!$4:$4,MONTH($B$3),Base!$3:$3,YEAR($B$3),Base!$5:$5,H122)</f>
        <v>9</v>
      </c>
      <c r="I35" s="12">
        <f ca="1">SUMIFS(Base!$49:$49,Base!$4:$4,MONTH($B$3),Base!$3:$3,YEAR($B$3),Base!$5:$5,I122)</f>
        <v>6</v>
      </c>
      <c r="J35" s="12">
        <f ca="1">SUMIFS(Base!$49:$49,Base!$4:$4,MONTH($B$3),Base!$3:$3,YEAR($B$3),Base!$5:$5,J122)</f>
        <v>0</v>
      </c>
      <c r="K35" s="12">
        <f ca="1">SUMIFS(Base!$49:$49,Base!$2:$2,"&gt;="&amp;($B$3-7),Base!$2:$2,"&lt;="&amp;($B$3-1))</f>
        <v>8</v>
      </c>
      <c r="L35" s="12">
        <f ca="1">E35/SUM($M$16:$Q$16)*5</f>
        <v>35.714285714285715</v>
      </c>
      <c r="M35" s="12">
        <f t="shared" ca="1" si="4"/>
        <v>7.1428571428571432</v>
      </c>
      <c r="N35" s="12">
        <f t="shared" ca="1" si="4"/>
        <v>35.714285714285715</v>
      </c>
      <c r="O35" s="12">
        <f t="shared" ca="1" si="4"/>
        <v>35.714285714285715</v>
      </c>
      <c r="P35" s="12">
        <f t="shared" ca="1" si="4"/>
        <v>35.714285714285715</v>
      </c>
      <c r="Q35" s="12">
        <f t="shared" ca="1" si="4"/>
        <v>35.714285714285715</v>
      </c>
      <c r="R35" s="60">
        <f t="shared" ca="1" si="1"/>
        <v>35.714285714285715</v>
      </c>
    </row>
    <row r="36" spans="2:18" hidden="1" outlineLevel="1">
      <c r="B36" s="55" t="s">
        <v>40</v>
      </c>
      <c r="C36" s="11"/>
      <c r="D36" s="12">
        <f ca="1">SUM(F36:J36)</f>
        <v>4</v>
      </c>
      <c r="E36" s="12">
        <f>E34*10/120</f>
        <v>16.666666666666668</v>
      </c>
      <c r="F36" s="12">
        <f ca="1">SUMIFS(Base!$50:$50,Base!$4:$4,MONTH($B$3),Base!$3:$3,YEAR($B$3),Base!$5:$5,F134)</f>
        <v>1</v>
      </c>
      <c r="G36" s="12">
        <f ca="1">SUMIFS(Base!$50:$50,Base!$4:$4,MONTH($B$3),Base!$3:$3,YEAR($B$3),Base!$5:$5,G134)</f>
        <v>1</v>
      </c>
      <c r="H36" s="12">
        <f ca="1">SUMIFS(Base!$50:$50,Base!$4:$4,MONTH($B$3),Base!$3:$3,YEAR($B$3),Base!$5:$5,H134)</f>
        <v>0</v>
      </c>
      <c r="I36" s="12">
        <f ca="1">SUMIFS(Base!$50:$50,Base!$4:$4,MONTH($B$3),Base!$3:$3,YEAR($B$3),Base!$5:$5,I134)</f>
        <v>2</v>
      </c>
      <c r="J36" s="12">
        <f ca="1">SUMIFS(Base!$50:$50,Base!$4:$4,MONTH($B$3),Base!$3:$3,YEAR($B$3),Base!$5:$5,J134)</f>
        <v>0</v>
      </c>
      <c r="K36" s="12">
        <f ca="1">SUMIFS(Base!$50:$50,Base!$2:$2,"&gt;="&amp;($B$3-7),Base!$2:$2,"&lt;="&amp;($B$3-1))</f>
        <v>2</v>
      </c>
      <c r="L36" s="12">
        <f ca="1">E36/SUM($M$16:$Q$16)*5</f>
        <v>3.9682539682539684</v>
      </c>
      <c r="M36" s="12">
        <f t="shared" ca="1" si="4"/>
        <v>0.79365079365079372</v>
      </c>
      <c r="N36" s="12">
        <f t="shared" ca="1" si="4"/>
        <v>3.9682539682539688</v>
      </c>
      <c r="O36" s="12">
        <f t="shared" ca="1" si="4"/>
        <v>3.9682539682539688</v>
      </c>
      <c r="P36" s="12">
        <f t="shared" ca="1" si="4"/>
        <v>3.9682539682539688</v>
      </c>
      <c r="Q36" s="12">
        <f t="shared" ca="1" si="4"/>
        <v>3.9682539682539688</v>
      </c>
      <c r="R36" s="60">
        <f t="shared" ca="1" si="1"/>
        <v>3.9682539682539684</v>
      </c>
    </row>
    <row r="37" spans="2:18" hidden="1" outlineLevel="1">
      <c r="B37" s="55" t="s">
        <v>41</v>
      </c>
      <c r="C37" s="11"/>
      <c r="D37" s="12">
        <f ca="1">SUM(F37:J37)</f>
        <v>15</v>
      </c>
      <c r="E37" s="12">
        <f>E34*20/120</f>
        <v>33.333333333333336</v>
      </c>
      <c r="F37" s="12">
        <f ca="1">SUMIFS(Base!$48:$48,Base!$4:$4,MONTH($B$3),Base!$3:$3,YEAR($B$3),Base!$5:$5,F146)</f>
        <v>0</v>
      </c>
      <c r="G37" s="12">
        <f ca="1">SUMIFS(Base!$48:$48,Base!$4:$4,MONTH($B$3),Base!$3:$3,YEAR($B$3),Base!$5:$5,G146)</f>
        <v>5</v>
      </c>
      <c r="H37" s="12">
        <f ca="1">SUMIFS(Base!$48:$48,Base!$4:$4,MONTH($B$3),Base!$3:$3,YEAR($B$3),Base!$5:$5,H146)</f>
        <v>4</v>
      </c>
      <c r="I37" s="12">
        <f ca="1">SUMIFS(Base!$48:$48,Base!$4:$4,MONTH($B$3),Base!$3:$3,YEAR($B$3),Base!$5:$5,I146)</f>
        <v>6</v>
      </c>
      <c r="J37" s="12">
        <f ca="1">SUMIFS(Base!$48:$48,Base!$4:$4,MONTH($B$3),Base!$3:$3,YEAR($B$3),Base!$5:$5,J146)</f>
        <v>0</v>
      </c>
      <c r="K37" s="12">
        <f ca="1">SUMIFS(Base!$48:$48,Base!$2:$2,"&gt;="&amp;($B$3-7),Base!$2:$2,"&lt;="&amp;($B$3-1))</f>
        <v>8</v>
      </c>
      <c r="L37" s="12">
        <f ca="1">E37/SUM($M$16:$Q$16)*5</f>
        <v>7.9365079365079367</v>
      </c>
      <c r="M37" s="12">
        <f t="shared" ca="1" si="4"/>
        <v>1.5873015873015874</v>
      </c>
      <c r="N37" s="12">
        <f t="shared" ca="1" si="4"/>
        <v>7.9365079365079376</v>
      </c>
      <c r="O37" s="12">
        <f t="shared" ca="1" si="4"/>
        <v>7.9365079365079376</v>
      </c>
      <c r="P37" s="12">
        <f t="shared" ca="1" si="4"/>
        <v>7.9365079365079376</v>
      </c>
      <c r="Q37" s="12">
        <f t="shared" ca="1" si="4"/>
        <v>7.9365079365079376</v>
      </c>
      <c r="R37" s="60">
        <f t="shared" ca="1" si="1"/>
        <v>7.9365079365079367</v>
      </c>
    </row>
    <row r="38" spans="2:18" collapsed="1">
      <c r="D38" s="3"/>
    </row>
    <row r="39" spans="2:18">
      <c r="B39" s="56" t="s">
        <v>20</v>
      </c>
      <c r="C39" s="56"/>
      <c r="D39" s="58">
        <f t="shared" ref="D39:K50" ca="1" si="5">IFERROR(D26/D22,"")</f>
        <v>6.5515714918105358E-2</v>
      </c>
      <c r="E39" s="58"/>
      <c r="F39" s="58">
        <f t="shared" ca="1" si="5"/>
        <v>5.7245080500894455E-2</v>
      </c>
      <c r="G39" s="58">
        <f t="shared" ca="1" si="5"/>
        <v>6.6386775124639197E-2</v>
      </c>
      <c r="H39" s="58">
        <f t="shared" ca="1" si="5"/>
        <v>5.8981834492038573E-2</v>
      </c>
      <c r="I39" s="58">
        <f ca="1">IFERROR(I26/I22,"")</f>
        <v>8.390141583639224E-2</v>
      </c>
      <c r="J39" s="58" t="str">
        <f t="shared" ca="1" si="5"/>
        <v/>
      </c>
      <c r="K39" s="58">
        <f ca="1">IFERROR(K26/K22,"")</f>
        <v>7.6603034752814492E-2</v>
      </c>
      <c r="L39" s="58">
        <f t="shared" ref="L39:L50" ca="1" si="6">IFERROR(L26/L22,"")</f>
        <v>0.05</v>
      </c>
    </row>
    <row r="40" spans="2:18" hidden="1" outlineLevel="1">
      <c r="B40" s="55" t="s">
        <v>39</v>
      </c>
      <c r="C40" s="11"/>
      <c r="D40" s="13">
        <f t="shared" ca="1" si="5"/>
        <v>6.9819819819819814E-2</v>
      </c>
      <c r="E40" s="13"/>
      <c r="F40" s="13">
        <f t="shared" ca="1" si="5"/>
        <v>8.8709677419354843E-2</v>
      </c>
      <c r="G40" s="13">
        <f t="shared" ca="1" si="5"/>
        <v>6.6872427983539096E-2</v>
      </c>
      <c r="H40" s="13">
        <f t="shared" ca="1" si="5"/>
        <v>5.4770318021201414E-2</v>
      </c>
      <c r="I40" s="13">
        <f t="shared" ca="1" si="5"/>
        <v>0.11858974358974358</v>
      </c>
      <c r="J40" s="13" t="str">
        <f t="shared" ca="1" si="5"/>
        <v/>
      </c>
      <c r="K40" s="58">
        <f t="shared" ca="1" si="5"/>
        <v>9.2568448500651893E-2</v>
      </c>
      <c r="L40" s="13">
        <f t="shared" ca="1" si="6"/>
        <v>0.05</v>
      </c>
    </row>
    <row r="41" spans="2:18" hidden="1" outlineLevel="1">
      <c r="B41" s="55" t="s">
        <v>40</v>
      </c>
      <c r="C41" s="11"/>
      <c r="D41" s="13" t="str">
        <f t="shared" ca="1" si="5"/>
        <v/>
      </c>
      <c r="E41" s="13"/>
      <c r="F41" s="13" t="str">
        <f t="shared" ca="1" si="5"/>
        <v/>
      </c>
      <c r="G41" s="13" t="str">
        <f t="shared" ca="1" si="5"/>
        <v/>
      </c>
      <c r="H41" s="13" t="str">
        <f t="shared" ca="1" si="5"/>
        <v/>
      </c>
      <c r="I41" s="13" t="str">
        <f t="shared" ca="1" si="5"/>
        <v/>
      </c>
      <c r="J41" s="13" t="str">
        <f t="shared" ca="1" si="5"/>
        <v/>
      </c>
      <c r="K41" s="58" t="str">
        <f t="shared" ca="1" si="5"/>
        <v/>
      </c>
      <c r="L41" s="13">
        <f t="shared" ca="1" si="6"/>
        <v>0.05</v>
      </c>
    </row>
    <row r="42" spans="2:18" hidden="1" outlineLevel="1">
      <c r="B42" s="55" t="s">
        <v>41</v>
      </c>
      <c r="C42" s="11"/>
      <c r="D42" s="13">
        <f t="shared" ca="1" si="5"/>
        <v>3.2093616035221872E-2</v>
      </c>
      <c r="E42" s="13"/>
      <c r="F42" s="13">
        <f t="shared" ca="1" si="5"/>
        <v>3.5632183908045977E-2</v>
      </c>
      <c r="G42" s="13">
        <f t="shared" ca="1" si="5"/>
        <v>3.6984853821768228E-2</v>
      </c>
      <c r="H42" s="13">
        <f t="shared" ca="1" si="5"/>
        <v>2.5548542230237451E-2</v>
      </c>
      <c r="I42" s="13">
        <f t="shared" ca="1" si="5"/>
        <v>3.5109717868338559E-2</v>
      </c>
      <c r="J42" s="13" t="str">
        <f t="shared" ca="1" si="5"/>
        <v/>
      </c>
      <c r="K42" s="58">
        <f t="shared" ca="1" si="5"/>
        <v>3.1033443808376016E-2</v>
      </c>
      <c r="L42" s="13">
        <f t="shared" ca="1" si="6"/>
        <v>0.05</v>
      </c>
    </row>
    <row r="43" spans="2:18" collapsed="1">
      <c r="B43" s="56" t="s">
        <v>21</v>
      </c>
      <c r="C43" s="56"/>
      <c r="D43" s="58">
        <f t="shared" ca="1" si="5"/>
        <v>0.38108108108108107</v>
      </c>
      <c r="E43" s="58"/>
      <c r="F43" s="58">
        <f ca="1">IFERROR(F30/F26,"")</f>
        <v>0.34375</v>
      </c>
      <c r="G43" s="58">
        <f t="shared" ca="1" si="5"/>
        <v>0.37549407114624506</v>
      </c>
      <c r="H43" s="58">
        <f ca="1">IFERROR(H30/H26,"")</f>
        <v>0.30798479087452474</v>
      </c>
      <c r="I43" s="58">
        <f t="shared" ca="1" si="5"/>
        <v>0.52500000000000002</v>
      </c>
      <c r="J43" s="58" t="str">
        <f t="shared" ca="1" si="5"/>
        <v/>
      </c>
      <c r="K43" s="58">
        <f ca="1">IFERROR(K30/K26,"")</f>
        <v>0.37060702875399359</v>
      </c>
      <c r="L43" s="58">
        <f ca="1">IFERROR(L30/L26,"")</f>
        <v>0.22500000000000003</v>
      </c>
    </row>
    <row r="44" spans="2:18" hidden="1" outlineLevel="1">
      <c r="B44" s="55" t="s">
        <v>39</v>
      </c>
      <c r="C44" s="11"/>
      <c r="D44" s="13">
        <f t="shared" ca="1" si="5"/>
        <v>0.82795698924731187</v>
      </c>
      <c r="E44" s="13"/>
      <c r="F44" s="13">
        <f t="shared" ca="1" si="5"/>
        <v>0.77272727272727271</v>
      </c>
      <c r="G44" s="13">
        <f t="shared" ca="1" si="5"/>
        <v>0.87692307692307692</v>
      </c>
      <c r="H44" s="13">
        <f t="shared" ca="1" si="5"/>
        <v>0.70967741935483875</v>
      </c>
      <c r="I44" s="13">
        <f t="shared" ca="1" si="5"/>
        <v>0.97297297297297303</v>
      </c>
      <c r="J44" s="13" t="str">
        <f t="shared" ca="1" si="5"/>
        <v/>
      </c>
      <c r="K44" s="58">
        <f ca="1">IFERROR(K31/K27,"")</f>
        <v>0.85915492957746475</v>
      </c>
      <c r="L44" s="13">
        <f t="shared" ca="1" si="6"/>
        <v>0.22500000000000003</v>
      </c>
    </row>
    <row r="45" spans="2:18" hidden="1" outlineLevel="1">
      <c r="B45" s="55" t="s">
        <v>40</v>
      </c>
      <c r="C45" s="11"/>
      <c r="D45" s="13">
        <f t="shared" ca="1" si="5"/>
        <v>0.11191335740072202</v>
      </c>
      <c r="E45" s="13"/>
      <c r="F45" s="13">
        <f t="shared" ca="1" si="5"/>
        <v>9.0909090909090912E-2</v>
      </c>
      <c r="G45" s="13">
        <f t="shared" ca="1" si="5"/>
        <v>0.10843373493975904</v>
      </c>
      <c r="H45" s="13">
        <f t="shared" ca="1" si="5"/>
        <v>9.4827586206896547E-2</v>
      </c>
      <c r="I45" s="13">
        <f t="shared" ca="1" si="5"/>
        <v>0.14925373134328357</v>
      </c>
      <c r="J45" s="13" t="str">
        <f t="shared" ca="1" si="5"/>
        <v/>
      </c>
      <c r="K45" s="58">
        <f t="shared" ca="1" si="5"/>
        <v>8.6330935251798566E-2</v>
      </c>
      <c r="L45" s="13">
        <f t="shared" ca="1" si="6"/>
        <v>0.22500000000000001</v>
      </c>
    </row>
    <row r="46" spans="2:18" hidden="1" outlineLevel="1">
      <c r="B46" s="55" t="s">
        <v>41</v>
      </c>
      <c r="C46" s="11"/>
      <c r="D46" s="13">
        <f t="shared" ca="1" si="5"/>
        <v>0.35018050541516244</v>
      </c>
      <c r="E46" s="13"/>
      <c r="F46" s="13">
        <f t="shared" ca="1" si="5"/>
        <v>0.12903225806451613</v>
      </c>
      <c r="G46" s="13">
        <f t="shared" ca="1" si="5"/>
        <v>0.27619047619047621</v>
      </c>
      <c r="H46" s="13">
        <f t="shared" ca="1" si="5"/>
        <v>0.30588235294117649</v>
      </c>
      <c r="I46" s="13">
        <f t="shared" ca="1" si="5"/>
        <v>0.6785714285714286</v>
      </c>
      <c r="J46" s="13" t="str">
        <f t="shared" ca="1" si="5"/>
        <v/>
      </c>
      <c r="K46" s="58">
        <f t="shared" ca="1" si="5"/>
        <v>0.41747572815533979</v>
      </c>
      <c r="L46" s="13">
        <f t="shared" ca="1" si="6"/>
        <v>0.22500000000000001</v>
      </c>
    </row>
    <row r="47" spans="2:18" collapsed="1">
      <c r="B47" s="56" t="s">
        <v>8</v>
      </c>
      <c r="C47" s="56"/>
      <c r="D47" s="58">
        <f t="shared" ca="1" si="5"/>
        <v>0.18085106382978725</v>
      </c>
      <c r="E47" s="58"/>
      <c r="F47" s="58">
        <f t="shared" ca="1" si="5"/>
        <v>0.31818181818181818</v>
      </c>
      <c r="G47" s="58">
        <f t="shared" ca="1" si="5"/>
        <v>0.17894736842105263</v>
      </c>
      <c r="H47" s="58">
        <f t="shared" ca="1" si="5"/>
        <v>0.16049382716049382</v>
      </c>
      <c r="I47" s="58">
        <f t="shared" ca="1" si="5"/>
        <v>0.16666666666666666</v>
      </c>
      <c r="J47" s="58" t="str">
        <f t="shared" ca="1" si="5"/>
        <v/>
      </c>
      <c r="K47" s="58">
        <f t="shared" ca="1" si="5"/>
        <v>0.15517241379310345</v>
      </c>
      <c r="L47" s="58">
        <f t="shared" ca="1" si="6"/>
        <v>0.2</v>
      </c>
    </row>
    <row r="48" spans="2:18" hidden="1" outlineLevel="1">
      <c r="B48" s="55" t="s">
        <v>39</v>
      </c>
      <c r="C48" s="11"/>
      <c r="D48" s="13">
        <f t="shared" ca="1" si="5"/>
        <v>0.20779220779220781</v>
      </c>
      <c r="E48" s="13"/>
      <c r="F48" s="13">
        <f t="shared" ca="1" si="5"/>
        <v>0.35294117647058826</v>
      </c>
      <c r="G48" s="13">
        <f t="shared" ca="1" si="5"/>
        <v>0.19298245614035087</v>
      </c>
      <c r="H48" s="13">
        <f t="shared" ca="1" si="5"/>
        <v>0.20454545454545456</v>
      </c>
      <c r="I48" s="13">
        <f t="shared" ca="1" si="5"/>
        <v>0.16666666666666666</v>
      </c>
      <c r="J48" s="13" t="str">
        <f t="shared" ca="1" si="5"/>
        <v/>
      </c>
      <c r="K48" s="13"/>
      <c r="L48" s="13">
        <f t="shared" ca="1" si="6"/>
        <v>0.2</v>
      </c>
    </row>
    <row r="49" spans="2:12" hidden="1" outlineLevel="1">
      <c r="B49" s="55" t="s">
        <v>40</v>
      </c>
      <c r="C49" s="11"/>
      <c r="D49" s="13">
        <f t="shared" ca="1" si="5"/>
        <v>0.12903225806451613</v>
      </c>
      <c r="E49" s="13"/>
      <c r="F49" s="13">
        <f t="shared" ca="1" si="5"/>
        <v>1</v>
      </c>
      <c r="G49" s="13">
        <f t="shared" ca="1" si="5"/>
        <v>0.1111111111111111</v>
      </c>
      <c r="H49" s="13">
        <f t="shared" ca="1" si="5"/>
        <v>0</v>
      </c>
      <c r="I49" s="13">
        <f t="shared" ca="1" si="5"/>
        <v>0.2</v>
      </c>
      <c r="J49" s="13" t="str">
        <f t="shared" ca="1" si="5"/>
        <v/>
      </c>
      <c r="K49" s="13"/>
      <c r="L49" s="13">
        <f t="shared" ca="1" si="6"/>
        <v>0.2</v>
      </c>
    </row>
    <row r="50" spans="2:12" hidden="1" outlineLevel="1">
      <c r="B50" s="55" t="s">
        <v>41</v>
      </c>
      <c r="C50" s="11"/>
      <c r="D50" s="13">
        <f t="shared" ca="1" si="5"/>
        <v>0.15463917525773196</v>
      </c>
      <c r="E50" s="13"/>
      <c r="F50" s="13">
        <f t="shared" ca="1" si="5"/>
        <v>0</v>
      </c>
      <c r="G50" s="13">
        <f t="shared" ca="1" si="5"/>
        <v>0.17241379310344829</v>
      </c>
      <c r="H50" s="13">
        <f t="shared" ca="1" si="5"/>
        <v>0.15384615384615385</v>
      </c>
      <c r="I50" s="13">
        <f t="shared" ca="1" si="5"/>
        <v>0.15789473684210525</v>
      </c>
      <c r="J50" s="13" t="str">
        <f t="shared" ca="1" si="5"/>
        <v/>
      </c>
      <c r="K50" s="13"/>
      <c r="L50" s="13">
        <f t="shared" ca="1" si="6"/>
        <v>0.2</v>
      </c>
    </row>
    <row r="51" spans="2:12" collapsed="1"/>
    <row r="52" spans="2:12">
      <c r="I52" s="67"/>
    </row>
    <row r="53" spans="2:12">
      <c r="F53" s="2"/>
      <c r="G53" s="2"/>
      <c r="H53" s="2"/>
      <c r="I53" s="2"/>
    </row>
    <row r="54" spans="2:12">
      <c r="F54" s="2"/>
      <c r="G54" s="2"/>
      <c r="H54" s="2"/>
      <c r="I54" s="2"/>
    </row>
    <row r="55" spans="2:12">
      <c r="F55" s="2"/>
      <c r="G55" s="2"/>
      <c r="H55" s="2"/>
      <c r="I55" s="2"/>
    </row>
    <row r="56" spans="2:12">
      <c r="F56" s="2"/>
      <c r="G56" s="2"/>
      <c r="H56" s="2"/>
      <c r="I56" s="2"/>
    </row>
    <row r="57" spans="2:12">
      <c r="F57" s="2"/>
      <c r="G57" s="2"/>
      <c r="H57" s="2"/>
      <c r="I57" s="2"/>
    </row>
    <row r="58" spans="2:12">
      <c r="F58" s="2"/>
      <c r="G58" s="2"/>
      <c r="H58" s="2"/>
      <c r="I58" s="2"/>
    </row>
    <row r="59" spans="2:12">
      <c r="F59" s="2"/>
      <c r="G59" s="2"/>
      <c r="H59" s="2"/>
      <c r="I59" s="2"/>
    </row>
    <row r="60" spans="2:12">
      <c r="F60" s="2"/>
      <c r="G60" s="2"/>
      <c r="H60" s="2"/>
      <c r="I60" s="2"/>
    </row>
    <row r="61" spans="2:12">
      <c r="F61" s="2"/>
      <c r="G61" s="2"/>
      <c r="H61" s="2"/>
      <c r="I61" s="2"/>
    </row>
    <row r="62" spans="2:12">
      <c r="F62" s="2"/>
      <c r="G62" s="2"/>
      <c r="H62" s="2"/>
      <c r="I62" s="2"/>
    </row>
    <row r="63" spans="2:12">
      <c r="F63" s="2"/>
      <c r="G63" s="2"/>
      <c r="H63" s="2"/>
      <c r="I63" s="2"/>
    </row>
    <row r="64" spans="2:12">
      <c r="F64" s="2"/>
      <c r="G64" s="2"/>
      <c r="H64" s="2"/>
      <c r="I64" s="2"/>
    </row>
    <row r="65" s="2" customFormat="1"/>
    <row r="66" s="2" customFormat="1"/>
    <row r="67" s="2" customFormat="1"/>
    <row r="68" s="2" customFormat="1"/>
    <row r="121" spans="2:12">
      <c r="B121" s="6" t="s">
        <v>22</v>
      </c>
      <c r="F121" s="28">
        <f ca="1">COUNTIFS(Base!$5:$5,F122,Base!$4:$4,MONTH($B$3))</f>
        <v>3</v>
      </c>
      <c r="G121" s="28">
        <f ca="1">COUNTIFS(Base!$5:$5,G122,Base!$4:$4,MONTH($B$3))</f>
        <v>7</v>
      </c>
      <c r="H121" s="28">
        <f ca="1">COUNTIFS(Base!$5:$5,H122,Base!$4:$4,MONTH($B$3))</f>
        <v>7</v>
      </c>
      <c r="I121" s="28">
        <f ca="1">COUNTIFS(Base!$5:$5,I122,Base!$4:$4,MONTH($B$3))</f>
        <v>4</v>
      </c>
      <c r="J121" s="28">
        <f ca="1">COUNTIFS(Base!$5:$5,J122,Base!$4:$4,MONTH($B$3))</f>
        <v>0</v>
      </c>
      <c r="K121" s="28"/>
    </row>
    <row r="122" spans="2:12">
      <c r="B122" s="7"/>
      <c r="C122" s="7"/>
      <c r="D122" s="8" t="s">
        <v>15</v>
      </c>
      <c r="E122" s="8"/>
      <c r="F122" s="10">
        <f ca="1">F17</f>
        <v>49</v>
      </c>
      <c r="G122" s="10">
        <f ca="1">G17</f>
        <v>50</v>
      </c>
      <c r="H122" s="10">
        <f ca="1">H17</f>
        <v>51</v>
      </c>
      <c r="I122" s="10">
        <f ca="1">I17</f>
        <v>52</v>
      </c>
      <c r="J122" s="10">
        <f ca="1">J17</f>
        <v>53</v>
      </c>
      <c r="K122" s="10"/>
      <c r="L122" s="8" t="s">
        <v>16</v>
      </c>
    </row>
    <row r="123" spans="2:12">
      <c r="D123" s="3"/>
      <c r="E123" s="3"/>
    </row>
    <row r="133" spans="2:17">
      <c r="B133" s="6" t="s">
        <v>23</v>
      </c>
      <c r="F133" s="28">
        <f ca="1">COUNTIFS(Base!$5:$5,F134,Base!$4:$4,MONTH($B$3))</f>
        <v>3</v>
      </c>
      <c r="G133" s="28">
        <f ca="1">COUNTIFS(Base!$5:$5,G134,Base!$4:$4,MONTH($B$3))</f>
        <v>7</v>
      </c>
      <c r="H133" s="28">
        <f ca="1">COUNTIFS(Base!$5:$5,H134,Base!$4:$4,MONTH($B$3))</f>
        <v>7</v>
      </c>
      <c r="I133" s="28">
        <f ca="1">COUNTIFS(Base!$5:$5,I134,Base!$4:$4,MONTH($B$3))</f>
        <v>4</v>
      </c>
      <c r="J133" s="28">
        <f ca="1">COUNTIFS(Base!$5:$5,J134,Base!$4:$4,MONTH($B$3))</f>
        <v>0</v>
      </c>
      <c r="K133" s="28"/>
    </row>
    <row r="134" spans="2:17">
      <c r="B134" s="7"/>
      <c r="C134" s="7"/>
      <c r="D134" s="8" t="s">
        <v>15</v>
      </c>
      <c r="E134" s="8"/>
      <c r="F134" s="10">
        <f ca="1">F122</f>
        <v>49</v>
      </c>
      <c r="G134" s="10">
        <f ca="1">G122</f>
        <v>50</v>
      </c>
      <c r="H134" s="10">
        <f ca="1">H122</f>
        <v>51</v>
      </c>
      <c r="I134" s="10">
        <f ca="1">I122</f>
        <v>52</v>
      </c>
      <c r="J134" s="10">
        <f ca="1">J122</f>
        <v>53</v>
      </c>
      <c r="K134" s="10"/>
      <c r="L134" s="8" t="s">
        <v>16</v>
      </c>
      <c r="M134" s="29"/>
      <c r="N134" s="29"/>
      <c r="O134" s="29"/>
      <c r="P134" s="29"/>
      <c r="Q134" s="29"/>
    </row>
    <row r="135" spans="2:17">
      <c r="D135" s="3"/>
      <c r="E135" s="3"/>
    </row>
    <row r="145" spans="2:17">
      <c r="B145" s="6" t="s">
        <v>24</v>
      </c>
      <c r="F145" s="28">
        <f ca="1">COUNTIFS(Base!$5:$5,F146,Base!$4:$4,MONTH($B$3))</f>
        <v>3</v>
      </c>
      <c r="G145" s="28">
        <f ca="1">COUNTIFS(Base!$5:$5,G146,Base!$4:$4,MONTH($B$3))</f>
        <v>7</v>
      </c>
      <c r="H145" s="28">
        <f ca="1">COUNTIFS(Base!$5:$5,H146,Base!$4:$4,MONTH($B$3))</f>
        <v>7</v>
      </c>
      <c r="I145" s="28">
        <f ca="1">COUNTIFS(Base!$5:$5,I146,Base!$4:$4,MONTH($B$3))</f>
        <v>4</v>
      </c>
      <c r="J145" s="28">
        <f ca="1">COUNTIFS(Base!$5:$5,J146,Base!$4:$4,MONTH($B$3))</f>
        <v>0</v>
      </c>
      <c r="K145" s="28"/>
    </row>
    <row r="146" spans="2:17">
      <c r="B146" s="7"/>
      <c r="C146" s="7"/>
      <c r="D146" s="8" t="s">
        <v>15</v>
      </c>
      <c r="E146" s="8"/>
      <c r="F146" s="10">
        <f ca="1">F134</f>
        <v>49</v>
      </c>
      <c r="G146" s="10">
        <f ca="1">G134</f>
        <v>50</v>
      </c>
      <c r="H146" s="10">
        <f ca="1">H134</f>
        <v>51</v>
      </c>
      <c r="I146" s="10">
        <f ca="1">I134</f>
        <v>52</v>
      </c>
      <c r="J146" s="10">
        <f ca="1">J134</f>
        <v>53</v>
      </c>
      <c r="K146" s="10"/>
      <c r="L146" s="8" t="s">
        <v>16</v>
      </c>
    </row>
    <row r="147" spans="2:17">
      <c r="D147" s="3"/>
      <c r="E147" s="3"/>
    </row>
    <row r="157" spans="2:17">
      <c r="B157" s="6" t="s">
        <v>25</v>
      </c>
      <c r="F157" s="28">
        <f ca="1">COUNTIFS(Base!$5:$5,F158,Base!$4:$4,MONTH($B$3))</f>
        <v>3</v>
      </c>
      <c r="G157" s="28">
        <f ca="1">COUNTIFS(Base!$5:$5,G158,Base!$4:$4,MONTH($B$3))</f>
        <v>7</v>
      </c>
      <c r="H157" s="28">
        <f ca="1">COUNTIFS(Base!$5:$5,H158,Base!$4:$4,MONTH($B$3))</f>
        <v>7</v>
      </c>
      <c r="I157" s="28">
        <f ca="1">COUNTIFS(Base!$5:$5,I158,Base!$4:$4,MONTH($B$3))</f>
        <v>4</v>
      </c>
      <c r="J157" s="28">
        <f ca="1">COUNTIFS(Base!$5:$5,J158,Base!$4:$4,MONTH($B$3))</f>
        <v>0</v>
      </c>
      <c r="K157" s="28"/>
    </row>
    <row r="158" spans="2:17">
      <c r="B158" s="7"/>
      <c r="C158" s="7"/>
      <c r="D158" s="8" t="s">
        <v>15</v>
      </c>
      <c r="E158" s="8"/>
      <c r="F158" s="10">
        <f ca="1">F146</f>
        <v>49</v>
      </c>
      <c r="G158" s="10">
        <f ca="1">G146</f>
        <v>50</v>
      </c>
      <c r="H158" s="10">
        <f ca="1">H146</f>
        <v>51</v>
      </c>
      <c r="I158" s="10">
        <f ca="1">I146</f>
        <v>52</v>
      </c>
      <c r="J158" s="10">
        <f ca="1">J146</f>
        <v>53</v>
      </c>
      <c r="K158" s="10"/>
      <c r="L158" s="8" t="s">
        <v>16</v>
      </c>
      <c r="M158" s="29"/>
      <c r="N158" s="29"/>
      <c r="O158" s="29"/>
      <c r="P158" s="29"/>
      <c r="Q158" s="29"/>
    </row>
    <row r="159" spans="2:17">
      <c r="B159" s="11" t="s">
        <v>19</v>
      </c>
      <c r="C159" s="11"/>
      <c r="D159" s="12">
        <f ca="1">SUM(F159:J159)</f>
        <v>0</v>
      </c>
      <c r="E159" s="12"/>
      <c r="F159" s="12">
        <f ca="1">SUMIFS(Base!$18:$18,Base!$4:$4,MONTH($B$3),Base!$3:$3,YEAR($B$3),Base!$5:$5,F158)</f>
        <v>0</v>
      </c>
      <c r="G159" s="12">
        <f ca="1">SUMIFS(Base!$18:$18,Base!$4:$4,MONTH($B$3),Base!$3:$3,YEAR($B$3),Base!$5:$5,G158)</f>
        <v>0</v>
      </c>
      <c r="H159" s="12">
        <f ca="1">SUMIFS(Base!$18:$18,Base!$4:$4,MONTH($B$3),Base!$3:$3,YEAR($B$3),Base!$5:$5,H158)</f>
        <v>0</v>
      </c>
      <c r="I159" s="12">
        <f ca="1">SUMIFS(Base!$18:$18,Base!$4:$4,MONTH($B$3),Base!$3:$3,YEAR($B$3),Base!$5:$5,I158)</f>
        <v>0</v>
      </c>
      <c r="J159" s="12">
        <f ca="1">SUMIFS(Base!$18:$18,Base!$4:$4,MONTH($B$3),Base!$3:$3,YEAR($B$3),Base!$5:$5,J158)</f>
        <v>0</v>
      </c>
      <c r="K159" s="12"/>
      <c r="L159" s="12" t="e">
        <f ca="1">L160/0.25</f>
        <v>#REF!</v>
      </c>
      <c r="M159" s="12" t="e">
        <f ca="1">#REF!*M$16/SUM($M$16:$Q$16)</f>
        <v>#REF!</v>
      </c>
      <c r="N159" s="12" t="e">
        <f ca="1">#REF!*N$16/SUM($M$16:$Q$16)</f>
        <v>#REF!</v>
      </c>
      <c r="O159" s="12" t="e">
        <f ca="1">#REF!*O$16/SUM($M$16:$Q$16)</f>
        <v>#REF!</v>
      </c>
      <c r="P159" s="12" t="e">
        <f ca="1">#REF!*P$16/SUM($M$16:$Q$16)</f>
        <v>#REF!</v>
      </c>
      <c r="Q159" s="12" t="e">
        <f ca="1">#REF!*Q$16/SUM($M$16:$Q$16)</f>
        <v>#REF!</v>
      </c>
    </row>
    <row r="160" spans="2:17">
      <c r="B160" s="11" t="s">
        <v>20</v>
      </c>
      <c r="C160" s="11"/>
      <c r="D160" s="12">
        <f ca="1">SUM(F160:J160)</f>
        <v>277</v>
      </c>
      <c r="E160" s="12"/>
      <c r="F160" s="12">
        <f ca="1">SUMIFS(Base!$24:$24,Base!$4:$4,MONTH($B$3),Base!$3:$3,YEAR($B$3),Base!$5:$5,F158)</f>
        <v>11</v>
      </c>
      <c r="G160" s="12">
        <f ca="1">SUMIFS(Base!$24:$24,Base!$4:$4,MONTH($B$3),Base!$3:$3,YEAR($B$3),Base!$5:$5,G158)</f>
        <v>83</v>
      </c>
      <c r="H160" s="12">
        <f ca="1">SUMIFS(Base!$24:$24,Base!$4:$4,MONTH($B$3),Base!$3:$3,YEAR($B$3),Base!$5:$5,H158)</f>
        <v>116</v>
      </c>
      <c r="I160" s="12">
        <f ca="1">SUMIFS(Base!$24:$24,Base!$4:$4,MONTH($B$3),Base!$3:$3,YEAR($B$3),Base!$5:$5,I158)</f>
        <v>67</v>
      </c>
      <c r="J160" s="12">
        <f ca="1">SUMIFS(Base!$24:$24,Base!$4:$4,MONTH($B$3),Base!$3:$3,YEAR($B$3),Base!$5:$5,J158)</f>
        <v>0</v>
      </c>
      <c r="K160" s="12"/>
      <c r="L160" s="12" t="e">
        <f ca="1">L161/0.225</f>
        <v>#REF!</v>
      </c>
      <c r="M160" s="12" t="e">
        <f ca="1">#REF!*M$16/SUM($M$16:$Q$16)</f>
        <v>#REF!</v>
      </c>
      <c r="N160" s="12" t="e">
        <f ca="1">#REF!*N$16/SUM($M$16:$Q$16)</f>
        <v>#REF!</v>
      </c>
      <c r="O160" s="12" t="e">
        <f ca="1">#REF!*O$16/SUM($M$16:$Q$16)</f>
        <v>#REF!</v>
      </c>
      <c r="P160" s="12" t="e">
        <f ca="1">#REF!*P$16/SUM($M$16:$Q$16)</f>
        <v>#REF!</v>
      </c>
      <c r="Q160" s="12" t="e">
        <f ca="1">#REF!*Q$16/SUM($M$16:$Q$16)</f>
        <v>#REF!</v>
      </c>
    </row>
    <row r="161" spans="2:17">
      <c r="B161" s="11" t="s">
        <v>21</v>
      </c>
      <c r="C161" s="11"/>
      <c r="D161" s="12">
        <f ca="1">SUM(F161:J161)</f>
        <v>31</v>
      </c>
      <c r="E161" s="12"/>
      <c r="F161" s="12">
        <f ca="1">SUMIFS(Base!$33:$33,Base!$4:$4,MONTH($B$3),Base!$3:$3,YEAR($B$3),Base!$5:$5,F158)</f>
        <v>1</v>
      </c>
      <c r="G161" s="12">
        <f ca="1">SUMIFS(Base!$33:$33,Base!$4:$4,MONTH($B$3),Base!$3:$3,YEAR($B$3),Base!$5:$5,G158)</f>
        <v>9</v>
      </c>
      <c r="H161" s="12">
        <f ca="1">SUMIFS(Base!$33:$33,Base!$4:$4,MONTH($B$3),Base!$3:$3,YEAR($B$3),Base!$5:$5,H158)</f>
        <v>11</v>
      </c>
      <c r="I161" s="12">
        <f ca="1">SUMIFS(Base!$33:$33,Base!$4:$4,MONTH($B$3),Base!$3:$3,YEAR($B$3),Base!$5:$5,I158)</f>
        <v>10</v>
      </c>
      <c r="J161" s="12">
        <f ca="1">SUMIFS(Base!$33:$33,Base!$4:$4,MONTH($B$3),Base!$3:$3,YEAR($B$3),Base!$5:$5,J158)</f>
        <v>0</v>
      </c>
      <c r="K161" s="12"/>
      <c r="L161" s="12" t="e">
        <f ca="1">L162/0.2</f>
        <v>#REF!</v>
      </c>
      <c r="M161" s="12" t="e">
        <f ca="1">#REF!*M$16/SUM($M$16:$Q$16)</f>
        <v>#REF!</v>
      </c>
      <c r="N161" s="12" t="e">
        <f ca="1">#REF!*N$16/SUM($M$16:$Q$16)</f>
        <v>#REF!</v>
      </c>
      <c r="O161" s="12" t="e">
        <f ca="1">#REF!*O$16/SUM($M$16:$Q$16)</f>
        <v>#REF!</v>
      </c>
      <c r="P161" s="12" t="e">
        <f ca="1">#REF!*P$16/SUM($M$16:$Q$16)</f>
        <v>#REF!</v>
      </c>
      <c r="Q161" s="12" t="e">
        <f ca="1">#REF!*Q$16/SUM($M$16:$Q$16)</f>
        <v>#REF!</v>
      </c>
    </row>
    <row r="162" spans="2:17">
      <c r="B162" s="11" t="s">
        <v>8</v>
      </c>
      <c r="C162" s="11"/>
      <c r="D162" s="12">
        <f ca="1">SUM(F162:J162)</f>
        <v>4</v>
      </c>
      <c r="E162" s="12"/>
      <c r="F162" s="12">
        <f ca="1">SUMIFS(Base!$53:$53,Base!$4:$4,MONTH($B$3),Base!$3:$3,YEAR($B$3),Base!$5:$5,F158)</f>
        <v>1</v>
      </c>
      <c r="G162" s="12">
        <f ca="1">SUMIFS(Base!$53:$53,Base!$4:$4,MONTH($B$3),Base!$3:$3,YEAR($B$3),Base!$5:$5,G158)</f>
        <v>1</v>
      </c>
      <c r="H162" s="12">
        <f ca="1">SUMIFS(Base!$53:$53,Base!$4:$4,MONTH($B$3),Base!$3:$3,YEAR($B$3),Base!$5:$5,H158)</f>
        <v>0</v>
      </c>
      <c r="I162" s="12">
        <f ca="1">SUMIFS(Base!$53:$53,Base!$4:$4,MONTH($B$3),Base!$3:$3,YEAR($B$3),Base!$5:$5,I158)</f>
        <v>2</v>
      </c>
      <c r="J162" s="12">
        <f ca="1">SUMIFS(Base!$53:$53,Base!$4:$4,MONTH($B$3),Base!$3:$3,YEAR($B$3),Base!$5:$5,J158)</f>
        <v>0</v>
      </c>
      <c r="K162" s="12"/>
      <c r="L162" s="12" t="e">
        <f ca="1">#REF!/SUM($M$16:$Q$16)*5</f>
        <v>#REF!</v>
      </c>
      <c r="M162" s="12" t="e">
        <f ca="1">#REF!*M$16/SUM($M$16:$Q$16)</f>
        <v>#REF!</v>
      </c>
      <c r="N162" s="12" t="e">
        <f ca="1">#REF!*N$16/SUM($M$16:$Q$16)</f>
        <v>#REF!</v>
      </c>
      <c r="O162" s="12" t="e">
        <f ca="1">#REF!*O$16/SUM($M$16:$Q$16)</f>
        <v>#REF!</v>
      </c>
      <c r="P162" s="12" t="e">
        <f ca="1">#REF!*P$16/SUM($M$16:$Q$16)</f>
        <v>#REF!</v>
      </c>
      <c r="Q162" s="12" t="e">
        <f ca="1">#REF!*Q$16/SUM($M$16:$Q$16)</f>
        <v>#REF!</v>
      </c>
    </row>
    <row r="163" spans="2:17">
      <c r="D163" s="3"/>
      <c r="E163" s="3"/>
    </row>
    <row r="164" spans="2:17">
      <c r="B164" s="11" t="s">
        <v>20</v>
      </c>
      <c r="C164" s="11"/>
      <c r="D164" s="13" t="str">
        <f ca="1">IFERROR(D160/D159,"")</f>
        <v/>
      </c>
      <c r="E164" s="13"/>
      <c r="F164" s="13" t="str">
        <f ca="1">IFERROR(F160/F159,"")</f>
        <v/>
      </c>
      <c r="G164" s="13" t="str">
        <f ca="1">IFERROR(G160/G159,"")</f>
        <v/>
      </c>
      <c r="H164" s="13" t="str">
        <f t="shared" ref="H164:J165" ca="1" si="7">IFERROR(H160/H159,"")</f>
        <v/>
      </c>
      <c r="I164" s="13" t="str">
        <f t="shared" ca="1" si="7"/>
        <v/>
      </c>
      <c r="J164" s="13" t="str">
        <f t="shared" ca="1" si="7"/>
        <v/>
      </c>
      <c r="K164" s="13"/>
      <c r="L164" s="13" t="str">
        <f ca="1">IFERROR(L160/L159,"")</f>
        <v/>
      </c>
      <c r="M164" s="13"/>
      <c r="N164" s="13"/>
      <c r="O164" s="13"/>
      <c r="P164" s="13"/>
      <c r="Q164" s="13"/>
    </row>
    <row r="165" spans="2:17">
      <c r="B165" s="11" t="s">
        <v>21</v>
      </c>
      <c r="C165" s="11"/>
      <c r="D165" s="13">
        <f t="shared" ref="D165:J166" ca="1" si="8">IFERROR(D161/D160,"")</f>
        <v>0.11191335740072202</v>
      </c>
      <c r="E165" s="13"/>
      <c r="F165" s="13">
        <f t="shared" ca="1" si="8"/>
        <v>9.0909090909090912E-2</v>
      </c>
      <c r="G165" s="13">
        <f t="shared" ca="1" si="8"/>
        <v>0.10843373493975904</v>
      </c>
      <c r="H165" s="13">
        <f t="shared" ca="1" si="8"/>
        <v>9.4827586206896547E-2</v>
      </c>
      <c r="I165" s="13">
        <f ca="1">IFERROR(I161/I160,"")</f>
        <v>0.14925373134328357</v>
      </c>
      <c r="J165" s="13" t="str">
        <f t="shared" ca="1" si="7"/>
        <v/>
      </c>
      <c r="K165" s="13"/>
      <c r="L165" s="13" t="str">
        <f ca="1">IFERROR(L161/L160,"")</f>
        <v/>
      </c>
      <c r="M165" s="13"/>
      <c r="N165" s="13"/>
      <c r="O165" s="13"/>
      <c r="P165" s="13"/>
      <c r="Q165" s="13"/>
    </row>
    <row r="166" spans="2:17">
      <c r="B166" s="11" t="s">
        <v>8</v>
      </c>
      <c r="C166" s="11"/>
      <c r="D166" s="13">
        <f t="shared" ca="1" si="8"/>
        <v>0.12903225806451613</v>
      </c>
      <c r="E166" s="13"/>
      <c r="F166" s="13">
        <f t="shared" ca="1" si="8"/>
        <v>1</v>
      </c>
      <c r="G166" s="13">
        <f ca="1">IFERROR(G162/G161,"")</f>
        <v>0.1111111111111111</v>
      </c>
      <c r="H166" s="13">
        <f t="shared" ca="1" si="8"/>
        <v>0</v>
      </c>
      <c r="I166" s="13">
        <f t="shared" ca="1" si="8"/>
        <v>0.2</v>
      </c>
      <c r="J166" s="13" t="str">
        <f t="shared" ca="1" si="8"/>
        <v/>
      </c>
      <c r="K166" s="13"/>
      <c r="L166" s="13" t="str">
        <f ca="1">IFERROR(L162/L161,"")</f>
        <v/>
      </c>
      <c r="M166" s="13"/>
      <c r="N166" s="13"/>
      <c r="O166" s="13"/>
      <c r="P166" s="13"/>
      <c r="Q166" s="13"/>
    </row>
    <row r="175" spans="2:17">
      <c r="B175" s="6" t="s">
        <v>26</v>
      </c>
      <c r="F175" s="28">
        <f ca="1">COUNTIFS(Base!$5:$5,F176,Base!$4:$4,MONTH($B$3))</f>
        <v>3</v>
      </c>
      <c r="G175" s="28">
        <f ca="1">COUNTIFS(Base!$5:$5,G176,Base!$4:$4,MONTH($B$3))</f>
        <v>7</v>
      </c>
      <c r="H175" s="28">
        <f ca="1">COUNTIFS(Base!$5:$5,H176,Base!$4:$4,MONTH($B$3))</f>
        <v>7</v>
      </c>
      <c r="I175" s="28">
        <f ca="1">COUNTIFS(Base!$5:$5,I176,Base!$4:$4,MONTH($B$3))</f>
        <v>4</v>
      </c>
      <c r="J175" s="28">
        <f ca="1">COUNTIFS(Base!$5:$5,J176,Base!$4:$4,MONTH($B$3))</f>
        <v>0</v>
      </c>
      <c r="K175" s="28"/>
    </row>
    <row r="176" spans="2:17">
      <c r="B176" s="7"/>
      <c r="C176" s="7"/>
      <c r="D176" s="8" t="s">
        <v>15</v>
      </c>
      <c r="E176" s="8"/>
      <c r="F176" s="10">
        <f ca="1">F158</f>
        <v>49</v>
      </c>
      <c r="G176" s="10">
        <f ca="1">G158</f>
        <v>50</v>
      </c>
      <c r="H176" s="10">
        <f ca="1">H158</f>
        <v>51</v>
      </c>
      <c r="I176" s="10">
        <f ca="1">I158</f>
        <v>52</v>
      </c>
      <c r="J176" s="10">
        <f ca="1">J158</f>
        <v>53</v>
      </c>
      <c r="K176" s="10"/>
      <c r="L176" s="8" t="s">
        <v>16</v>
      </c>
      <c r="M176" s="29"/>
      <c r="N176" s="29"/>
      <c r="O176" s="29"/>
      <c r="P176" s="29"/>
      <c r="Q176" s="29"/>
    </row>
    <row r="177" spans="2:17">
      <c r="B177" s="11" t="s">
        <v>19</v>
      </c>
      <c r="C177" s="11"/>
      <c r="D177" s="12">
        <f ca="1">SUM(F177:J177)</f>
        <v>2664</v>
      </c>
      <c r="E177" s="12"/>
      <c r="F177" s="12">
        <f ca="1">SUMIFS(Base!$17:$17,Base!$4:$4,MONTH($B$3),Base!$3:$3,YEAR($B$3),Base!$5:$5,F176)</f>
        <v>248</v>
      </c>
      <c r="G177" s="12">
        <f ca="1">SUMIFS(Base!$17:$17,Base!$4:$4,MONTH($B$3),Base!$3:$3,YEAR($B$3),Base!$5:$5,G176)</f>
        <v>972</v>
      </c>
      <c r="H177" s="12">
        <f ca="1">SUMIFS(Base!$17:$17,Base!$4:$4,MONTH($B$3),Base!$3:$3,YEAR($B$3),Base!$5:$5,H176)</f>
        <v>1132</v>
      </c>
      <c r="I177" s="12">
        <f ca="1">SUMIFS(Base!$17:$17,Base!$4:$4,MONTH($B$3),Base!$3:$3,YEAR($B$3),Base!$5:$5,I176)</f>
        <v>312</v>
      </c>
      <c r="J177" s="12">
        <f ca="1">SUMIFS(Base!$17:$17,Base!$4:$4,MONTH($B$3),Base!$3:$3,YEAR($B$3),Base!$5:$5,J176)</f>
        <v>0</v>
      </c>
      <c r="K177" s="12"/>
      <c r="L177" s="12" t="e">
        <f ca="1">L178/0.25</f>
        <v>#REF!</v>
      </c>
      <c r="M177" s="12" t="e">
        <f ca="1">#REF!*M$16/SUM($M$16:$Q$16)</f>
        <v>#REF!</v>
      </c>
      <c r="N177" s="12" t="e">
        <f ca="1">#REF!*N$16/SUM($M$16:$Q$16)</f>
        <v>#REF!</v>
      </c>
      <c r="O177" s="12" t="e">
        <f ca="1">#REF!*O$16/SUM($M$16:$Q$16)</f>
        <v>#REF!</v>
      </c>
      <c r="P177" s="12" t="e">
        <f ca="1">#REF!*P$16/SUM($M$16:$Q$16)</f>
        <v>#REF!</v>
      </c>
      <c r="Q177" s="12" t="e">
        <f ca="1">#REF!*Q$16/SUM($M$16:$Q$16)</f>
        <v>#REF!</v>
      </c>
    </row>
    <row r="178" spans="2:17">
      <c r="B178" s="11" t="s">
        <v>20</v>
      </c>
      <c r="C178" s="11"/>
      <c r="D178" s="12">
        <f ca="1">SUM(F178:J178)</f>
        <v>186</v>
      </c>
      <c r="E178" s="12"/>
      <c r="F178" s="12">
        <f ca="1">SUMIFS(Base!$23:$23,Base!$4:$4,MONTH($B$3),Base!$3:$3,YEAR($B$3),Base!$5:$5,F176)</f>
        <v>22</v>
      </c>
      <c r="G178" s="12">
        <f ca="1">SUMIFS(Base!$23:$23,Base!$4:$4,MONTH($B$3),Base!$3:$3,YEAR($B$3),Base!$5:$5,G176)</f>
        <v>65</v>
      </c>
      <c r="H178" s="12">
        <f ca="1">SUMIFS(Base!$23:$23,Base!$4:$4,MONTH($B$3),Base!$3:$3,YEAR($B$3),Base!$5:$5,H176)</f>
        <v>62</v>
      </c>
      <c r="I178" s="12">
        <f ca="1">SUMIFS(Base!$23:$23,Base!$4:$4,MONTH($B$3),Base!$3:$3,YEAR($B$3),Base!$5:$5,I176)</f>
        <v>37</v>
      </c>
      <c r="J178" s="12">
        <f ca="1">SUMIFS(Base!$23:$23,Base!$4:$4,MONTH($B$3),Base!$3:$3,YEAR($B$3),Base!$5:$5,J176)</f>
        <v>0</v>
      </c>
      <c r="K178" s="12"/>
      <c r="L178" s="12" t="e">
        <f ca="1">L179/0.225</f>
        <v>#REF!</v>
      </c>
      <c r="M178" s="12" t="e">
        <f ca="1">#REF!*M$16/SUM($M$16:$Q$16)</f>
        <v>#REF!</v>
      </c>
      <c r="N178" s="12" t="e">
        <f ca="1">#REF!*N$16/SUM($M$16:$Q$16)</f>
        <v>#REF!</v>
      </c>
      <c r="O178" s="12" t="e">
        <f ca="1">#REF!*O$16/SUM($M$16:$Q$16)</f>
        <v>#REF!</v>
      </c>
      <c r="P178" s="12" t="e">
        <f ca="1">#REF!*P$16/SUM($M$16:$Q$16)</f>
        <v>#REF!</v>
      </c>
      <c r="Q178" s="12" t="e">
        <f ca="1">#REF!*Q$16/SUM($M$16:$Q$16)</f>
        <v>#REF!</v>
      </c>
    </row>
    <row r="179" spans="2:17">
      <c r="B179" s="11" t="s">
        <v>21</v>
      </c>
      <c r="C179" s="11"/>
      <c r="D179" s="12">
        <f ca="1">SUM(F179:J179)</f>
        <v>154</v>
      </c>
      <c r="E179" s="12"/>
      <c r="F179" s="12">
        <f ca="1">SUMIFS(Base!$34:$34,Base!$4:$4,MONTH($B$3),Base!$3:$3,YEAR($B$3),Base!$5:$5,F176)</f>
        <v>17</v>
      </c>
      <c r="G179" s="12">
        <f ca="1">SUMIFS(Base!$34:$34,Base!$4:$4,MONTH($B$3),Base!$3:$3,YEAR($B$3),Base!$5:$5,G176)</f>
        <v>57</v>
      </c>
      <c r="H179" s="12">
        <f ca="1">SUMIFS(Base!$34:$34,Base!$4:$4,MONTH($B$3),Base!$3:$3,YEAR($B$3),Base!$5:$5,H176)</f>
        <v>44</v>
      </c>
      <c r="I179" s="12">
        <f ca="1">SUMIFS(Base!$34:$34,Base!$4:$4,MONTH($B$3),Base!$3:$3,YEAR($B$3),Base!$5:$5,I176)</f>
        <v>36</v>
      </c>
      <c r="J179" s="12">
        <f ca="1">SUMIFS(Base!$34:$34,Base!$4:$4,MONTH($B$3),Base!$3:$3,YEAR($B$3),Base!$5:$5,J176)</f>
        <v>0</v>
      </c>
      <c r="K179" s="12"/>
      <c r="L179" s="12" t="e">
        <f ca="1">L180/0.2</f>
        <v>#REF!</v>
      </c>
      <c r="M179" s="12" t="e">
        <f ca="1">#REF!*M$16/SUM($M$16:$Q$16)</f>
        <v>#REF!</v>
      </c>
      <c r="N179" s="12" t="e">
        <f ca="1">#REF!*N$16/SUM($M$16:$Q$16)</f>
        <v>#REF!</v>
      </c>
      <c r="O179" s="12" t="e">
        <f ca="1">#REF!*O$16/SUM($M$16:$Q$16)</f>
        <v>#REF!</v>
      </c>
      <c r="P179" s="12" t="e">
        <f ca="1">#REF!*P$16/SUM($M$16:$Q$16)</f>
        <v>#REF!</v>
      </c>
      <c r="Q179" s="12" t="e">
        <f ca="1">#REF!*Q$16/SUM($M$16:$Q$16)</f>
        <v>#REF!</v>
      </c>
    </row>
    <row r="180" spans="2:17">
      <c r="B180" s="11" t="s">
        <v>8</v>
      </c>
      <c r="C180" s="11"/>
      <c r="D180" s="12">
        <f ca="1">SUM(F180:J180)</f>
        <v>32</v>
      </c>
      <c r="E180" s="12"/>
      <c r="F180" s="12">
        <f ca="1">SUMIFS(Base!$54:$54,Base!$4:$4,MONTH($B$3),Base!$3:$3,YEAR($B$3),Base!$5:$5,F176)</f>
        <v>6</v>
      </c>
      <c r="G180" s="12">
        <f ca="1">SUMIFS(Base!$54:$54,Base!$4:$4,MONTH($B$3),Base!$3:$3,YEAR($B$3),Base!$5:$5,G176)</f>
        <v>11</v>
      </c>
      <c r="H180" s="12">
        <f ca="1">SUMIFS(Base!$54:$54,Base!$4:$4,MONTH($B$3),Base!$3:$3,YEAR($B$3),Base!$5:$5,H176)</f>
        <v>9</v>
      </c>
      <c r="I180" s="12">
        <f ca="1">SUMIFS(Base!$54:$54,Base!$4:$4,MONTH($B$3),Base!$3:$3,YEAR($B$3),Base!$5:$5,I176)</f>
        <v>6</v>
      </c>
      <c r="J180" s="12">
        <f ca="1">SUMIFS(Base!$54:$54,Base!$4:$4,MONTH($B$3),Base!$3:$3,YEAR($B$3),Base!$5:$5,J176)</f>
        <v>0</v>
      </c>
      <c r="K180" s="12"/>
      <c r="L180" s="12" t="e">
        <f ca="1">#REF!/SUM($M$16:$Q$16)*5</f>
        <v>#REF!</v>
      </c>
      <c r="M180" s="12" t="e">
        <f ca="1">#REF!*M$16/SUM($M$16:$Q$16)</f>
        <v>#REF!</v>
      </c>
      <c r="N180" s="12" t="e">
        <f ca="1">#REF!*N$16/SUM($M$16:$Q$16)</f>
        <v>#REF!</v>
      </c>
      <c r="O180" s="12" t="e">
        <f ca="1">#REF!*O$16/SUM($M$16:$Q$16)</f>
        <v>#REF!</v>
      </c>
      <c r="P180" s="12" t="e">
        <f ca="1">#REF!*P$16/SUM($M$16:$Q$16)</f>
        <v>#REF!</v>
      </c>
      <c r="Q180" s="12" t="e">
        <f ca="1">#REF!*Q$16/SUM($M$16:$Q$16)</f>
        <v>#REF!</v>
      </c>
    </row>
    <row r="181" spans="2:17">
      <c r="D181" s="3"/>
      <c r="E181" s="3"/>
    </row>
    <row r="182" spans="2:17">
      <c r="B182" s="11" t="s">
        <v>20</v>
      </c>
      <c r="C182" s="11"/>
      <c r="D182" s="13">
        <f ca="1">IFERROR(D178/D177,"")</f>
        <v>6.9819819819819814E-2</v>
      </c>
      <c r="E182" s="13"/>
      <c r="F182" s="13">
        <f ca="1">IFERROR(F178/F177,"")</f>
        <v>8.8709677419354843E-2</v>
      </c>
      <c r="G182" s="13">
        <f ca="1">IFERROR(G178/G177,"")</f>
        <v>6.6872427983539096E-2</v>
      </c>
      <c r="H182" s="13">
        <f ca="1">IFERROR(H178/H177,"")</f>
        <v>5.4770318021201414E-2</v>
      </c>
      <c r="I182" s="13">
        <f ca="1">IFERROR(I178/I177,"")</f>
        <v>0.11858974358974358</v>
      </c>
      <c r="J182" s="13" t="str">
        <f ca="1">IFERROR(J178/J177,"")</f>
        <v/>
      </c>
      <c r="K182" s="13"/>
      <c r="L182" s="13" t="str">
        <f ca="1">IFERROR(L178/L177,"")</f>
        <v/>
      </c>
      <c r="M182" s="13"/>
      <c r="N182" s="13"/>
      <c r="O182" s="13"/>
      <c r="P182" s="13"/>
      <c r="Q182" s="13"/>
    </row>
    <row r="183" spans="2:17">
      <c r="B183" s="11" t="s">
        <v>21</v>
      </c>
      <c r="C183" s="11"/>
      <c r="D183" s="13">
        <f t="shared" ref="D183:J184" ca="1" si="9">IFERROR(D179/D178,"")</f>
        <v>0.82795698924731187</v>
      </c>
      <c r="E183" s="13"/>
      <c r="F183" s="13">
        <f t="shared" ca="1" si="9"/>
        <v>0.77272727272727271</v>
      </c>
      <c r="G183" s="13">
        <f t="shared" ca="1" si="9"/>
        <v>0.87692307692307692</v>
      </c>
      <c r="H183" s="13">
        <f t="shared" ca="1" si="9"/>
        <v>0.70967741935483875</v>
      </c>
      <c r="I183" s="13">
        <f t="shared" ca="1" si="9"/>
        <v>0.97297297297297303</v>
      </c>
      <c r="J183" s="13" t="str">
        <f t="shared" ca="1" si="9"/>
        <v/>
      </c>
      <c r="K183" s="13"/>
      <c r="L183" s="13" t="str">
        <f ca="1">IFERROR(L179/L178,"")</f>
        <v/>
      </c>
      <c r="M183" s="13"/>
      <c r="N183" s="13"/>
      <c r="O183" s="13"/>
      <c r="P183" s="13"/>
      <c r="Q183" s="13"/>
    </row>
    <row r="184" spans="2:17">
      <c r="B184" s="11" t="s">
        <v>8</v>
      </c>
      <c r="C184" s="11"/>
      <c r="D184" s="13">
        <f t="shared" ca="1" si="9"/>
        <v>0.20779220779220781</v>
      </c>
      <c r="E184" s="13"/>
      <c r="F184" s="13">
        <f t="shared" ca="1" si="9"/>
        <v>0.35294117647058826</v>
      </c>
      <c r="G184" s="13">
        <f ca="1">IFERROR(G180/G179,"")</f>
        <v>0.19298245614035087</v>
      </c>
      <c r="H184" s="13">
        <f t="shared" ca="1" si="9"/>
        <v>0.20454545454545456</v>
      </c>
      <c r="I184" s="13">
        <f t="shared" ca="1" si="9"/>
        <v>0.16666666666666666</v>
      </c>
      <c r="J184" s="13" t="str">
        <f t="shared" ca="1" si="9"/>
        <v/>
      </c>
      <c r="K184" s="13"/>
      <c r="L184" s="13" t="str">
        <f ca="1">IFERROR(L180/L179,"")</f>
        <v/>
      </c>
      <c r="M184" s="13"/>
      <c r="N184" s="13"/>
      <c r="O184" s="13"/>
      <c r="P184" s="13"/>
      <c r="Q184" s="13"/>
    </row>
    <row r="193" spans="2:17">
      <c r="B193" s="6" t="s">
        <v>27</v>
      </c>
      <c r="F193" s="28">
        <f ca="1">COUNTIFS(Base!$5:$5,F194,Base!$4:$4,MONTH($B$3))</f>
        <v>3</v>
      </c>
      <c r="G193" s="28">
        <f ca="1">COUNTIFS(Base!$5:$5,G194,Base!$4:$4,MONTH($B$3))</f>
        <v>7</v>
      </c>
      <c r="H193" s="28">
        <f ca="1">COUNTIFS(Base!$5:$5,H194,Base!$4:$4,MONTH($B$3))</f>
        <v>7</v>
      </c>
      <c r="I193" s="28">
        <f ca="1">COUNTIFS(Base!$5:$5,I194,Base!$4:$4,MONTH($B$3))</f>
        <v>4</v>
      </c>
      <c r="J193" s="28">
        <f ca="1">COUNTIFS(Base!$5:$5,J194,Base!$4:$4,MONTH($B$3))</f>
        <v>0</v>
      </c>
      <c r="K193" s="28"/>
    </row>
    <row r="194" spans="2:17">
      <c r="B194" s="7"/>
      <c r="C194" s="7"/>
      <c r="D194" s="8" t="s">
        <v>15</v>
      </c>
      <c r="E194" s="8"/>
      <c r="F194" s="10">
        <f ca="1">F176</f>
        <v>49</v>
      </c>
      <c r="G194" s="10">
        <f ca="1">G176</f>
        <v>50</v>
      </c>
      <c r="H194" s="10">
        <f ca="1">H176</f>
        <v>51</v>
      </c>
      <c r="I194" s="10">
        <f ca="1">I176</f>
        <v>52</v>
      </c>
      <c r="J194" s="10">
        <f ca="1">J176</f>
        <v>53</v>
      </c>
      <c r="K194" s="10"/>
      <c r="L194" s="8" t="s">
        <v>16</v>
      </c>
      <c r="M194" s="29"/>
      <c r="N194" s="29"/>
      <c r="O194" s="29"/>
      <c r="P194" s="29"/>
      <c r="Q194" s="29"/>
    </row>
    <row r="195" spans="2:17">
      <c r="B195" s="11" t="s">
        <v>21</v>
      </c>
      <c r="C195" s="11"/>
      <c r="D195" s="12">
        <f ca="1">SUM(F195:J195)</f>
        <v>0</v>
      </c>
      <c r="E195" s="12"/>
      <c r="F195" s="12">
        <f ca="1">SUMIFS(Base!$35:$35,Base!$4:$4,MONTH($B$3),Base!$3:$3,YEAR($B$3),Base!$5:$5,F194)</f>
        <v>0</v>
      </c>
      <c r="G195" s="12">
        <f ca="1">SUMIFS(Base!$35:$35,Base!$4:$4,MONTH($B$3),Base!$3:$3,YEAR($B$3),Base!$5:$5,G194)</f>
        <v>0</v>
      </c>
      <c r="H195" s="12">
        <f ca="1">SUMIFS(Base!$35:$35,Base!$4:$4,MONTH($B$3),Base!$3:$3,YEAR($B$3),Base!$5:$5,H194)</f>
        <v>0</v>
      </c>
      <c r="I195" s="12">
        <f ca="1">SUMIFS(Base!$35:$35,Base!$4:$4,MONTH($B$3),Base!$3:$3,YEAR($B$3),Base!$5:$5,I194)</f>
        <v>0</v>
      </c>
      <c r="J195" s="12">
        <f ca="1">SUMIFS(Base!$35:$35,Base!$4:$4,MONTH($B$3),Base!$3:$3,YEAR($B$3),Base!$5:$5,J194)</f>
        <v>0</v>
      </c>
      <c r="K195" s="12"/>
      <c r="L195" s="12" t="e">
        <f ca="1">L196/0.2</f>
        <v>#REF!</v>
      </c>
      <c r="M195" s="12" t="e">
        <f ca="1">#REF!*M$16/SUM($M$16:$Q$16)</f>
        <v>#REF!</v>
      </c>
      <c r="N195" s="12" t="e">
        <f ca="1">#REF!*N$16/SUM($M$16:$Q$16)</f>
        <v>#REF!</v>
      </c>
      <c r="O195" s="12" t="e">
        <f ca="1">#REF!*O$16/SUM($M$16:$Q$16)</f>
        <v>#REF!</v>
      </c>
      <c r="P195" s="12" t="e">
        <f ca="1">#REF!*P$16/SUM($M$16:$Q$16)</f>
        <v>#REF!</v>
      </c>
      <c r="Q195" s="12" t="e">
        <f ca="1">#REF!*Q$16/SUM($M$16:$Q$16)</f>
        <v>#REF!</v>
      </c>
    </row>
    <row r="196" spans="2:17">
      <c r="B196" s="11" t="s">
        <v>28</v>
      </c>
      <c r="C196" s="11"/>
      <c r="D196" s="12">
        <f ca="1">SUM(F196:J196)</f>
        <v>0</v>
      </c>
      <c r="E196" s="12"/>
      <c r="F196" s="12">
        <f ca="1">SUMIFS(Base!$45:$45,Base!$4:$4,MONTH($B$3),Base!$3:$3,YEAR($B$3),Base!$5:$5,F194)</f>
        <v>0</v>
      </c>
      <c r="G196" s="12">
        <f ca="1">SUMIFS(Base!$45:$45,Base!$4:$4,MONTH($B$3),Base!$3:$3,YEAR($B$3),Base!$5:$5,G194)</f>
        <v>0</v>
      </c>
      <c r="H196" s="12">
        <f ca="1">SUMIFS(Base!$45:$45,Base!$4:$4,MONTH($B$3),Base!$3:$3,YEAR($B$3),Base!$5:$5,H194)</f>
        <v>0</v>
      </c>
      <c r="I196" s="12">
        <f ca="1">SUMIFS(Base!$45:$45,Base!$4:$4,MONTH($B$3),Base!$3:$3,YEAR($B$3),Base!$5:$5,I194)</f>
        <v>0</v>
      </c>
      <c r="J196" s="12">
        <f ca="1">SUMIFS(Base!$45:$45,Base!$4:$4,MONTH($B$3),Base!$3:$3,YEAR($B$3),Base!$5:$5,J194)</f>
        <v>0</v>
      </c>
      <c r="K196" s="12"/>
      <c r="L196" s="12" t="e">
        <f ca="1">L197/0.2</f>
        <v>#REF!</v>
      </c>
      <c r="M196" s="12" t="e">
        <f ca="1">#REF!*M$16/SUM($M$16:$Q$16)</f>
        <v>#REF!</v>
      </c>
      <c r="N196" s="12" t="e">
        <f ca="1">#REF!*N$16/SUM($M$16:$Q$16)</f>
        <v>#REF!</v>
      </c>
      <c r="O196" s="12" t="e">
        <f ca="1">#REF!*O$16/SUM($M$16:$Q$16)</f>
        <v>#REF!</v>
      </c>
      <c r="P196" s="12" t="e">
        <f ca="1">#REF!*P$16/SUM($M$16:$Q$16)</f>
        <v>#REF!</v>
      </c>
      <c r="Q196" s="12" t="e">
        <f ca="1">#REF!*Q$16/SUM($M$16:$Q$16)</f>
        <v>#REF!</v>
      </c>
    </row>
    <row r="197" spans="2:17">
      <c r="B197" s="11" t="s">
        <v>8</v>
      </c>
      <c r="C197" s="11"/>
      <c r="D197" s="12">
        <f ca="1">SUM(F197:J197)</f>
        <v>0</v>
      </c>
      <c r="E197" s="12"/>
      <c r="F197" s="12">
        <f ca="1">SUMIFS(Base!$55:$55,Base!$4:$4,MONTH($B$3),Base!$3:$3,YEAR($B$3),Base!$5:$5,F194)</f>
        <v>0</v>
      </c>
      <c r="G197" s="12">
        <f ca="1">SUMIFS(Base!$55:$55,Base!$4:$4,MONTH($B$3),Base!$3:$3,YEAR($B$3),Base!$5:$5,G194)</f>
        <v>0</v>
      </c>
      <c r="H197" s="12">
        <f ca="1">SUMIFS(Base!$55:$55,Base!$4:$4,MONTH($B$3),Base!$3:$3,YEAR($B$3),Base!$5:$5,H194)</f>
        <v>0</v>
      </c>
      <c r="I197" s="12">
        <f ca="1">SUMIFS(Base!$55:$55,Base!$4:$4,MONTH($B$3),Base!$3:$3,YEAR($B$3),Base!$5:$5,I194)</f>
        <v>0</v>
      </c>
      <c r="J197" s="12">
        <f ca="1">SUMIFS(Base!$55:$55,Base!$4:$4,MONTH($B$3),Base!$3:$3,YEAR($B$3),Base!$5:$5,J194)</f>
        <v>0</v>
      </c>
      <c r="K197" s="12"/>
      <c r="L197" s="12" t="e">
        <f ca="1">#REF!/SUM($M$16:$Q$16)*5</f>
        <v>#REF!</v>
      </c>
      <c r="M197" s="12" t="e">
        <f ca="1">#REF!*M$16/SUM($M$16:$Q$16)</f>
        <v>#REF!</v>
      </c>
      <c r="N197" s="12" t="e">
        <f ca="1">#REF!*N$16/SUM($M$16:$Q$16)</f>
        <v>#REF!</v>
      </c>
      <c r="O197" s="12" t="e">
        <f ca="1">#REF!*O$16/SUM($M$16:$Q$16)</f>
        <v>#REF!</v>
      </c>
      <c r="P197" s="12" t="e">
        <f ca="1">#REF!*P$16/SUM($M$16:$Q$16)</f>
        <v>#REF!</v>
      </c>
      <c r="Q197" s="12" t="e">
        <f ca="1">#REF!*Q$16/SUM($M$16:$Q$16)</f>
        <v>#REF!</v>
      </c>
    </row>
    <row r="198" spans="2:17">
      <c r="D198" s="3"/>
      <c r="E198" s="3"/>
    </row>
    <row r="199" spans="2:17">
      <c r="B199" s="11" t="s">
        <v>28</v>
      </c>
      <c r="C199" s="11"/>
      <c r="D199" s="13" t="str">
        <f t="shared" ref="D199:J200" ca="1" si="10">IFERROR(D196/D195,"")</f>
        <v/>
      </c>
      <c r="E199" s="13"/>
      <c r="F199" s="13" t="str">
        <f t="shared" ca="1" si="10"/>
        <v/>
      </c>
      <c r="G199" s="13" t="str">
        <f t="shared" ca="1" si="10"/>
        <v/>
      </c>
      <c r="H199" s="13" t="str">
        <f t="shared" ca="1" si="10"/>
        <v/>
      </c>
      <c r="I199" s="13" t="str">
        <f t="shared" ca="1" si="10"/>
        <v/>
      </c>
      <c r="J199" s="13" t="str">
        <f t="shared" ca="1" si="10"/>
        <v/>
      </c>
      <c r="K199" s="13"/>
      <c r="L199" s="13" t="str">
        <f ca="1">IFERROR(L196/L195,"")</f>
        <v/>
      </c>
      <c r="M199" s="13"/>
      <c r="N199" s="13"/>
      <c r="O199" s="13"/>
      <c r="P199" s="13"/>
      <c r="Q199" s="13"/>
    </row>
    <row r="200" spans="2:17">
      <c r="B200" s="11" t="s">
        <v>8</v>
      </c>
      <c r="C200" s="11"/>
      <c r="D200" s="13" t="str">
        <f ca="1">IFERROR(D197/D196,"")</f>
        <v/>
      </c>
      <c r="E200" s="13"/>
      <c r="F200" s="13" t="str">
        <f t="shared" ca="1" si="10"/>
        <v/>
      </c>
      <c r="G200" s="13" t="str">
        <f ca="1">IFERROR(G197/G196,"")</f>
        <v/>
      </c>
      <c r="H200" s="13" t="str">
        <f t="shared" ca="1" si="10"/>
        <v/>
      </c>
      <c r="I200" s="13" t="str">
        <f t="shared" ca="1" si="10"/>
        <v/>
      </c>
      <c r="J200" s="13" t="str">
        <f t="shared" ca="1" si="10"/>
        <v/>
      </c>
      <c r="K200" s="13"/>
      <c r="L200" s="13" t="str">
        <f ca="1">IFERROR(L197/L196,"")</f>
        <v/>
      </c>
      <c r="M200" s="13"/>
      <c r="N200" s="13"/>
      <c r="O200" s="13"/>
      <c r="P200" s="13"/>
      <c r="Q200" s="13"/>
    </row>
  </sheetData>
  <mergeCells count="8">
    <mergeCell ref="L14:L15"/>
    <mergeCell ref="E14:E15"/>
    <mergeCell ref="I11:J11"/>
    <mergeCell ref="M11:O11"/>
    <mergeCell ref="B3:D3"/>
    <mergeCell ref="B8:B12"/>
    <mergeCell ref="F8:G8"/>
    <mergeCell ref="F11:G11"/>
  </mergeCells>
  <conditionalFormatting sqref="D8">
    <cfRule type="cellIs" dxfId="44" priority="29" operator="greaterThan">
      <formula>$D$11</formula>
    </cfRule>
    <cfRule type="cellIs" dxfId="43" priority="28" operator="lessThan">
      <formula>$D$11</formula>
    </cfRule>
  </conditionalFormatting>
  <conditionalFormatting sqref="F8:G8">
    <cfRule type="cellIs" dxfId="42" priority="27" operator="greaterThan">
      <formula>$F$11</formula>
    </cfRule>
    <cfRule type="cellIs" dxfId="41" priority="26" operator="lessThan">
      <formula>$F$11</formula>
    </cfRule>
  </conditionalFormatting>
  <conditionalFormatting sqref="F18:K37 F195:K197">
    <cfRule type="cellIs" dxfId="40" priority="25" operator="greaterThan">
      <formula>M18</formula>
    </cfRule>
    <cfRule type="cellIs" dxfId="39" priority="24" operator="lessThan">
      <formula>M18</formula>
    </cfRule>
  </conditionalFormatting>
  <conditionalFormatting sqref="F18:K37">
    <cfRule type="expression" dxfId="38" priority="1">
      <formula>0</formula>
    </cfRule>
  </conditionalFormatting>
  <conditionalFormatting sqref="F39:K50 F199:K200">
    <cfRule type="cellIs" dxfId="37" priority="22" operator="lessThan">
      <formula>$L39</formula>
    </cfRule>
    <cfRule type="cellIs" dxfId="36" priority="23" operator="greaterThan">
      <formula>$L39</formula>
    </cfRule>
  </conditionalFormatting>
  <conditionalFormatting sqref="F159:K162">
    <cfRule type="cellIs" dxfId="35" priority="6" operator="lessThan">
      <formula>M159</formula>
    </cfRule>
    <cfRule type="cellIs" dxfId="34" priority="7" operator="greaterThan">
      <formula>M159</formula>
    </cfRule>
  </conditionalFormatting>
  <conditionalFormatting sqref="F164:K166">
    <cfRule type="cellIs" dxfId="33" priority="8" operator="lessThan">
      <formula>$L164</formula>
    </cfRule>
    <cfRule type="cellIs" dxfId="32" priority="9" operator="greaterThan">
      <formula>$L164</formula>
    </cfRule>
  </conditionalFormatting>
  <conditionalFormatting sqref="F177:K180">
    <cfRule type="cellIs" dxfId="31" priority="3" operator="greaterThan">
      <formula>M177</formula>
    </cfRule>
    <cfRule type="cellIs" dxfId="30" priority="2" operator="lessThan">
      <formula>M177</formula>
    </cfRule>
  </conditionalFormatting>
  <conditionalFormatting sqref="F182:K184">
    <cfRule type="cellIs" dxfId="29" priority="4" operator="lessThan">
      <formula>$L182</formula>
    </cfRule>
    <cfRule type="cellIs" dxfId="28" priority="5" operator="greaterThan">
      <formula>$L182</formula>
    </cfRule>
  </conditionalFormatting>
  <pageMargins left="0.7" right="0.7" top="0.75" bottom="0.75" header="0.3" footer="0.3"/>
  <ignoredErrors>
    <ignoredError xmlns:x16r3="http://schemas.microsoft.com/office/spreadsheetml/2018/08/main" sqref="I11" x16r3:misleadingForma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3"/>
  <sheetViews>
    <sheetView showGridLines="0" topLeftCell="AE4" zoomScale="75" zoomScaleNormal="110" workbookViewId="0">
      <selection activeCell="I28" sqref="I28"/>
    </sheetView>
  </sheetViews>
  <sheetFormatPr baseColWidth="10" defaultColWidth="10.83203125" defaultRowHeight="16" outlineLevelCol="1"/>
  <cols>
    <col min="1" max="1" width="3.33203125" style="2" customWidth="1"/>
    <col min="2" max="2" width="13.1640625" style="2" customWidth="1"/>
    <col min="3" max="3" width="3.33203125" style="2" customWidth="1"/>
    <col min="4" max="4" width="11.6640625" style="2" customWidth="1"/>
    <col min="5" max="8" width="8.1640625" style="3" customWidth="1"/>
    <col min="9" max="9" width="8.1640625" style="2" customWidth="1"/>
    <col min="10" max="10" width="15.83203125" style="2" bestFit="1" customWidth="1"/>
    <col min="11" max="11" width="15.83203125" style="2" hidden="1" customWidth="1" outlineLevel="1"/>
    <col min="12" max="16" width="9.5" style="2" hidden="1" customWidth="1" outlineLevel="1"/>
    <col min="17" max="17" width="3.5" style="2" customWidth="1" collapsed="1"/>
    <col min="18" max="35" width="10.83203125" style="2"/>
    <col min="36" max="60" width="12" style="2" bestFit="1" customWidth="1"/>
    <col min="61" max="62" width="12.6640625" style="2" bestFit="1" customWidth="1"/>
    <col min="63" max="65" width="11.33203125" style="2" bestFit="1" customWidth="1"/>
    <col min="66" max="16384" width="10.83203125" style="2"/>
  </cols>
  <sheetData>
    <row r="2" spans="2:17" ht="25">
      <c r="B2" s="1" t="s">
        <v>0</v>
      </c>
    </row>
    <row r="3" spans="2:17" ht="20">
      <c r="B3" s="79">
        <f ca="1">TODAY()-1</f>
        <v>45281</v>
      </c>
      <c r="C3" s="79"/>
      <c r="D3" s="79"/>
    </row>
    <row r="5" spans="2:17">
      <c r="B5" s="6" t="s">
        <v>1</v>
      </c>
    </row>
    <row r="6" spans="2:17">
      <c r="B6" s="17" t="s">
        <v>2</v>
      </c>
    </row>
    <row r="7" spans="2:17">
      <c r="B7" s="6"/>
    </row>
    <row r="8" spans="2:17" ht="40.25" customHeight="1">
      <c r="B8" s="82">
        <f ca="1">Proyección!E4</f>
        <v>51</v>
      </c>
      <c r="D8" s="83">
        <f ca="1">Proyección!H40</f>
        <v>71.400000000000006</v>
      </c>
      <c r="E8" s="83"/>
      <c r="G8" s="81">
        <f ca="1">Proyección!E3</f>
        <v>3.4</v>
      </c>
      <c r="H8" s="81"/>
    </row>
    <row r="9" spans="2:17" ht="16.25" customHeight="1">
      <c r="B9" s="82"/>
      <c r="D9" s="4" t="s">
        <v>3</v>
      </c>
      <c r="G9" s="4" t="s">
        <v>4</v>
      </c>
    </row>
    <row r="10" spans="2:17" ht="16.25" customHeight="1">
      <c r="B10" s="82"/>
    </row>
    <row r="11" spans="2:17" ht="40.25" customHeight="1">
      <c r="B11" s="82"/>
      <c r="D11" s="84">
        <v>120</v>
      </c>
      <c r="E11" s="84"/>
      <c r="G11" s="81">
        <f>D11/21</f>
        <v>5.7142857142857144</v>
      </c>
      <c r="H11" s="81"/>
      <c r="J11" s="81">
        <f ca="1">Proyección!E5</f>
        <v>24.833333333333332</v>
      </c>
      <c r="K11" s="81"/>
      <c r="L11" s="81"/>
      <c r="M11" s="81"/>
      <c r="N11" s="81"/>
      <c r="O11" s="81"/>
      <c r="P11" s="81"/>
      <c r="Q11" s="81"/>
    </row>
    <row r="12" spans="2:17" ht="16.25" customHeight="1">
      <c r="B12" s="82"/>
      <c r="D12" s="4" t="s">
        <v>5</v>
      </c>
      <c r="G12" s="4" t="s">
        <v>6</v>
      </c>
      <c r="J12" s="4" t="s">
        <v>7</v>
      </c>
      <c r="K12" s="4"/>
      <c r="L12" s="4"/>
      <c r="M12" s="4"/>
      <c r="N12" s="4"/>
      <c r="O12" s="4"/>
      <c r="P12" s="4"/>
      <c r="Q12" s="3"/>
    </row>
    <row r="13" spans="2:17">
      <c r="B13" s="5" t="s">
        <v>8</v>
      </c>
    </row>
    <row r="14" spans="2:17">
      <c r="E14" s="29" t="s">
        <v>9</v>
      </c>
      <c r="F14" s="29" t="s">
        <v>10</v>
      </c>
      <c r="G14" s="29" t="s">
        <v>11</v>
      </c>
      <c r="H14" s="29" t="s">
        <v>12</v>
      </c>
      <c r="I14" s="29" t="s">
        <v>13</v>
      </c>
    </row>
    <row r="15" spans="2:17">
      <c r="B15" s="6" t="s">
        <v>14</v>
      </c>
      <c r="D15" s="52" t="s">
        <v>79</v>
      </c>
      <c r="E15" s="28">
        <f ca="1">COUNTIFS(Base!$5:$5,E16,Base!$4:$4,MONTH($B$3))</f>
        <v>3</v>
      </c>
      <c r="F15" s="28">
        <f ca="1">COUNTIFS(Base!$5:$5,F16,Base!$4:$4,MONTH($B$3))</f>
        <v>7</v>
      </c>
      <c r="G15" s="28">
        <f ca="1">COUNTIFS(Base!$5:$5,G16,Base!$4:$4,MONTH($B$3))</f>
        <v>7</v>
      </c>
      <c r="H15" s="28">
        <f ca="1">COUNTIFS(Base!$5:$5,H16,Base!$4:$4,MONTH($B$3))</f>
        <v>4</v>
      </c>
      <c r="I15" s="28">
        <f ca="1">COUNTIFS(Base!$5:$5,I16,Base!$4:$4,MONTH($B$3))</f>
        <v>0</v>
      </c>
      <c r="L15" s="5">
        <f ca="1">COUNTIFS(Base!$5:$5,L16,Base!$4:$4,MONTH($B$3),Base!$7:$7,"&lt;"&amp;6)</f>
        <v>1</v>
      </c>
      <c r="M15" s="5">
        <f ca="1">COUNTIFS(Base!$5:$5,M16,Base!$4:$4,MONTH($B$3),Base!$7:$7,"&lt;"&amp;6)</f>
        <v>5</v>
      </c>
      <c r="N15" s="5">
        <f ca="1">COUNTIFS(Base!$5:$5,N16,Base!$4:$4,MONTH($B$3),Base!$7:$7,"&lt;"&amp;6)</f>
        <v>5</v>
      </c>
      <c r="O15" s="5">
        <f ca="1">COUNTIFS(Base!$5:$5,O16,Base!$4:$4,MONTH($B$3),Base!$7:$7,"&lt;"&amp;6)</f>
        <v>4</v>
      </c>
      <c r="P15" s="5">
        <f ca="1">COUNTIFS(Base!$5:$5,P16,Base!$4:$4,MONTH($B$3),Base!$7:$7,"&lt;"&amp;6)</f>
        <v>0</v>
      </c>
    </row>
    <row r="16" spans="2:17">
      <c r="B16" s="7"/>
      <c r="C16" s="7"/>
      <c r="D16" s="8" t="s">
        <v>15</v>
      </c>
      <c r="E16" s="10">
        <f ca="1">WEEKNUM(EOMONTH(B3,-1)+1,2)</f>
        <v>49</v>
      </c>
      <c r="F16" s="10">
        <f ca="1">E16+1</f>
        <v>50</v>
      </c>
      <c r="G16" s="10">
        <f ca="1">F16+1</f>
        <v>51</v>
      </c>
      <c r="H16" s="10">
        <f ca="1">G16+1</f>
        <v>52</v>
      </c>
      <c r="I16" s="10">
        <f ca="1">H16+1</f>
        <v>53</v>
      </c>
      <c r="J16" s="8" t="s">
        <v>16</v>
      </c>
      <c r="K16" s="29" t="s">
        <v>17</v>
      </c>
      <c r="L16" s="30">
        <f ca="1">E16</f>
        <v>49</v>
      </c>
      <c r="M16" s="30">
        <f ca="1">F16</f>
        <v>50</v>
      </c>
      <c r="N16" s="30">
        <f ca="1">G16</f>
        <v>51</v>
      </c>
      <c r="O16" s="30">
        <f ca="1">H16</f>
        <v>52</v>
      </c>
      <c r="P16" s="30">
        <f ca="1">I16</f>
        <v>53</v>
      </c>
    </row>
    <row r="17" spans="2:16">
      <c r="B17" s="11" t="s">
        <v>18</v>
      </c>
      <c r="C17" s="11"/>
      <c r="D17" s="12">
        <f ca="1">SUM(E17:I17)</f>
        <v>0</v>
      </c>
      <c r="E17" s="12">
        <f ca="1">SUMIFS(Base!$9:$9,Base!$4:$4,MONTH($B$3),Base!$3:$3,YEAR($B$3),Base!$5:$5,E16)</f>
        <v>0</v>
      </c>
      <c r="F17" s="12">
        <f ca="1">SUMIFS(Base!$9:$9,Base!$4:$4,MONTH($B$3),Base!$3:$3,YEAR($B$3),Base!$5:$5,F16)</f>
        <v>0</v>
      </c>
      <c r="G17" s="12">
        <f ca="1">SUMIFS(Base!$9:$9,Base!$4:$4,MONTH($B$3),Base!$3:$3,YEAR($B$3),Base!$5:$5,G16)</f>
        <v>0</v>
      </c>
      <c r="H17" s="12">
        <f ca="1">SUMIFS(Base!$9:$9,Base!$4:$4,MONTH($B$3),Base!$3:$3,YEAR($B$3),Base!$5:$5,H16)</f>
        <v>0</v>
      </c>
      <c r="I17" s="12">
        <f ca="1">SUMIFS(Base!$9:$9,Base!$4:$4,MONTH($B$3),Base!$3:$3,YEAR($B$3),Base!$5:$5,I16)</f>
        <v>0</v>
      </c>
      <c r="J17" s="12">
        <f ca="1">J18/0.275</f>
        <v>21010.101010101007</v>
      </c>
      <c r="K17" s="12">
        <f>K18/0.275</f>
        <v>63030.303030303017</v>
      </c>
      <c r="L17" s="12">
        <f ca="1">$K17*L$15/SUM($L$15:$P$15)</f>
        <v>4202.0202020202014</v>
      </c>
      <c r="M17" s="12">
        <f t="shared" ref="M17:P21" ca="1" si="0">$K17*M$15/SUM($L$15:$P$15)</f>
        <v>21010.101010101007</v>
      </c>
      <c r="N17" s="12">
        <f t="shared" ca="1" si="0"/>
        <v>21010.101010101007</v>
      </c>
      <c r="O17" s="12">
        <f t="shared" ca="1" si="0"/>
        <v>16808.080808080806</v>
      </c>
      <c r="P17" s="12">
        <f t="shared" ca="1" si="0"/>
        <v>0</v>
      </c>
    </row>
    <row r="18" spans="2:16">
      <c r="B18" s="11" t="s">
        <v>19</v>
      </c>
      <c r="C18" s="11"/>
      <c r="D18" s="12">
        <f ca="1">SUM(E18:I18)</f>
        <v>11295</v>
      </c>
      <c r="E18" s="12">
        <f ca="1">SUMIFS(Base!$15:$15,Base!$4:$4,MONTH($B$3),Base!$3:$3,YEAR($B$3),Base!$5:$5,E16)</f>
        <v>1118</v>
      </c>
      <c r="F18" s="12">
        <f ca="1">SUMIFS(Base!$15:$15,Base!$4:$4,MONTH($B$3),Base!$3:$3,YEAR($B$3),Base!$5:$5,F16)</f>
        <v>3811</v>
      </c>
      <c r="G18" s="12">
        <f ca="1">SUMIFS(Base!$15:$15,Base!$4:$4,MONTH($B$3),Base!$3:$3,YEAR($B$3),Base!$5:$5,G16)</f>
        <v>4459</v>
      </c>
      <c r="H18" s="12">
        <f ca="1">SUMIFS(Base!$15:$15,Base!$4:$4,MONTH($B$3),Base!$3:$3,YEAR($B$3),Base!$5:$5,H16)</f>
        <v>1907</v>
      </c>
      <c r="I18" s="12">
        <f ca="1">SUMIFS(Base!$15:$15,Base!$4:$4,MONTH($B$3),Base!$3:$3,YEAR($B$3),Base!$5:$5,I16)</f>
        <v>0</v>
      </c>
      <c r="J18" s="12">
        <f ca="1">J19/0.25</f>
        <v>5777.7777777777774</v>
      </c>
      <c r="K18" s="12">
        <f>K19/0.25</f>
        <v>17333.333333333332</v>
      </c>
      <c r="L18" s="12">
        <f ca="1">$K18*L$15/SUM($L$15:$P$15)</f>
        <v>1155.5555555555554</v>
      </c>
      <c r="M18" s="12">
        <f t="shared" ca="1" si="0"/>
        <v>5777.7777777777774</v>
      </c>
      <c r="N18" s="12">
        <f t="shared" ca="1" si="0"/>
        <v>5777.7777777777774</v>
      </c>
      <c r="O18" s="12">
        <f t="shared" ca="1" si="0"/>
        <v>4622.2222222222217</v>
      </c>
      <c r="P18" s="12">
        <f t="shared" ca="1" si="0"/>
        <v>0</v>
      </c>
    </row>
    <row r="19" spans="2:16">
      <c r="B19" s="11" t="s">
        <v>20</v>
      </c>
      <c r="C19" s="11"/>
      <c r="D19" s="12">
        <f ca="1">SUM(E19:I19)</f>
        <v>740</v>
      </c>
      <c r="E19" s="12">
        <f ca="1">SUMIFS(Base!$21:$21,Base!$4:$4,MONTH($B$3),Base!$3:$3,YEAR($B$3),Base!$5:$5,E16)</f>
        <v>64</v>
      </c>
      <c r="F19" s="12">
        <f ca="1">SUMIFS(Base!$21:$21,Base!$4:$4,MONTH($B$3),Base!$3:$3,YEAR($B$3),Base!$5:$5,F16)</f>
        <v>253</v>
      </c>
      <c r="G19" s="12">
        <f ca="1">SUMIFS(Base!$21:$21,Base!$4:$4,MONTH($B$3),Base!$3:$3,YEAR($B$3),Base!$5:$5,G16)</f>
        <v>263</v>
      </c>
      <c r="H19" s="12">
        <f ca="1">SUMIFS(Base!$21:$21,Base!$4:$4,MONTH($B$3),Base!$3:$3,YEAR($B$3),Base!$5:$5,H16)</f>
        <v>160</v>
      </c>
      <c r="I19" s="12">
        <f ca="1">SUMIFS(Base!$21:$21,Base!$4:$4,MONTH($B$3),Base!$3:$3,YEAR($B$3),Base!$5:$5,I16)</f>
        <v>0</v>
      </c>
      <c r="J19" s="12">
        <f ca="1">J20/0.225</f>
        <v>1444.4444444444443</v>
      </c>
      <c r="K19" s="12">
        <f>K20/0.225</f>
        <v>4333.333333333333</v>
      </c>
      <c r="L19" s="12">
        <f ca="1">$K19*L$15/SUM($L$15:$P$15)</f>
        <v>288.88888888888886</v>
      </c>
      <c r="M19" s="12">
        <f t="shared" ca="1" si="0"/>
        <v>1444.4444444444443</v>
      </c>
      <c r="N19" s="12">
        <f t="shared" ca="1" si="0"/>
        <v>1444.4444444444443</v>
      </c>
      <c r="O19" s="12">
        <f t="shared" ca="1" si="0"/>
        <v>1155.5555555555554</v>
      </c>
      <c r="P19" s="12">
        <f t="shared" ca="1" si="0"/>
        <v>0</v>
      </c>
    </row>
    <row r="20" spans="2:16">
      <c r="B20" s="11" t="s">
        <v>21</v>
      </c>
      <c r="C20" s="11"/>
      <c r="D20" s="12">
        <f ca="1">SUM(E20:I20)</f>
        <v>282</v>
      </c>
      <c r="E20" s="12">
        <f ca="1">SUMIFS(Base!$27:$27,Base!$4:$4,MONTH($B$3),Base!$3:$3,YEAR($B$3),Base!$5:$5,E16)</f>
        <v>22</v>
      </c>
      <c r="F20" s="12">
        <f ca="1">SUMIFS(Base!$27:$27,Base!$4:$4,MONTH($B$3),Base!$3:$3,YEAR($B$3),Base!$5:$5,F16)</f>
        <v>95</v>
      </c>
      <c r="G20" s="12">
        <f ca="1">SUMIFS(Base!$27:$27,Base!$4:$4,MONTH($B$3),Base!$3:$3,YEAR($B$3),Base!$5:$5,G16)</f>
        <v>81</v>
      </c>
      <c r="H20" s="12">
        <f ca="1">SUMIFS(Base!$27:$27,Base!$4:$4,MONTH($B$3),Base!$3:$3,YEAR($B$3),Base!$5:$5,H16)</f>
        <v>84</v>
      </c>
      <c r="I20" s="12">
        <f ca="1">SUMIFS(Base!$27:$27,Base!$4:$4,MONTH($B$3),Base!$3:$3,YEAR($B$3),Base!$5:$5,I16)</f>
        <v>0</v>
      </c>
      <c r="J20" s="12">
        <f ca="1">J21/0.2</f>
        <v>325</v>
      </c>
      <c r="K20" s="12">
        <f>K21/0.2</f>
        <v>975</v>
      </c>
      <c r="L20" s="12">
        <f ca="1">$K20*L$15/SUM($L$15:$P$15)</f>
        <v>65</v>
      </c>
      <c r="M20" s="12">
        <f t="shared" ca="1" si="0"/>
        <v>325</v>
      </c>
      <c r="N20" s="12">
        <f t="shared" ca="1" si="0"/>
        <v>325</v>
      </c>
      <c r="O20" s="12">
        <f t="shared" ca="1" si="0"/>
        <v>260</v>
      </c>
      <c r="P20" s="12">
        <f t="shared" ca="1" si="0"/>
        <v>0</v>
      </c>
    </row>
    <row r="21" spans="2:16">
      <c r="B21" s="11" t="s">
        <v>8</v>
      </c>
      <c r="C21" s="11"/>
      <c r="D21" s="12">
        <f ca="1">SUM(E21:I21)</f>
        <v>51</v>
      </c>
      <c r="E21" s="12">
        <f ca="1">SUMIFS(Base!$47:$47,Base!$4:$4,MONTH($B$3),Base!$3:$3,YEAR($B$3),Base!$5:$5,E16)</f>
        <v>7</v>
      </c>
      <c r="F21" s="12">
        <f ca="1">SUMIFS(Base!$47:$47,Base!$4:$4,MONTH($B$3),Base!$3:$3,YEAR($B$3),Base!$5:$5,F16)</f>
        <v>17</v>
      </c>
      <c r="G21" s="12">
        <f ca="1">SUMIFS(Base!$47:$47,Base!$4:$4,MONTH($B$3),Base!$3:$3,YEAR($B$3),Base!$5:$5,G16)</f>
        <v>13</v>
      </c>
      <c r="H21" s="12">
        <f ca="1">SUMIFS(Base!$47:$47,Base!$4:$4,MONTH($B$3),Base!$3:$3,YEAR($B$3),Base!$5:$5,H16)</f>
        <v>14</v>
      </c>
      <c r="I21" s="12">
        <f ca="1">SUMIFS(Base!$47:$47,Base!$4:$4,MONTH($B$3),Base!$3:$3,YEAR($B$3),Base!$5:$5,I16)</f>
        <v>0</v>
      </c>
      <c r="J21" s="12">
        <f ca="1">K21/SUM($L$15:$P$15)*5</f>
        <v>65</v>
      </c>
      <c r="K21" s="12">
        <v>195</v>
      </c>
      <c r="L21" s="12">
        <f ca="1">$K21*L$15/SUM($L$15:$P$15)</f>
        <v>13</v>
      </c>
      <c r="M21" s="12">
        <f t="shared" ca="1" si="0"/>
        <v>65</v>
      </c>
      <c r="N21" s="12">
        <f t="shared" ca="1" si="0"/>
        <v>65</v>
      </c>
      <c r="O21" s="12">
        <f t="shared" ca="1" si="0"/>
        <v>52</v>
      </c>
      <c r="P21" s="12">
        <f t="shared" ca="1" si="0"/>
        <v>0</v>
      </c>
    </row>
    <row r="22" spans="2:16">
      <c r="D22" s="3"/>
    </row>
    <row r="23" spans="2:16">
      <c r="B23" s="11" t="s">
        <v>20</v>
      </c>
      <c r="C23" s="11"/>
      <c r="D23" s="13">
        <f t="shared" ref="D23:J23" ca="1" si="1">IFERROR(D19/D18,"")</f>
        <v>6.5515714918105358E-2</v>
      </c>
      <c r="E23" s="13">
        <f t="shared" ca="1" si="1"/>
        <v>5.7245080500894455E-2</v>
      </c>
      <c r="F23" s="13">
        <f t="shared" ca="1" si="1"/>
        <v>6.6386775124639197E-2</v>
      </c>
      <c r="G23" s="13">
        <f t="shared" ca="1" si="1"/>
        <v>5.8981834492038573E-2</v>
      </c>
      <c r="H23" s="13">
        <f t="shared" ca="1" si="1"/>
        <v>8.390141583639224E-2</v>
      </c>
      <c r="I23" s="13" t="str">
        <f t="shared" ca="1" si="1"/>
        <v/>
      </c>
      <c r="J23" s="13">
        <f t="shared" ca="1" si="1"/>
        <v>0.25</v>
      </c>
      <c r="K23" s="13"/>
      <c r="L23" s="13"/>
      <c r="M23" s="13"/>
      <c r="N23" s="13"/>
      <c r="O23" s="13"/>
      <c r="P23" s="13"/>
    </row>
    <row r="24" spans="2:16">
      <c r="B24" s="11" t="s">
        <v>21</v>
      </c>
      <c r="C24" s="11"/>
      <c r="D24" s="13">
        <f t="shared" ref="D24:I24" ca="1" si="2">IFERROR(D20/D19,"")</f>
        <v>0.38108108108108107</v>
      </c>
      <c r="E24" s="13">
        <f t="shared" ca="1" si="2"/>
        <v>0.34375</v>
      </c>
      <c r="F24" s="13">
        <f ca="1">IFERROR(F20/F19,"")</f>
        <v>0.37549407114624506</v>
      </c>
      <c r="G24" s="13">
        <f ca="1">IFERROR(G20/G19,"")</f>
        <v>0.30798479087452474</v>
      </c>
      <c r="H24" s="13">
        <f t="shared" ca="1" si="2"/>
        <v>0.52500000000000002</v>
      </c>
      <c r="I24" s="13" t="str">
        <f t="shared" ca="1" si="2"/>
        <v/>
      </c>
      <c r="J24" s="13">
        <f ca="1">IFERROR(J20/J19,"")</f>
        <v>0.22500000000000001</v>
      </c>
      <c r="K24" s="13"/>
      <c r="L24" s="13"/>
      <c r="M24" s="13"/>
      <c r="N24" s="13"/>
      <c r="O24" s="13"/>
      <c r="P24" s="13"/>
    </row>
    <row r="25" spans="2:16">
      <c r="B25" s="11" t="s">
        <v>8</v>
      </c>
      <c r="C25" s="11"/>
      <c r="D25" s="13">
        <f t="shared" ref="D25:I25" ca="1" si="3">IFERROR(D21/D20,"")</f>
        <v>0.18085106382978725</v>
      </c>
      <c r="E25" s="13">
        <f t="shared" ca="1" si="3"/>
        <v>0.31818181818181818</v>
      </c>
      <c r="F25" s="13">
        <f ca="1">IFERROR(F21/F20,"")</f>
        <v>0.17894736842105263</v>
      </c>
      <c r="G25" s="13">
        <f ca="1">IFERROR(G21/G20,"")</f>
        <v>0.16049382716049382</v>
      </c>
      <c r="H25" s="13">
        <f t="shared" ca="1" si="3"/>
        <v>0.16666666666666666</v>
      </c>
      <c r="I25" s="13" t="str">
        <f t="shared" ca="1" si="3"/>
        <v/>
      </c>
      <c r="J25" s="13">
        <f ca="1">IFERROR(J21/J20,"")</f>
        <v>0.2</v>
      </c>
      <c r="K25" s="13"/>
      <c r="L25" s="13"/>
      <c r="M25" s="13"/>
      <c r="N25" s="13"/>
      <c r="O25" s="13"/>
      <c r="P25" s="13"/>
    </row>
    <row r="34" spans="2:16">
      <c r="B34" s="6" t="s">
        <v>22</v>
      </c>
      <c r="E34" s="28">
        <f ca="1">COUNTIFS(Base!$5:$5,E35,Base!$4:$4,MONTH($B$3))</f>
        <v>3</v>
      </c>
      <c r="F34" s="28">
        <f ca="1">COUNTIFS(Base!$5:$5,F35,Base!$4:$4,MONTH($B$3))</f>
        <v>7</v>
      </c>
      <c r="G34" s="28">
        <f ca="1">COUNTIFS(Base!$5:$5,G35,Base!$4:$4,MONTH($B$3))</f>
        <v>7</v>
      </c>
      <c r="H34" s="28">
        <f ca="1">COUNTIFS(Base!$5:$5,H35,Base!$4:$4,MONTH($B$3))</f>
        <v>4</v>
      </c>
      <c r="I34" s="28">
        <f ca="1">COUNTIFS(Base!$5:$5,I35,Base!$4:$4,MONTH($B$3))</f>
        <v>0</v>
      </c>
    </row>
    <row r="35" spans="2:16">
      <c r="B35" s="7"/>
      <c r="C35" s="7"/>
      <c r="D35" s="8" t="s">
        <v>15</v>
      </c>
      <c r="E35" s="10">
        <f ca="1">E16</f>
        <v>49</v>
      </c>
      <c r="F35" s="10">
        <f ca="1">F16</f>
        <v>50</v>
      </c>
      <c r="G35" s="10">
        <f ca="1">G16</f>
        <v>51</v>
      </c>
      <c r="H35" s="10">
        <f ca="1">H16</f>
        <v>52</v>
      </c>
      <c r="I35" s="10">
        <f ca="1">I16</f>
        <v>53</v>
      </c>
      <c r="J35" s="8" t="s">
        <v>16</v>
      </c>
      <c r="K35" s="29"/>
      <c r="L35" s="29"/>
      <c r="M35" s="29"/>
      <c r="N35" s="29"/>
      <c r="O35" s="29"/>
      <c r="P35" s="29"/>
    </row>
    <row r="36" spans="2:16">
      <c r="B36" s="11" t="s">
        <v>18</v>
      </c>
      <c r="C36" s="11"/>
      <c r="D36" s="12">
        <f ca="1">SUM(E36:I36)</f>
        <v>0</v>
      </c>
      <c r="E36" s="12">
        <f ca="1">SUMIFS(Base!$11:$11,Base!$4:$4,MONTH($B$3),Base!$3:$3,YEAR($B$3),Base!$5:$5,E35)</f>
        <v>0</v>
      </c>
      <c r="F36" s="12">
        <f ca="1">SUMIFS(Base!$11:$11,Base!$4:$4,MONTH($B$3),Base!$3:$3,YEAR($B$3),Base!$5:$5,F35)</f>
        <v>0</v>
      </c>
      <c r="G36" s="12">
        <f ca="1">SUMIFS(Base!$11:$11,Base!$4:$4,MONTH($B$3),Base!$3:$3,YEAR($B$3),Base!$5:$5,G35)</f>
        <v>0</v>
      </c>
      <c r="H36" s="12">
        <f ca="1">SUMIFS(Base!$11:$11,Base!$4:$4,MONTH($B$3),Base!$3:$3,YEAR($B$3),Base!$5:$5,H35)</f>
        <v>0</v>
      </c>
      <c r="I36" s="12">
        <f ca="1">SUMIFS(Base!$11:$11,Base!$4:$4,MONTH($B$3),Base!$3:$3,YEAR($B$3),Base!$5:$5,I35)</f>
        <v>0</v>
      </c>
      <c r="J36" s="12">
        <f ca="1">J37/0.75</f>
        <v>5135.8024691358014</v>
      </c>
      <c r="K36" s="12">
        <f>K37/0.275</f>
        <v>42020.202020202014</v>
      </c>
      <c r="L36" s="12">
        <f ca="1">$K36*L$15/SUM($L$15:$P$15)</f>
        <v>2801.3468013468009</v>
      </c>
      <c r="M36" s="12">
        <f t="shared" ref="M36:P40" ca="1" si="4">$K36*M$15/SUM($L$15:$P$15)</f>
        <v>14006.734006734005</v>
      </c>
      <c r="N36" s="12">
        <f t="shared" ca="1" si="4"/>
        <v>14006.734006734005</v>
      </c>
      <c r="O36" s="12">
        <f t="shared" ca="1" si="4"/>
        <v>11205.387205387204</v>
      </c>
      <c r="P36" s="12">
        <f t="shared" ca="1" si="4"/>
        <v>0</v>
      </c>
    </row>
    <row r="37" spans="2:16">
      <c r="B37" s="11" t="s">
        <v>19</v>
      </c>
      <c r="C37" s="11"/>
      <c r="D37" s="12">
        <f ca="1">SUM(E37:I37)</f>
        <v>2664</v>
      </c>
      <c r="E37" s="12">
        <f ca="1">SUMIFS(Base!$17:$17,Base!$4:$4,MONTH($B$3),Base!$3:$3,YEAR($B$3),Base!$5:$5,E35)</f>
        <v>248</v>
      </c>
      <c r="F37" s="12">
        <f ca="1">SUMIFS(Base!$17:$17,Base!$4:$4,MONTH($B$3),Base!$3:$3,YEAR($B$3),Base!$5:$5,F35)</f>
        <v>972</v>
      </c>
      <c r="G37" s="12">
        <f ca="1">SUMIFS(Base!$17:$17,Base!$4:$4,MONTH($B$3),Base!$3:$3,YEAR($B$3),Base!$5:$5,G35)</f>
        <v>1132</v>
      </c>
      <c r="H37" s="12">
        <f ca="1">SUMIFS(Base!$17:$17,Base!$4:$4,MONTH($B$3),Base!$3:$3,YEAR($B$3),Base!$5:$5,H35)</f>
        <v>312</v>
      </c>
      <c r="I37" s="12">
        <f ca="1">SUMIFS(Base!$17:$17,Base!$4:$4,MONTH($B$3),Base!$3:$3,YEAR($B$3),Base!$5:$5,I35)</f>
        <v>0</v>
      </c>
      <c r="J37" s="12">
        <f ca="1">J38/0.25</f>
        <v>3851.8518518518513</v>
      </c>
      <c r="K37" s="12">
        <f>K38/0.25</f>
        <v>11555.555555555555</v>
      </c>
      <c r="L37" s="12">
        <f ca="1">$K37*L$15/SUM($L$15:$P$15)</f>
        <v>770.37037037037032</v>
      </c>
      <c r="M37" s="12">
        <f t="shared" ca="1" si="4"/>
        <v>3851.8518518518517</v>
      </c>
      <c r="N37" s="12">
        <f t="shared" ca="1" si="4"/>
        <v>3851.8518518518517</v>
      </c>
      <c r="O37" s="12">
        <f t="shared" ca="1" si="4"/>
        <v>3081.4814814814813</v>
      </c>
      <c r="P37" s="12">
        <f t="shared" ca="1" si="4"/>
        <v>0</v>
      </c>
    </row>
    <row r="38" spans="2:16">
      <c r="B38" s="11" t="s">
        <v>20</v>
      </c>
      <c r="C38" s="11"/>
      <c r="D38" s="12">
        <f ca="1">SUM(E38:I38)</f>
        <v>186</v>
      </c>
      <c r="E38" s="12">
        <f ca="1">SUMIFS(Base!$23:$23,Base!$4:$4,MONTH($B$3),Base!$3:$3,YEAR($B$3),Base!$5:$5,E35)</f>
        <v>22</v>
      </c>
      <c r="F38" s="12">
        <f ca="1">SUMIFS(Base!$23:$23,Base!$4:$4,MONTH($B$3),Base!$3:$3,YEAR($B$3),Base!$5:$5,F35)</f>
        <v>65</v>
      </c>
      <c r="G38" s="12">
        <f ca="1">SUMIFS(Base!$23:$23,Base!$4:$4,MONTH($B$3),Base!$3:$3,YEAR($B$3),Base!$5:$5,G35)</f>
        <v>62</v>
      </c>
      <c r="H38" s="12">
        <f ca="1">SUMIFS(Base!$23:$23,Base!$4:$4,MONTH($B$3),Base!$3:$3,YEAR($B$3),Base!$5:$5,H35)</f>
        <v>37</v>
      </c>
      <c r="I38" s="12">
        <f ca="1">SUMIFS(Base!$23:$23,Base!$4:$4,MONTH($B$3),Base!$3:$3,YEAR($B$3),Base!$5:$5,I35)</f>
        <v>0</v>
      </c>
      <c r="J38" s="12">
        <f ca="1">J39/0.225</f>
        <v>962.96296296296282</v>
      </c>
      <c r="K38" s="12">
        <f>K39/0.225</f>
        <v>2888.8888888888887</v>
      </c>
      <c r="L38" s="12">
        <f ca="1">$K38*L$15/SUM($L$15:$P$15)</f>
        <v>192.59259259259258</v>
      </c>
      <c r="M38" s="12">
        <f t="shared" ca="1" si="4"/>
        <v>962.96296296296293</v>
      </c>
      <c r="N38" s="12">
        <f t="shared" ca="1" si="4"/>
        <v>962.96296296296293</v>
      </c>
      <c r="O38" s="12">
        <f t="shared" ca="1" si="4"/>
        <v>770.37037037037032</v>
      </c>
      <c r="P38" s="12">
        <f t="shared" ca="1" si="4"/>
        <v>0</v>
      </c>
    </row>
    <row r="39" spans="2:16">
      <c r="B39" s="11" t="s">
        <v>21</v>
      </c>
      <c r="C39" s="11"/>
      <c r="D39" s="12">
        <f ca="1">SUM(E39:I39)</f>
        <v>154</v>
      </c>
      <c r="E39" s="12">
        <f ca="1">SUMIFS(Base!$29:$29,Base!$4:$4,MONTH($B$3),Base!$3:$3,YEAR($B$3),Base!$5:$5,E35)</f>
        <v>17</v>
      </c>
      <c r="F39" s="12">
        <f ca="1">SUMIFS(Base!$29:$29,Base!$4:$4,MONTH($B$3),Base!$3:$3,YEAR($B$3),Base!$5:$5,F35)</f>
        <v>57</v>
      </c>
      <c r="G39" s="12">
        <f ca="1">SUMIFS(Base!$29:$29,Base!$4:$4,MONTH($B$3),Base!$3:$3,YEAR($B$3),Base!$5:$5,G35)</f>
        <v>44</v>
      </c>
      <c r="H39" s="12">
        <f ca="1">SUMIFS(Base!$29:$29,Base!$4:$4,MONTH($B$3),Base!$3:$3,YEAR($B$3),Base!$5:$5,H35)</f>
        <v>36</v>
      </c>
      <c r="I39" s="12">
        <f ca="1">SUMIFS(Base!$29:$29,Base!$4:$4,MONTH($B$3),Base!$3:$3,YEAR($B$3),Base!$5:$5,I35)</f>
        <v>0</v>
      </c>
      <c r="J39" s="12">
        <f ca="1">J40/0.2</f>
        <v>216.66666666666663</v>
      </c>
      <c r="K39" s="12">
        <f>K40/0.2</f>
        <v>650</v>
      </c>
      <c r="L39" s="12">
        <f ca="1">$K39*L$15/SUM($L$15:$P$15)</f>
        <v>43.333333333333336</v>
      </c>
      <c r="M39" s="12">
        <f t="shared" ca="1" si="4"/>
        <v>216.66666666666666</v>
      </c>
      <c r="N39" s="12">
        <f t="shared" ca="1" si="4"/>
        <v>216.66666666666666</v>
      </c>
      <c r="O39" s="12">
        <f t="shared" ca="1" si="4"/>
        <v>173.33333333333334</v>
      </c>
      <c r="P39" s="12">
        <f t="shared" ca="1" si="4"/>
        <v>0</v>
      </c>
    </row>
    <row r="40" spans="2:16">
      <c r="B40" s="11" t="s">
        <v>8</v>
      </c>
      <c r="C40" s="11"/>
      <c r="D40" s="12">
        <f ca="1">SUM(E40:I40)</f>
        <v>32</v>
      </c>
      <c r="E40" s="12">
        <f ca="1">SUMIFS(Base!$49:$49,Base!$4:$4,MONTH($B$3),Base!$3:$3,YEAR($B$3),Base!$5:$5,E35)</f>
        <v>6</v>
      </c>
      <c r="F40" s="12">
        <f ca="1">SUMIFS(Base!$49:$49,Base!$4:$4,MONTH($B$3),Base!$3:$3,YEAR($B$3),Base!$5:$5,F35)</f>
        <v>11</v>
      </c>
      <c r="G40" s="12">
        <f ca="1">SUMIFS(Base!$49:$49,Base!$4:$4,MONTH($B$3),Base!$3:$3,YEAR($B$3),Base!$5:$5,G35)</f>
        <v>9</v>
      </c>
      <c r="H40" s="12">
        <f ca="1">SUMIFS(Base!$49:$49,Base!$4:$4,MONTH($B$3),Base!$3:$3,YEAR($B$3),Base!$5:$5,H35)</f>
        <v>6</v>
      </c>
      <c r="I40" s="12">
        <f ca="1">SUMIFS(Base!$49:$49,Base!$4:$4,MONTH($B$3),Base!$3:$3,YEAR($B$3),Base!$5:$5,I35)</f>
        <v>0</v>
      </c>
      <c r="J40" s="12">
        <f ca="1">K40/SUM($L$15:$P$15)*5</f>
        <v>43.333333333333329</v>
      </c>
      <c r="K40" s="12">
        <v>130</v>
      </c>
      <c r="L40" s="12">
        <f ca="1">$K40*L$15/SUM($L$15:$P$15)</f>
        <v>8.6666666666666661</v>
      </c>
      <c r="M40" s="12">
        <f t="shared" ca="1" si="4"/>
        <v>43.333333333333336</v>
      </c>
      <c r="N40" s="12">
        <f t="shared" ca="1" si="4"/>
        <v>43.333333333333336</v>
      </c>
      <c r="O40" s="12">
        <f t="shared" ca="1" si="4"/>
        <v>34.666666666666664</v>
      </c>
      <c r="P40" s="12">
        <f t="shared" ca="1" si="4"/>
        <v>0</v>
      </c>
    </row>
    <row r="41" spans="2:16">
      <c r="D41" s="3"/>
    </row>
    <row r="42" spans="2:16">
      <c r="B42" s="11" t="s">
        <v>20</v>
      </c>
      <c r="C42" s="11"/>
      <c r="D42" s="13">
        <f t="shared" ref="D42:J42" ca="1" si="5">IFERROR(D38/D37,"")</f>
        <v>6.9819819819819814E-2</v>
      </c>
      <c r="E42" s="13">
        <f t="shared" ca="1" si="5"/>
        <v>8.8709677419354843E-2</v>
      </c>
      <c r="F42" s="13">
        <f t="shared" ca="1" si="5"/>
        <v>6.6872427983539096E-2</v>
      </c>
      <c r="G42" s="13">
        <f t="shared" ca="1" si="5"/>
        <v>5.4770318021201414E-2</v>
      </c>
      <c r="H42" s="13">
        <f t="shared" ca="1" si="5"/>
        <v>0.11858974358974358</v>
      </c>
      <c r="I42" s="13" t="str">
        <f t="shared" ca="1" si="5"/>
        <v/>
      </c>
      <c r="J42" s="13">
        <f t="shared" ca="1" si="5"/>
        <v>0.25</v>
      </c>
      <c r="K42" s="13"/>
      <c r="L42" s="13"/>
      <c r="M42" s="13"/>
      <c r="N42" s="13"/>
      <c r="O42" s="13"/>
      <c r="P42" s="13"/>
    </row>
    <row r="43" spans="2:16">
      <c r="B43" s="11" t="s">
        <v>21</v>
      </c>
      <c r="C43" s="11"/>
      <c r="D43" s="13">
        <f t="shared" ref="D43:I43" ca="1" si="6">IFERROR(D39/D38,"")</f>
        <v>0.82795698924731187</v>
      </c>
      <c r="E43" s="13">
        <f t="shared" ca="1" si="6"/>
        <v>0.77272727272727271</v>
      </c>
      <c r="F43" s="13">
        <f t="shared" ca="1" si="6"/>
        <v>0.87692307692307692</v>
      </c>
      <c r="G43" s="13">
        <f t="shared" ca="1" si="6"/>
        <v>0.70967741935483875</v>
      </c>
      <c r="H43" s="13">
        <f t="shared" ca="1" si="6"/>
        <v>0.97297297297297303</v>
      </c>
      <c r="I43" s="13" t="str">
        <f t="shared" ca="1" si="6"/>
        <v/>
      </c>
      <c r="J43" s="13">
        <f ca="1">IFERROR(J39/J38,"")</f>
        <v>0.22500000000000001</v>
      </c>
      <c r="K43" s="13"/>
      <c r="L43" s="13"/>
      <c r="M43" s="13"/>
      <c r="N43" s="13"/>
      <c r="O43" s="13"/>
      <c r="P43" s="13"/>
    </row>
    <row r="44" spans="2:16">
      <c r="B44" s="11" t="s">
        <v>8</v>
      </c>
      <c r="C44" s="11"/>
      <c r="D44" s="13">
        <f t="shared" ref="D44:I44" ca="1" si="7">IFERROR(D40/D39,"")</f>
        <v>0.20779220779220781</v>
      </c>
      <c r="E44" s="13">
        <f t="shared" ca="1" si="7"/>
        <v>0.35294117647058826</v>
      </c>
      <c r="F44" s="13">
        <f t="shared" ca="1" si="7"/>
        <v>0.19298245614035087</v>
      </c>
      <c r="G44" s="13">
        <f t="shared" ca="1" si="7"/>
        <v>0.20454545454545456</v>
      </c>
      <c r="H44" s="13">
        <f t="shared" ca="1" si="7"/>
        <v>0.16666666666666666</v>
      </c>
      <c r="I44" s="13" t="str">
        <f t="shared" ca="1" si="7"/>
        <v/>
      </c>
      <c r="J44" s="13">
        <f ca="1">IFERROR(J40/J39,"")</f>
        <v>0.2</v>
      </c>
      <c r="K44" s="13"/>
      <c r="L44" s="13"/>
      <c r="M44" s="13"/>
      <c r="N44" s="13"/>
      <c r="O44" s="13"/>
      <c r="P44" s="13"/>
    </row>
    <row r="53" spans="2:16">
      <c r="B53" s="6" t="s">
        <v>23</v>
      </c>
      <c r="E53" s="28">
        <f ca="1">COUNTIFS(Base!$5:$5,E54,Base!$4:$4,MONTH($B$3))</f>
        <v>3</v>
      </c>
      <c r="F53" s="28">
        <f ca="1">COUNTIFS(Base!$5:$5,F54,Base!$4:$4,MONTH($B$3))</f>
        <v>7</v>
      </c>
      <c r="G53" s="28">
        <f ca="1">COUNTIFS(Base!$5:$5,G54,Base!$4:$4,MONTH($B$3))</f>
        <v>7</v>
      </c>
      <c r="H53" s="28">
        <f ca="1">COUNTIFS(Base!$5:$5,H54,Base!$4:$4,MONTH($B$3))</f>
        <v>4</v>
      </c>
      <c r="I53" s="28">
        <f ca="1">COUNTIFS(Base!$5:$5,I54,Base!$4:$4,MONTH($B$3))</f>
        <v>0</v>
      </c>
    </row>
    <row r="54" spans="2:16">
      <c r="B54" s="7"/>
      <c r="C54" s="7"/>
      <c r="D54" s="8" t="s">
        <v>15</v>
      </c>
      <c r="E54" s="10">
        <f ca="1">E35</f>
        <v>49</v>
      </c>
      <c r="F54" s="10">
        <f ca="1">F35</f>
        <v>50</v>
      </c>
      <c r="G54" s="10">
        <f ca="1">G35</f>
        <v>51</v>
      </c>
      <c r="H54" s="10">
        <f ca="1">H35</f>
        <v>52</v>
      </c>
      <c r="I54" s="10">
        <f ca="1">I35</f>
        <v>53</v>
      </c>
      <c r="J54" s="8" t="s">
        <v>16</v>
      </c>
      <c r="K54" s="29"/>
      <c r="L54" s="29"/>
      <c r="M54" s="29"/>
      <c r="N54" s="29"/>
      <c r="O54" s="29"/>
      <c r="P54" s="29"/>
    </row>
    <row r="55" spans="2:16">
      <c r="B55" s="11" t="s">
        <v>18</v>
      </c>
      <c r="C55" s="11"/>
      <c r="D55" s="12">
        <f ca="1">SUM(E55:I55)</f>
        <v>0</v>
      </c>
      <c r="E55" s="12">
        <f ca="1">SUMIFS(Base!$12:$12,Base!$4:$4,MONTH($B$3),Base!$3:$3,YEAR($B$3),Base!$5:$5,E54)</f>
        <v>0</v>
      </c>
      <c r="F55" s="12">
        <f ca="1">SUMIFS(Base!$12:$12,Base!$4:$4,MONTH($B$3),Base!$3:$3,YEAR($B$3),Base!$5:$5,F54)</f>
        <v>0</v>
      </c>
      <c r="G55" s="12">
        <f ca="1">SUMIFS(Base!$12:$12,Base!$4:$4,MONTH($B$3),Base!$3:$3,YEAR($B$3),Base!$5:$5,G54)</f>
        <v>0</v>
      </c>
      <c r="H55" s="12">
        <f ca="1">SUMIFS(Base!$12:$12,Base!$4:$4,MONTH($B$3),Base!$3:$3,YEAR($B$3),Base!$5:$5,H54)</f>
        <v>0</v>
      </c>
      <c r="I55" s="12">
        <f ca="1">SUMIFS(Base!$12:$12,Base!$4:$4,MONTH($B$3),Base!$3:$3,YEAR($B$3),Base!$5:$5,I54)</f>
        <v>0</v>
      </c>
      <c r="J55" s="12">
        <f ca="1">J56/0.275</f>
        <v>3232.3232323232323</v>
      </c>
      <c r="K55" s="12">
        <f>K56/0.275</f>
        <v>9696.9696969696961</v>
      </c>
      <c r="L55" s="12">
        <f ca="1">$K55*L$15/SUM($L$15:$P$15)</f>
        <v>646.46464646464642</v>
      </c>
      <c r="M55" s="12">
        <f t="shared" ref="M55:P59" ca="1" si="8">$K55*M$15/SUM($L$15:$P$15)</f>
        <v>3232.3232323232319</v>
      </c>
      <c r="N55" s="12">
        <f t="shared" ca="1" si="8"/>
        <v>3232.3232323232319</v>
      </c>
      <c r="O55" s="12">
        <f t="shared" ca="1" si="8"/>
        <v>2585.8585858585857</v>
      </c>
      <c r="P55" s="12">
        <f t="shared" ca="1" si="8"/>
        <v>0</v>
      </c>
    </row>
    <row r="56" spans="2:16">
      <c r="B56" s="11" t="s">
        <v>19</v>
      </c>
      <c r="C56" s="11"/>
      <c r="D56" s="12">
        <f ca="1">SUM(E56:I56)</f>
        <v>0</v>
      </c>
      <c r="E56" s="12">
        <f ca="1">SUMIFS(Base!$18:$18,Base!$4:$4,MONTH($B$3),Base!$3:$3,YEAR($B$3),Base!$5:$5,E54)</f>
        <v>0</v>
      </c>
      <c r="F56" s="12">
        <f ca="1">SUMIFS(Base!$18:$18,Base!$4:$4,MONTH($B$3),Base!$3:$3,YEAR($B$3),Base!$5:$5,F54)</f>
        <v>0</v>
      </c>
      <c r="G56" s="12">
        <f ca="1">SUMIFS(Base!$18:$18,Base!$4:$4,MONTH($B$3),Base!$3:$3,YEAR($B$3),Base!$5:$5,G54)</f>
        <v>0</v>
      </c>
      <c r="H56" s="12">
        <f ca="1">SUMIFS(Base!$18:$18,Base!$4:$4,MONTH($B$3),Base!$3:$3,YEAR($B$3),Base!$5:$5,H54)</f>
        <v>0</v>
      </c>
      <c r="I56" s="12">
        <f ca="1">SUMIFS(Base!$18:$18,Base!$4:$4,MONTH($B$3),Base!$3:$3,YEAR($B$3),Base!$5:$5,I54)</f>
        <v>0</v>
      </c>
      <c r="J56" s="12">
        <f ca="1">J57/0.25</f>
        <v>888.88888888888891</v>
      </c>
      <c r="K56" s="12">
        <f>K57/0.25</f>
        <v>2666.6666666666665</v>
      </c>
      <c r="L56" s="12">
        <f ca="1">$K56*L$15/SUM($L$15:$P$15)</f>
        <v>177.77777777777777</v>
      </c>
      <c r="M56" s="12">
        <f t="shared" ca="1" si="8"/>
        <v>888.8888888888888</v>
      </c>
      <c r="N56" s="12">
        <f t="shared" ca="1" si="8"/>
        <v>888.8888888888888</v>
      </c>
      <c r="O56" s="12">
        <f t="shared" ca="1" si="8"/>
        <v>711.11111111111109</v>
      </c>
      <c r="P56" s="12">
        <f t="shared" ca="1" si="8"/>
        <v>0</v>
      </c>
    </row>
    <row r="57" spans="2:16">
      <c r="B57" s="11" t="s">
        <v>20</v>
      </c>
      <c r="C57" s="11"/>
      <c r="D57" s="12">
        <f ca="1">SUM(E57:I57)</f>
        <v>277</v>
      </c>
      <c r="E57" s="12">
        <f ca="1">SUMIFS(Base!$24:$24,Base!$4:$4,MONTH($B$3),Base!$3:$3,YEAR($B$3),Base!$5:$5,E54)</f>
        <v>11</v>
      </c>
      <c r="F57" s="12">
        <f ca="1">SUMIFS(Base!$24:$24,Base!$4:$4,MONTH($B$3),Base!$3:$3,YEAR($B$3),Base!$5:$5,F54)</f>
        <v>83</v>
      </c>
      <c r="G57" s="12">
        <f ca="1">SUMIFS(Base!$24:$24,Base!$4:$4,MONTH($B$3),Base!$3:$3,YEAR($B$3),Base!$5:$5,G54)</f>
        <v>116</v>
      </c>
      <c r="H57" s="12">
        <f ca="1">SUMIFS(Base!$24:$24,Base!$4:$4,MONTH($B$3),Base!$3:$3,YEAR($B$3),Base!$5:$5,H54)</f>
        <v>67</v>
      </c>
      <c r="I57" s="12">
        <f ca="1">SUMIFS(Base!$24:$24,Base!$4:$4,MONTH($B$3),Base!$3:$3,YEAR($B$3),Base!$5:$5,I54)</f>
        <v>0</v>
      </c>
      <c r="J57" s="12">
        <f ca="1">J58/0.225</f>
        <v>222.22222222222223</v>
      </c>
      <c r="K57" s="12">
        <f>K58/0.225</f>
        <v>666.66666666666663</v>
      </c>
      <c r="L57" s="12">
        <f ca="1">$K57*L$15/SUM($L$15:$P$15)</f>
        <v>44.444444444444443</v>
      </c>
      <c r="M57" s="12">
        <f t="shared" ca="1" si="8"/>
        <v>222.2222222222222</v>
      </c>
      <c r="N57" s="12">
        <f t="shared" ca="1" si="8"/>
        <v>222.2222222222222</v>
      </c>
      <c r="O57" s="12">
        <f t="shared" ca="1" si="8"/>
        <v>177.77777777777777</v>
      </c>
      <c r="P57" s="12">
        <f t="shared" ca="1" si="8"/>
        <v>0</v>
      </c>
    </row>
    <row r="58" spans="2:16">
      <c r="B58" s="11" t="s">
        <v>21</v>
      </c>
      <c r="C58" s="11"/>
      <c r="D58" s="12">
        <f ca="1">SUM(E58:I58)</f>
        <v>31</v>
      </c>
      <c r="E58" s="12">
        <f ca="1">SUMIFS(Base!$30:$30,Base!$4:$4,MONTH($B$3),Base!$3:$3,YEAR($B$3),Base!$5:$5,E54)</f>
        <v>1</v>
      </c>
      <c r="F58" s="12">
        <f ca="1">SUMIFS(Base!$30:$30,Base!$4:$4,MONTH($B$3),Base!$3:$3,YEAR($B$3),Base!$5:$5,F54)</f>
        <v>9</v>
      </c>
      <c r="G58" s="12">
        <f ca="1">SUMIFS(Base!$30:$30,Base!$4:$4,MONTH($B$3),Base!$3:$3,YEAR($B$3),Base!$5:$5,G54)</f>
        <v>11</v>
      </c>
      <c r="H58" s="12">
        <f ca="1">SUMIFS(Base!$30:$30,Base!$4:$4,MONTH($B$3),Base!$3:$3,YEAR($B$3),Base!$5:$5,H54)</f>
        <v>10</v>
      </c>
      <c r="I58" s="12">
        <f ca="1">SUMIFS(Base!$30:$30,Base!$4:$4,MONTH($B$3),Base!$3:$3,YEAR($B$3),Base!$5:$5,I54)</f>
        <v>0</v>
      </c>
      <c r="J58" s="12">
        <f ca="1">J59/0.2</f>
        <v>50</v>
      </c>
      <c r="K58" s="12">
        <f>K59/0.2</f>
        <v>150</v>
      </c>
      <c r="L58" s="12">
        <f ca="1">$K58*L$15/SUM($L$15:$P$15)</f>
        <v>10</v>
      </c>
      <c r="M58" s="12">
        <f t="shared" ca="1" si="8"/>
        <v>50</v>
      </c>
      <c r="N58" s="12">
        <f t="shared" ca="1" si="8"/>
        <v>50</v>
      </c>
      <c r="O58" s="12">
        <f t="shared" ca="1" si="8"/>
        <v>40</v>
      </c>
      <c r="P58" s="12">
        <f t="shared" ca="1" si="8"/>
        <v>0</v>
      </c>
    </row>
    <row r="59" spans="2:16">
      <c r="B59" s="11" t="s">
        <v>8</v>
      </c>
      <c r="C59" s="11"/>
      <c r="D59" s="12">
        <f ca="1">SUM(E59:I59)</f>
        <v>4</v>
      </c>
      <c r="E59" s="12">
        <f ca="1">SUMIFS(Base!$50:$50,Base!$4:$4,MONTH($B$3),Base!$3:$3,YEAR($B$3),Base!$5:$5,E54)</f>
        <v>1</v>
      </c>
      <c r="F59" s="12">
        <f ca="1">SUMIFS(Base!$50:$50,Base!$4:$4,MONTH($B$3),Base!$3:$3,YEAR($B$3),Base!$5:$5,F54)</f>
        <v>1</v>
      </c>
      <c r="G59" s="12">
        <f ca="1">SUMIFS(Base!$50:$50,Base!$4:$4,MONTH($B$3),Base!$3:$3,YEAR($B$3),Base!$5:$5,G54)</f>
        <v>0</v>
      </c>
      <c r="H59" s="12">
        <f ca="1">SUMIFS(Base!$50:$50,Base!$4:$4,MONTH($B$3),Base!$3:$3,YEAR($B$3),Base!$5:$5,H54)</f>
        <v>2</v>
      </c>
      <c r="I59" s="12">
        <f ca="1">SUMIFS(Base!$50:$50,Base!$4:$4,MONTH($B$3),Base!$3:$3,YEAR($B$3),Base!$5:$5,I54)</f>
        <v>0</v>
      </c>
      <c r="J59" s="12">
        <f ca="1">K59/SUM($L$15:$P$15)*5</f>
        <v>10</v>
      </c>
      <c r="K59" s="12">
        <v>30</v>
      </c>
      <c r="L59" s="12">
        <f ca="1">$K59*L$15/SUM($L$15:$P$15)</f>
        <v>2</v>
      </c>
      <c r="M59" s="12">
        <f t="shared" ca="1" si="8"/>
        <v>10</v>
      </c>
      <c r="N59" s="12">
        <f t="shared" ca="1" si="8"/>
        <v>10</v>
      </c>
      <c r="O59" s="12">
        <f t="shared" ca="1" si="8"/>
        <v>8</v>
      </c>
      <c r="P59" s="12">
        <f t="shared" ca="1" si="8"/>
        <v>0</v>
      </c>
    </row>
    <row r="60" spans="2:16">
      <c r="D60" s="3"/>
    </row>
    <row r="61" spans="2:16">
      <c r="B61" s="11" t="s">
        <v>20</v>
      </c>
      <c r="C61" s="11"/>
      <c r="D61" s="13" t="str">
        <f t="shared" ref="D61:J61" ca="1" si="9">IFERROR(D57/D56,"")</f>
        <v/>
      </c>
      <c r="E61" s="13" t="str">
        <f t="shared" ca="1" si="9"/>
        <v/>
      </c>
      <c r="F61" s="13" t="str">
        <f t="shared" ca="1" si="9"/>
        <v/>
      </c>
      <c r="G61" s="13" t="str">
        <f t="shared" ca="1" si="9"/>
        <v/>
      </c>
      <c r="H61" s="13" t="str">
        <f t="shared" ca="1" si="9"/>
        <v/>
      </c>
      <c r="I61" s="13" t="str">
        <f t="shared" ca="1" si="9"/>
        <v/>
      </c>
      <c r="J61" s="13">
        <f t="shared" ca="1" si="9"/>
        <v>0.25</v>
      </c>
      <c r="K61" s="13"/>
      <c r="L61" s="13"/>
      <c r="M61" s="13"/>
      <c r="N61" s="13"/>
      <c r="O61" s="13"/>
      <c r="P61" s="13"/>
    </row>
    <row r="62" spans="2:16">
      <c r="B62" s="11" t="s">
        <v>21</v>
      </c>
      <c r="C62" s="11"/>
      <c r="D62" s="13">
        <f t="shared" ref="D62:I62" ca="1" si="10">IFERROR(D58/D57,"")</f>
        <v>0.11191335740072202</v>
      </c>
      <c r="E62" s="13">
        <f t="shared" ca="1" si="10"/>
        <v>9.0909090909090912E-2</v>
      </c>
      <c r="F62" s="13">
        <f t="shared" ca="1" si="10"/>
        <v>0.10843373493975904</v>
      </c>
      <c r="G62" s="13">
        <f t="shared" ca="1" si="10"/>
        <v>9.4827586206896547E-2</v>
      </c>
      <c r="H62" s="13">
        <f ca="1">IFERROR(H58/H57,"")</f>
        <v>0.14925373134328357</v>
      </c>
      <c r="I62" s="13" t="str">
        <f t="shared" ca="1" si="10"/>
        <v/>
      </c>
      <c r="J62" s="13">
        <f ca="1">IFERROR(J58/J57,"")</f>
        <v>0.22500000000000001</v>
      </c>
      <c r="K62" s="13"/>
      <c r="L62" s="13"/>
      <c r="M62" s="13"/>
      <c r="N62" s="13"/>
      <c r="O62" s="13"/>
      <c r="P62" s="13"/>
    </row>
    <row r="63" spans="2:16">
      <c r="B63" s="11" t="s">
        <v>8</v>
      </c>
      <c r="C63" s="11"/>
      <c r="D63" s="13">
        <f ca="1">IFERROR(D59/D58,"")</f>
        <v>0.12903225806451613</v>
      </c>
      <c r="E63" s="13">
        <f ca="1">IFERROR(E59/E58,"")</f>
        <v>1</v>
      </c>
      <c r="F63" s="13">
        <f ca="1">IFERROR(F59/F58,"")</f>
        <v>0.1111111111111111</v>
      </c>
      <c r="G63" s="13">
        <f ca="1">IFERROR(G59/G58,"")</f>
        <v>0</v>
      </c>
      <c r="H63" s="13">
        <f ca="1">IFERROR(H59/H58,"")</f>
        <v>0.2</v>
      </c>
      <c r="I63" s="13" t="str">
        <f ca="1">IFERROR(I59/I58,"")</f>
        <v/>
      </c>
      <c r="J63" s="13">
        <f ca="1">IFERROR(J59/J58,"")</f>
        <v>0.2</v>
      </c>
      <c r="K63" s="13"/>
      <c r="L63" s="13"/>
      <c r="M63" s="13"/>
      <c r="N63" s="13"/>
      <c r="O63" s="13"/>
      <c r="P63" s="13"/>
    </row>
    <row r="72" spans="2:16">
      <c r="B72" s="6" t="s">
        <v>24</v>
      </c>
      <c r="E72" s="28">
        <f ca="1">COUNTIFS(Base!$5:$5,E73,Base!$4:$4,MONTH($B$3))</f>
        <v>3</v>
      </c>
      <c r="F72" s="28">
        <f ca="1">COUNTIFS(Base!$5:$5,F73,Base!$4:$4,MONTH($B$3))</f>
        <v>7</v>
      </c>
      <c r="G72" s="28">
        <f ca="1">COUNTIFS(Base!$5:$5,G73,Base!$4:$4,MONTH($B$3))</f>
        <v>7</v>
      </c>
      <c r="H72" s="28">
        <f ca="1">COUNTIFS(Base!$5:$5,H73,Base!$4:$4,MONTH($B$3))</f>
        <v>4</v>
      </c>
      <c r="I72" s="28">
        <f ca="1">COUNTIFS(Base!$5:$5,I73,Base!$4:$4,MONTH($B$3))</f>
        <v>0</v>
      </c>
    </row>
    <row r="73" spans="2:16">
      <c r="B73" s="7"/>
      <c r="C73" s="7"/>
      <c r="D73" s="8" t="s">
        <v>15</v>
      </c>
      <c r="E73" s="10">
        <f ca="1">E54</f>
        <v>49</v>
      </c>
      <c r="F73" s="10">
        <f ca="1">F54</f>
        <v>50</v>
      </c>
      <c r="G73" s="10">
        <f ca="1">G54</f>
        <v>51</v>
      </c>
      <c r="H73" s="10">
        <f ca="1">H54</f>
        <v>52</v>
      </c>
      <c r="I73" s="10">
        <f ca="1">I54</f>
        <v>53</v>
      </c>
      <c r="J73" s="8" t="s">
        <v>16</v>
      </c>
      <c r="K73" s="29"/>
      <c r="L73" s="29"/>
      <c r="M73" s="29"/>
      <c r="N73" s="29"/>
      <c r="O73" s="29"/>
      <c r="P73" s="29"/>
    </row>
    <row r="74" spans="2:16">
      <c r="B74" s="11" t="s">
        <v>19</v>
      </c>
      <c r="C74" s="11"/>
      <c r="D74" s="12">
        <f ca="1">SUM(E74:I74)</f>
        <v>8631</v>
      </c>
      <c r="E74" s="12">
        <f ca="1">SUMIFS(Base!$16:$16,Base!$4:$4,MONTH($B$3),Base!$3:$3,YEAR($B$3),Base!$5:$5,E73)</f>
        <v>870</v>
      </c>
      <c r="F74" s="12">
        <f ca="1">SUMIFS(Base!$16:$16,Base!$4:$4,MONTH($B$3),Base!$3:$3,YEAR($B$3),Base!$5:$5,F73)</f>
        <v>2839</v>
      </c>
      <c r="G74" s="12">
        <f ca="1">SUMIFS(Base!$16:$16,Base!$4:$4,MONTH($B$3),Base!$3:$3,YEAR($B$3),Base!$5:$5,G73)</f>
        <v>3327</v>
      </c>
      <c r="H74" s="12">
        <f ca="1">SUMIFS(Base!$16:$16,Base!$4:$4,MONTH($B$3),Base!$3:$3,YEAR($B$3),Base!$5:$5,H73)</f>
        <v>1595</v>
      </c>
      <c r="I74" s="12">
        <f ca="1">SUMIFS(Base!$16:$16,Base!$4:$4,MONTH($B$3),Base!$3:$3,YEAR($B$3),Base!$5:$5,I73)</f>
        <v>0</v>
      </c>
      <c r="J74" s="12">
        <f ca="1">J75/0.25</f>
        <v>1037.037037037037</v>
      </c>
      <c r="K74" s="12">
        <f>K75/0.25</f>
        <v>3111.1111111111109</v>
      </c>
      <c r="L74" s="12">
        <f ca="1">$K74*L$15/SUM($L$15:$P$15)</f>
        <v>207.40740740740739</v>
      </c>
      <c r="M74" s="12">
        <f t="shared" ref="M74:P77" ca="1" si="11">$K74*M$15/SUM($L$15:$P$15)</f>
        <v>1037.037037037037</v>
      </c>
      <c r="N74" s="12">
        <f t="shared" ca="1" si="11"/>
        <v>1037.037037037037</v>
      </c>
      <c r="O74" s="12">
        <f t="shared" ca="1" si="11"/>
        <v>829.62962962962956</v>
      </c>
      <c r="P74" s="12">
        <f t="shared" ca="1" si="11"/>
        <v>0</v>
      </c>
    </row>
    <row r="75" spans="2:16">
      <c r="B75" s="11" t="s">
        <v>20</v>
      </c>
      <c r="C75" s="11"/>
      <c r="D75" s="12">
        <f ca="1">SUM(E75:I75)</f>
        <v>277</v>
      </c>
      <c r="E75" s="12">
        <f ca="1">SUMIFS(Base!$22:$22,Base!$4:$4,MONTH($B$3),Base!$3:$3,YEAR($B$3),Base!$5:$5,E73)</f>
        <v>31</v>
      </c>
      <c r="F75" s="12">
        <f ca="1">SUMIFS(Base!$22:$22,Base!$4:$4,MONTH($B$3),Base!$3:$3,YEAR($B$3),Base!$5:$5,F73)</f>
        <v>105</v>
      </c>
      <c r="G75" s="12">
        <f ca="1">SUMIFS(Base!$22:$22,Base!$4:$4,MONTH($B$3),Base!$3:$3,YEAR($B$3),Base!$5:$5,G73)</f>
        <v>85</v>
      </c>
      <c r="H75" s="12">
        <f ca="1">SUMIFS(Base!$22:$22,Base!$4:$4,MONTH($B$3),Base!$3:$3,YEAR($B$3),Base!$5:$5,H73)</f>
        <v>56</v>
      </c>
      <c r="I75" s="12">
        <f ca="1">SUMIFS(Base!$22:$22,Base!$4:$4,MONTH($B$3),Base!$3:$3,YEAR($B$3),Base!$5:$5,I73)</f>
        <v>0</v>
      </c>
      <c r="J75" s="12">
        <f ca="1">J76/0.225</f>
        <v>259.25925925925924</v>
      </c>
      <c r="K75" s="12">
        <f>K76/0.225</f>
        <v>777.77777777777771</v>
      </c>
      <c r="L75" s="12">
        <f ca="1">$K75*L$15/SUM($L$15:$P$15)</f>
        <v>51.851851851851848</v>
      </c>
      <c r="M75" s="12">
        <f t="shared" ca="1" si="11"/>
        <v>259.25925925925924</v>
      </c>
      <c r="N75" s="12">
        <f t="shared" ca="1" si="11"/>
        <v>259.25925925925924</v>
      </c>
      <c r="O75" s="12">
        <f t="shared" ca="1" si="11"/>
        <v>207.40740740740739</v>
      </c>
      <c r="P75" s="12">
        <f t="shared" ca="1" si="11"/>
        <v>0</v>
      </c>
    </row>
    <row r="76" spans="2:16">
      <c r="B76" s="11" t="s">
        <v>21</v>
      </c>
      <c r="C76" s="11"/>
      <c r="D76" s="12">
        <f ca="1">SUM(E76:I76)</f>
        <v>97</v>
      </c>
      <c r="E76" s="12">
        <f ca="1">SUMIFS(Base!$28:$28,Base!$4:$4,MONTH($B$3),Base!$3:$3,YEAR($B$3),Base!$5:$5,E73)</f>
        <v>4</v>
      </c>
      <c r="F76" s="12">
        <f ca="1">SUMIFS(Base!$28:$28,Base!$4:$4,MONTH($B$3),Base!$3:$3,YEAR($B$3),Base!$5:$5,F73)</f>
        <v>29</v>
      </c>
      <c r="G76" s="12">
        <f ca="1">SUMIFS(Base!$28:$28,Base!$4:$4,MONTH($B$3),Base!$3:$3,YEAR($B$3),Base!$5:$5,G73)</f>
        <v>26</v>
      </c>
      <c r="H76" s="12">
        <f ca="1">SUMIFS(Base!$28:$28,Base!$4:$4,MONTH($B$3),Base!$3:$3,YEAR($B$3),Base!$5:$5,H73)</f>
        <v>38</v>
      </c>
      <c r="I76" s="12">
        <f ca="1">SUMIFS(Base!$28:$28,Base!$4:$4,MONTH($B$3),Base!$3:$3,YEAR($B$3),Base!$5:$5,I73)</f>
        <v>0</v>
      </c>
      <c r="J76" s="12">
        <f ca="1">J77/0.2</f>
        <v>58.333333333333336</v>
      </c>
      <c r="K76" s="12">
        <f>K77/0.2</f>
        <v>175</v>
      </c>
      <c r="L76" s="12">
        <f ca="1">$K76*L$15/SUM($L$15:$P$15)</f>
        <v>11.666666666666666</v>
      </c>
      <c r="M76" s="12">
        <f t="shared" ca="1" si="11"/>
        <v>58.333333333333336</v>
      </c>
      <c r="N76" s="12">
        <f t="shared" ca="1" si="11"/>
        <v>58.333333333333336</v>
      </c>
      <c r="O76" s="12">
        <f t="shared" ca="1" si="11"/>
        <v>46.666666666666664</v>
      </c>
      <c r="P76" s="12">
        <f t="shared" ca="1" si="11"/>
        <v>0</v>
      </c>
    </row>
    <row r="77" spans="2:16">
      <c r="B77" s="11" t="s">
        <v>8</v>
      </c>
      <c r="C77" s="11"/>
      <c r="D77" s="12">
        <f ca="1">SUM(E77:I77)</f>
        <v>15</v>
      </c>
      <c r="E77" s="12">
        <f ca="1">SUMIFS(Base!$48:$48,Base!$4:$4,MONTH($B$3),Base!$3:$3,YEAR($B$3),Base!$5:$5,E73)</f>
        <v>0</v>
      </c>
      <c r="F77" s="12">
        <f ca="1">SUMIFS(Base!$48:$48,Base!$4:$4,MONTH($B$3),Base!$3:$3,YEAR($B$3),Base!$5:$5,F73)</f>
        <v>5</v>
      </c>
      <c r="G77" s="12">
        <f ca="1">SUMIFS(Base!$48:$48,Base!$4:$4,MONTH($B$3),Base!$3:$3,YEAR($B$3),Base!$5:$5,G73)</f>
        <v>4</v>
      </c>
      <c r="H77" s="12">
        <f ca="1">SUMIFS(Base!$48:$48,Base!$4:$4,MONTH($B$3),Base!$3:$3,YEAR($B$3),Base!$5:$5,H73)</f>
        <v>6</v>
      </c>
      <c r="I77" s="12">
        <f ca="1">SUMIFS(Base!$48:$48,Base!$4:$4,MONTH($B$3),Base!$3:$3,YEAR($B$3),Base!$5:$5,I73)</f>
        <v>0</v>
      </c>
      <c r="J77" s="12">
        <f ca="1">K77/SUM($L$15:$P$15)*5</f>
        <v>11.666666666666668</v>
      </c>
      <c r="K77" s="12">
        <v>35</v>
      </c>
      <c r="L77" s="12">
        <f ca="1">$K77*L$15/SUM($L$15:$P$15)</f>
        <v>2.3333333333333335</v>
      </c>
      <c r="M77" s="12">
        <f t="shared" ca="1" si="11"/>
        <v>11.666666666666666</v>
      </c>
      <c r="N77" s="12">
        <f t="shared" ca="1" si="11"/>
        <v>11.666666666666666</v>
      </c>
      <c r="O77" s="12">
        <f t="shared" ca="1" si="11"/>
        <v>9.3333333333333339</v>
      </c>
      <c r="P77" s="12">
        <f ca="1">$K77*P$15/SUM($L$15:$P$15)</f>
        <v>0</v>
      </c>
    </row>
    <row r="78" spans="2:16">
      <c r="D78" s="3"/>
    </row>
    <row r="79" spans="2:16">
      <c r="B79" s="11" t="s">
        <v>20</v>
      </c>
      <c r="C79" s="11"/>
      <c r="D79" s="13">
        <f t="shared" ref="D79:J79" ca="1" si="12">IFERROR(D75/D74,"")</f>
        <v>3.2093616035221872E-2</v>
      </c>
      <c r="E79" s="13">
        <f t="shared" ca="1" si="12"/>
        <v>3.5632183908045977E-2</v>
      </c>
      <c r="F79" s="13">
        <f t="shared" ca="1" si="12"/>
        <v>3.6984853821768228E-2</v>
      </c>
      <c r="G79" s="13">
        <f t="shared" ca="1" si="12"/>
        <v>2.5548542230237451E-2</v>
      </c>
      <c r="H79" s="13">
        <f t="shared" ca="1" si="12"/>
        <v>3.5109717868338559E-2</v>
      </c>
      <c r="I79" s="13" t="str">
        <f t="shared" ca="1" si="12"/>
        <v/>
      </c>
      <c r="J79" s="13">
        <f t="shared" ca="1" si="12"/>
        <v>0.25</v>
      </c>
      <c r="K79" s="13"/>
      <c r="L79" s="13"/>
      <c r="M79" s="13"/>
      <c r="N79" s="13"/>
      <c r="O79" s="13"/>
      <c r="P79" s="13"/>
    </row>
    <row r="80" spans="2:16">
      <c r="B80" s="11" t="s">
        <v>21</v>
      </c>
      <c r="C80" s="11"/>
      <c r="D80" s="13">
        <f t="shared" ref="D80:I80" ca="1" si="13">IFERROR(D76/D75,"")</f>
        <v>0.35018050541516244</v>
      </c>
      <c r="E80" s="13">
        <f ca="1">IFERROR(E76/E75,"")</f>
        <v>0.12903225806451613</v>
      </c>
      <c r="F80" s="13">
        <f t="shared" ca="1" si="13"/>
        <v>0.27619047619047621</v>
      </c>
      <c r="G80" s="13">
        <f t="shared" ca="1" si="13"/>
        <v>0.30588235294117649</v>
      </c>
      <c r="H80" s="13">
        <f t="shared" ca="1" si="13"/>
        <v>0.6785714285714286</v>
      </c>
      <c r="I80" s="13" t="str">
        <f t="shared" ca="1" si="13"/>
        <v/>
      </c>
      <c r="J80" s="13">
        <f ca="1">IFERROR(J76/J75,"")</f>
        <v>0.22500000000000003</v>
      </c>
      <c r="K80" s="13"/>
      <c r="L80" s="13"/>
      <c r="M80" s="13"/>
      <c r="N80" s="13"/>
      <c r="O80" s="13"/>
      <c r="P80" s="13"/>
    </row>
    <row r="81" spans="2:16">
      <c r="B81" s="11" t="s">
        <v>8</v>
      </c>
      <c r="C81" s="11"/>
      <c r="D81" s="13">
        <f ca="1">IFERROR(D77/D76,"")</f>
        <v>0.15463917525773196</v>
      </c>
      <c r="E81" s="13">
        <f ca="1">IFERROR(E77/E76,"")</f>
        <v>0</v>
      </c>
      <c r="F81" s="13">
        <f ca="1">IFERROR(F77/F76,"")</f>
        <v>0.17241379310344829</v>
      </c>
      <c r="G81" s="13">
        <f ca="1">IFERROR(G77/G76,"")</f>
        <v>0.15384615384615385</v>
      </c>
      <c r="H81" s="13">
        <f ca="1">IFERROR(H77/H76,"")</f>
        <v>0.15789473684210525</v>
      </c>
      <c r="I81" s="13" t="str">
        <f ca="1">IFERROR(I77/I76,"")</f>
        <v/>
      </c>
      <c r="J81" s="13">
        <f ca="1">IFERROR(J77/J76,"")</f>
        <v>0.2</v>
      </c>
      <c r="K81" s="13"/>
      <c r="L81" s="13"/>
      <c r="M81" s="13"/>
      <c r="N81" s="13"/>
      <c r="O81" s="13"/>
      <c r="P81" s="13"/>
    </row>
    <row r="90" spans="2:16">
      <c r="B90" s="6" t="s">
        <v>25</v>
      </c>
      <c r="E90" s="28">
        <f ca="1">COUNTIFS(Base!$5:$5,E91,Base!$4:$4,MONTH($B$3))</f>
        <v>3</v>
      </c>
      <c r="F90" s="28">
        <f ca="1">COUNTIFS(Base!$5:$5,F91,Base!$4:$4,MONTH($B$3))</f>
        <v>7</v>
      </c>
      <c r="G90" s="28">
        <f ca="1">COUNTIFS(Base!$5:$5,G91,Base!$4:$4,MONTH($B$3))</f>
        <v>7</v>
      </c>
      <c r="H90" s="28">
        <f ca="1">COUNTIFS(Base!$5:$5,H91,Base!$4:$4,MONTH($B$3))</f>
        <v>4</v>
      </c>
      <c r="I90" s="28">
        <f ca="1">COUNTIFS(Base!$5:$5,I91,Base!$4:$4,MONTH($B$3))</f>
        <v>0</v>
      </c>
    </row>
    <row r="91" spans="2:16">
      <c r="B91" s="7"/>
      <c r="C91" s="7"/>
      <c r="D91" s="8" t="s">
        <v>15</v>
      </c>
      <c r="E91" s="10">
        <f ca="1">E73</f>
        <v>49</v>
      </c>
      <c r="F91" s="10">
        <f ca="1">F73</f>
        <v>50</v>
      </c>
      <c r="G91" s="10">
        <f ca="1">G73</f>
        <v>51</v>
      </c>
      <c r="H91" s="10">
        <f ca="1">H73</f>
        <v>52</v>
      </c>
      <c r="I91" s="10">
        <f ca="1">I73</f>
        <v>53</v>
      </c>
      <c r="J91" s="8" t="s">
        <v>16</v>
      </c>
      <c r="K91" s="29"/>
      <c r="L91" s="29"/>
      <c r="M91" s="29"/>
      <c r="N91" s="29"/>
      <c r="O91" s="29"/>
      <c r="P91" s="29"/>
    </row>
    <row r="92" spans="2:16">
      <c r="B92" s="11" t="s">
        <v>19</v>
      </c>
      <c r="C92" s="11"/>
      <c r="D92" s="12">
        <f ca="1">SUM(E92:I92)</f>
        <v>0</v>
      </c>
      <c r="E92" s="12">
        <f ca="1">SUMIFS(Base!$18:$18,Base!$4:$4,MONTH($B$3),Base!$3:$3,YEAR($B$3),Base!$5:$5,E91)</f>
        <v>0</v>
      </c>
      <c r="F92" s="12">
        <f ca="1">SUMIFS(Base!$18:$18,Base!$4:$4,MONTH($B$3),Base!$3:$3,YEAR($B$3),Base!$5:$5,F91)</f>
        <v>0</v>
      </c>
      <c r="G92" s="12">
        <f ca="1">SUMIFS(Base!$18:$18,Base!$4:$4,MONTH($B$3),Base!$3:$3,YEAR($B$3),Base!$5:$5,G91)</f>
        <v>0</v>
      </c>
      <c r="H92" s="12">
        <f ca="1">SUMIFS(Base!$18:$18,Base!$4:$4,MONTH($B$3),Base!$3:$3,YEAR($B$3),Base!$5:$5,H91)</f>
        <v>0</v>
      </c>
      <c r="I92" s="12">
        <f ca="1">SUMIFS(Base!$18:$18,Base!$4:$4,MONTH($B$3),Base!$3:$3,YEAR($B$3),Base!$5:$5,I91)</f>
        <v>0</v>
      </c>
      <c r="J92" s="12">
        <f ca="1">J93/0.25</f>
        <v>888.88888888888891</v>
      </c>
      <c r="K92" s="12">
        <f>K93/0.25</f>
        <v>2666.6666666666665</v>
      </c>
      <c r="L92" s="12">
        <f ca="1">$K92*L$15/SUM($L$15:$P$15)</f>
        <v>177.77777777777777</v>
      </c>
      <c r="M92" s="12">
        <f t="shared" ref="M92:P95" ca="1" si="14">$K92*M$15/SUM($L$15:$P$15)</f>
        <v>888.8888888888888</v>
      </c>
      <c r="N92" s="12">
        <f t="shared" ca="1" si="14"/>
        <v>888.8888888888888</v>
      </c>
      <c r="O92" s="12">
        <f t="shared" ca="1" si="14"/>
        <v>711.11111111111109</v>
      </c>
      <c r="P92" s="12">
        <f t="shared" ca="1" si="14"/>
        <v>0</v>
      </c>
    </row>
    <row r="93" spans="2:16">
      <c r="B93" s="11" t="s">
        <v>20</v>
      </c>
      <c r="C93" s="11"/>
      <c r="D93" s="12">
        <f ca="1">SUM(E93:I93)</f>
        <v>277</v>
      </c>
      <c r="E93" s="12">
        <f ca="1">SUMIFS(Base!$24:$24,Base!$4:$4,MONTH($B$3),Base!$3:$3,YEAR($B$3),Base!$5:$5,E91)</f>
        <v>11</v>
      </c>
      <c r="F93" s="12">
        <f ca="1">SUMIFS(Base!$24:$24,Base!$4:$4,MONTH($B$3),Base!$3:$3,YEAR($B$3),Base!$5:$5,F91)</f>
        <v>83</v>
      </c>
      <c r="G93" s="12">
        <f ca="1">SUMIFS(Base!$24:$24,Base!$4:$4,MONTH($B$3),Base!$3:$3,YEAR($B$3),Base!$5:$5,G91)</f>
        <v>116</v>
      </c>
      <c r="H93" s="12">
        <f ca="1">SUMIFS(Base!$24:$24,Base!$4:$4,MONTH($B$3),Base!$3:$3,YEAR($B$3),Base!$5:$5,H91)</f>
        <v>67</v>
      </c>
      <c r="I93" s="12">
        <f ca="1">SUMIFS(Base!$24:$24,Base!$4:$4,MONTH($B$3),Base!$3:$3,YEAR($B$3),Base!$5:$5,I91)</f>
        <v>0</v>
      </c>
      <c r="J93" s="12">
        <f ca="1">J94/0.225</f>
        <v>222.22222222222223</v>
      </c>
      <c r="K93" s="12">
        <f>K94/0.225</f>
        <v>666.66666666666663</v>
      </c>
      <c r="L93" s="12">
        <f ca="1">$K93*L$15/SUM($L$15:$P$15)</f>
        <v>44.444444444444443</v>
      </c>
      <c r="M93" s="12">
        <f t="shared" ca="1" si="14"/>
        <v>222.2222222222222</v>
      </c>
      <c r="N93" s="12">
        <f t="shared" ca="1" si="14"/>
        <v>222.2222222222222</v>
      </c>
      <c r="O93" s="12">
        <f t="shared" ca="1" si="14"/>
        <v>177.77777777777777</v>
      </c>
      <c r="P93" s="12">
        <f t="shared" ca="1" si="14"/>
        <v>0</v>
      </c>
    </row>
    <row r="94" spans="2:16">
      <c r="B94" s="11" t="s">
        <v>21</v>
      </c>
      <c r="C94" s="11"/>
      <c r="D94" s="12">
        <f ca="1">SUM(E94:I94)</f>
        <v>31</v>
      </c>
      <c r="E94" s="12">
        <f ca="1">SUMIFS(Base!$33:$33,Base!$4:$4,MONTH($B$3),Base!$3:$3,YEAR($B$3),Base!$5:$5,E91)</f>
        <v>1</v>
      </c>
      <c r="F94" s="12">
        <f ca="1">SUMIFS(Base!$33:$33,Base!$4:$4,MONTH($B$3),Base!$3:$3,YEAR($B$3),Base!$5:$5,F91)</f>
        <v>9</v>
      </c>
      <c r="G94" s="12">
        <f ca="1">SUMIFS(Base!$33:$33,Base!$4:$4,MONTH($B$3),Base!$3:$3,YEAR($B$3),Base!$5:$5,G91)</f>
        <v>11</v>
      </c>
      <c r="H94" s="12">
        <f ca="1">SUMIFS(Base!$33:$33,Base!$4:$4,MONTH($B$3),Base!$3:$3,YEAR($B$3),Base!$5:$5,H91)</f>
        <v>10</v>
      </c>
      <c r="I94" s="12">
        <f ca="1">SUMIFS(Base!$33:$33,Base!$4:$4,MONTH($B$3),Base!$3:$3,YEAR($B$3),Base!$5:$5,I91)</f>
        <v>0</v>
      </c>
      <c r="J94" s="12">
        <f ca="1">J95/0.2</f>
        <v>50</v>
      </c>
      <c r="K94" s="12">
        <f>K95/0.2</f>
        <v>150</v>
      </c>
      <c r="L94" s="12">
        <f ca="1">$K94*L$15/SUM($L$15:$P$15)</f>
        <v>10</v>
      </c>
      <c r="M94" s="12">
        <f t="shared" ca="1" si="14"/>
        <v>50</v>
      </c>
      <c r="N94" s="12">
        <f t="shared" ca="1" si="14"/>
        <v>50</v>
      </c>
      <c r="O94" s="12">
        <f t="shared" ca="1" si="14"/>
        <v>40</v>
      </c>
      <c r="P94" s="12">
        <f t="shared" ca="1" si="14"/>
        <v>0</v>
      </c>
    </row>
    <row r="95" spans="2:16">
      <c r="B95" s="11" t="s">
        <v>8</v>
      </c>
      <c r="C95" s="11"/>
      <c r="D95" s="12">
        <f ca="1">SUM(E95:I95)</f>
        <v>4</v>
      </c>
      <c r="E95" s="12">
        <f ca="1">SUMIFS(Base!$53:$53,Base!$4:$4,MONTH($B$3),Base!$3:$3,YEAR($B$3),Base!$5:$5,E91)</f>
        <v>1</v>
      </c>
      <c r="F95" s="12">
        <f ca="1">SUMIFS(Base!$53:$53,Base!$4:$4,MONTH($B$3),Base!$3:$3,YEAR($B$3),Base!$5:$5,F91)</f>
        <v>1</v>
      </c>
      <c r="G95" s="12">
        <f ca="1">SUMIFS(Base!$53:$53,Base!$4:$4,MONTH($B$3),Base!$3:$3,YEAR($B$3),Base!$5:$5,G91)</f>
        <v>0</v>
      </c>
      <c r="H95" s="12">
        <f ca="1">SUMIFS(Base!$53:$53,Base!$4:$4,MONTH($B$3),Base!$3:$3,YEAR($B$3),Base!$5:$5,H91)</f>
        <v>2</v>
      </c>
      <c r="I95" s="12">
        <f ca="1">SUMIFS(Base!$53:$53,Base!$4:$4,MONTH($B$3),Base!$3:$3,YEAR($B$3),Base!$5:$5,I91)</f>
        <v>0</v>
      </c>
      <c r="J95" s="12">
        <f ca="1">K95/SUM($L$15:$P$15)*5</f>
        <v>10</v>
      </c>
      <c r="K95" s="12">
        <v>30</v>
      </c>
      <c r="L95" s="12">
        <f ca="1">$K95*L$15/SUM($L$15:$P$15)</f>
        <v>2</v>
      </c>
      <c r="M95" s="12">
        <f t="shared" ca="1" si="14"/>
        <v>10</v>
      </c>
      <c r="N95" s="12">
        <f t="shared" ca="1" si="14"/>
        <v>10</v>
      </c>
      <c r="O95" s="12">
        <f t="shared" ca="1" si="14"/>
        <v>8</v>
      </c>
      <c r="P95" s="12">
        <f t="shared" ca="1" si="14"/>
        <v>0</v>
      </c>
    </row>
    <row r="96" spans="2:16">
      <c r="D96" s="3"/>
    </row>
    <row r="97" spans="2:16">
      <c r="B97" s="11" t="s">
        <v>20</v>
      </c>
      <c r="C97" s="11"/>
      <c r="D97" s="13" t="str">
        <f t="shared" ref="D97:J99" ca="1" si="15">IFERROR(D93/D92,"")</f>
        <v/>
      </c>
      <c r="E97" s="13" t="str">
        <f t="shared" ca="1" si="15"/>
        <v/>
      </c>
      <c r="F97" s="13" t="str">
        <f t="shared" ca="1" si="15"/>
        <v/>
      </c>
      <c r="G97" s="13" t="str">
        <f t="shared" ca="1" si="15"/>
        <v/>
      </c>
      <c r="H97" s="13" t="str">
        <f t="shared" ca="1" si="15"/>
        <v/>
      </c>
      <c r="I97" s="13" t="str">
        <f t="shared" ca="1" si="15"/>
        <v/>
      </c>
      <c r="J97" s="13">
        <f t="shared" ca="1" si="15"/>
        <v>0.25</v>
      </c>
      <c r="K97" s="13"/>
      <c r="L97" s="13"/>
      <c r="M97" s="13"/>
      <c r="N97" s="13"/>
      <c r="O97" s="13"/>
      <c r="P97" s="13"/>
    </row>
    <row r="98" spans="2:16">
      <c r="B98" s="11" t="s">
        <v>21</v>
      </c>
      <c r="C98" s="11"/>
      <c r="D98" s="13">
        <f t="shared" ca="1" si="15"/>
        <v>0.11191335740072202</v>
      </c>
      <c r="E98" s="13">
        <f t="shared" ca="1" si="15"/>
        <v>9.0909090909090912E-2</v>
      </c>
      <c r="F98" s="13">
        <f t="shared" ca="1" si="15"/>
        <v>0.10843373493975904</v>
      </c>
      <c r="G98" s="13">
        <f t="shared" ca="1" si="15"/>
        <v>9.4827586206896547E-2</v>
      </c>
      <c r="H98" s="13">
        <f t="shared" ca="1" si="15"/>
        <v>0.14925373134328357</v>
      </c>
      <c r="I98" s="13" t="str">
        <f t="shared" ca="1" si="15"/>
        <v/>
      </c>
      <c r="J98" s="13">
        <f t="shared" ca="1" si="15"/>
        <v>0.22500000000000001</v>
      </c>
      <c r="K98" s="13"/>
      <c r="L98" s="13"/>
      <c r="M98" s="13"/>
      <c r="N98" s="13"/>
      <c r="O98" s="13"/>
      <c r="P98" s="13"/>
    </row>
    <row r="99" spans="2:16">
      <c r="B99" s="11" t="s">
        <v>8</v>
      </c>
      <c r="C99" s="11"/>
      <c r="D99" s="13">
        <f t="shared" ca="1" si="15"/>
        <v>0.12903225806451613</v>
      </c>
      <c r="E99" s="13">
        <f t="shared" ca="1" si="15"/>
        <v>1</v>
      </c>
      <c r="F99" s="13">
        <f t="shared" ca="1" si="15"/>
        <v>0.1111111111111111</v>
      </c>
      <c r="G99" s="13">
        <f t="shared" ca="1" si="15"/>
        <v>0</v>
      </c>
      <c r="H99" s="13">
        <f t="shared" ca="1" si="15"/>
        <v>0.2</v>
      </c>
      <c r="I99" s="13" t="str">
        <f t="shared" ca="1" si="15"/>
        <v/>
      </c>
      <c r="J99" s="13">
        <f t="shared" ca="1" si="15"/>
        <v>0.2</v>
      </c>
      <c r="K99" s="13"/>
      <c r="L99" s="13"/>
      <c r="M99" s="13"/>
      <c r="N99" s="13"/>
      <c r="O99" s="13"/>
      <c r="P99" s="13"/>
    </row>
    <row r="108" spans="2:16">
      <c r="B108" s="6" t="s">
        <v>26</v>
      </c>
      <c r="E108" s="28">
        <f ca="1">COUNTIFS(Base!$5:$5,E109,Base!$4:$4,MONTH($B$3))</f>
        <v>3</v>
      </c>
      <c r="F108" s="28">
        <f ca="1">COUNTIFS(Base!$5:$5,F109,Base!$4:$4,MONTH($B$3))</f>
        <v>7</v>
      </c>
      <c r="G108" s="28">
        <f ca="1">COUNTIFS(Base!$5:$5,G109,Base!$4:$4,MONTH($B$3))</f>
        <v>7</v>
      </c>
      <c r="H108" s="28">
        <f ca="1">COUNTIFS(Base!$5:$5,H109,Base!$4:$4,MONTH($B$3))</f>
        <v>4</v>
      </c>
      <c r="I108" s="28">
        <f ca="1">COUNTIFS(Base!$5:$5,I109,Base!$4:$4,MONTH($B$3))</f>
        <v>0</v>
      </c>
    </row>
    <row r="109" spans="2:16">
      <c r="B109" s="7"/>
      <c r="C109" s="7"/>
      <c r="D109" s="8" t="s">
        <v>15</v>
      </c>
      <c r="E109" s="10">
        <f ca="1">E91</f>
        <v>49</v>
      </c>
      <c r="F109" s="10">
        <f ca="1">F91</f>
        <v>50</v>
      </c>
      <c r="G109" s="10">
        <f ca="1">G91</f>
        <v>51</v>
      </c>
      <c r="H109" s="10">
        <f ca="1">H91</f>
        <v>52</v>
      </c>
      <c r="I109" s="10">
        <f ca="1">I91</f>
        <v>53</v>
      </c>
      <c r="J109" s="8" t="s">
        <v>16</v>
      </c>
      <c r="K109" s="29"/>
      <c r="L109" s="29"/>
      <c r="M109" s="29"/>
      <c r="N109" s="29"/>
      <c r="O109" s="29"/>
      <c r="P109" s="29"/>
    </row>
    <row r="110" spans="2:16">
      <c r="B110" s="11" t="s">
        <v>19</v>
      </c>
      <c r="C110" s="11"/>
      <c r="D110" s="12">
        <f ca="1">SUM(E110:I110)</f>
        <v>2664</v>
      </c>
      <c r="E110" s="12">
        <f ca="1">SUMIFS(Base!$17:$17,Base!$4:$4,MONTH($B$3),Base!$3:$3,YEAR($B$3),Base!$5:$5,E109)</f>
        <v>248</v>
      </c>
      <c r="F110" s="12">
        <f ca="1">SUMIFS(Base!$17:$17,Base!$4:$4,MONTH($B$3),Base!$3:$3,YEAR($B$3),Base!$5:$5,F109)</f>
        <v>972</v>
      </c>
      <c r="G110" s="12">
        <f ca="1">SUMIFS(Base!$17:$17,Base!$4:$4,MONTH($B$3),Base!$3:$3,YEAR($B$3),Base!$5:$5,G109)</f>
        <v>1132</v>
      </c>
      <c r="H110" s="12">
        <f ca="1">SUMIFS(Base!$17:$17,Base!$4:$4,MONTH($B$3),Base!$3:$3,YEAR($B$3),Base!$5:$5,H109)</f>
        <v>312</v>
      </c>
      <c r="I110" s="12">
        <f ca="1">SUMIFS(Base!$17:$17,Base!$4:$4,MONTH($B$3),Base!$3:$3,YEAR($B$3),Base!$5:$5,I109)</f>
        <v>0</v>
      </c>
      <c r="J110" s="12">
        <f ca="1">J111/0.25</f>
        <v>3851.8518518518513</v>
      </c>
      <c r="K110" s="12">
        <f>K111/0.25</f>
        <v>11555.555555555555</v>
      </c>
      <c r="L110" s="12">
        <f ca="1">$K110*L$15/SUM($L$15:$P$15)</f>
        <v>770.37037037037032</v>
      </c>
      <c r="M110" s="12">
        <f t="shared" ref="M110:P113" ca="1" si="16">$K110*M$15/SUM($L$15:$P$15)</f>
        <v>3851.8518518518517</v>
      </c>
      <c r="N110" s="12">
        <f t="shared" ca="1" si="16"/>
        <v>3851.8518518518517</v>
      </c>
      <c r="O110" s="12">
        <f t="shared" ca="1" si="16"/>
        <v>3081.4814814814813</v>
      </c>
      <c r="P110" s="12">
        <f t="shared" ca="1" si="16"/>
        <v>0</v>
      </c>
    </row>
    <row r="111" spans="2:16">
      <c r="B111" s="11" t="s">
        <v>20</v>
      </c>
      <c r="C111" s="11"/>
      <c r="D111" s="12">
        <f ca="1">SUM(E111:I111)</f>
        <v>186</v>
      </c>
      <c r="E111" s="12">
        <f ca="1">SUMIFS(Base!$23:$23,Base!$4:$4,MONTH($B$3),Base!$3:$3,YEAR($B$3),Base!$5:$5,E109)</f>
        <v>22</v>
      </c>
      <c r="F111" s="12">
        <f ca="1">SUMIFS(Base!$23:$23,Base!$4:$4,MONTH($B$3),Base!$3:$3,YEAR($B$3),Base!$5:$5,F109)</f>
        <v>65</v>
      </c>
      <c r="G111" s="12">
        <f ca="1">SUMIFS(Base!$23:$23,Base!$4:$4,MONTH($B$3),Base!$3:$3,YEAR($B$3),Base!$5:$5,G109)</f>
        <v>62</v>
      </c>
      <c r="H111" s="12">
        <f ca="1">SUMIFS(Base!$23:$23,Base!$4:$4,MONTH($B$3),Base!$3:$3,YEAR($B$3),Base!$5:$5,H109)</f>
        <v>37</v>
      </c>
      <c r="I111" s="12">
        <f ca="1">SUMIFS(Base!$23:$23,Base!$4:$4,MONTH($B$3),Base!$3:$3,YEAR($B$3),Base!$5:$5,I109)</f>
        <v>0</v>
      </c>
      <c r="J111" s="12">
        <f ca="1">J112/0.225</f>
        <v>962.96296296296282</v>
      </c>
      <c r="K111" s="12">
        <f>K112/0.225</f>
        <v>2888.8888888888887</v>
      </c>
      <c r="L111" s="12">
        <f ca="1">$K111*L$15/SUM($L$15:$P$15)</f>
        <v>192.59259259259258</v>
      </c>
      <c r="M111" s="12">
        <f t="shared" ca="1" si="16"/>
        <v>962.96296296296293</v>
      </c>
      <c r="N111" s="12">
        <f t="shared" ca="1" si="16"/>
        <v>962.96296296296293</v>
      </c>
      <c r="O111" s="12">
        <f t="shared" ca="1" si="16"/>
        <v>770.37037037037032</v>
      </c>
      <c r="P111" s="12">
        <f t="shared" ca="1" si="16"/>
        <v>0</v>
      </c>
    </row>
    <row r="112" spans="2:16">
      <c r="B112" s="11" t="s">
        <v>21</v>
      </c>
      <c r="C112" s="11"/>
      <c r="D112" s="12">
        <f ca="1">SUM(E112:I112)</f>
        <v>154</v>
      </c>
      <c r="E112" s="12">
        <f ca="1">SUMIFS(Base!$34:$34,Base!$4:$4,MONTH($B$3),Base!$3:$3,YEAR($B$3),Base!$5:$5,E109)</f>
        <v>17</v>
      </c>
      <c r="F112" s="12">
        <f ca="1">SUMIFS(Base!$34:$34,Base!$4:$4,MONTH($B$3),Base!$3:$3,YEAR($B$3),Base!$5:$5,F109)</f>
        <v>57</v>
      </c>
      <c r="G112" s="12">
        <f ca="1">SUMIFS(Base!$34:$34,Base!$4:$4,MONTH($B$3),Base!$3:$3,YEAR($B$3),Base!$5:$5,G109)</f>
        <v>44</v>
      </c>
      <c r="H112" s="12">
        <f ca="1">SUMIFS(Base!$34:$34,Base!$4:$4,MONTH($B$3),Base!$3:$3,YEAR($B$3),Base!$5:$5,H109)</f>
        <v>36</v>
      </c>
      <c r="I112" s="12">
        <f ca="1">SUMIFS(Base!$34:$34,Base!$4:$4,MONTH($B$3),Base!$3:$3,YEAR($B$3),Base!$5:$5,I109)</f>
        <v>0</v>
      </c>
      <c r="J112" s="12">
        <f ca="1">J113/0.2</f>
        <v>216.66666666666663</v>
      </c>
      <c r="K112" s="12">
        <f>K113/0.2</f>
        <v>650</v>
      </c>
      <c r="L112" s="12">
        <f ca="1">$K112*L$15/SUM($L$15:$P$15)</f>
        <v>43.333333333333336</v>
      </c>
      <c r="M112" s="12">
        <f t="shared" ca="1" si="16"/>
        <v>216.66666666666666</v>
      </c>
      <c r="N112" s="12">
        <f t="shared" ca="1" si="16"/>
        <v>216.66666666666666</v>
      </c>
      <c r="O112" s="12">
        <f t="shared" ca="1" si="16"/>
        <v>173.33333333333334</v>
      </c>
      <c r="P112" s="12">
        <f t="shared" ca="1" si="16"/>
        <v>0</v>
      </c>
    </row>
    <row r="113" spans="2:16">
      <c r="B113" s="11" t="s">
        <v>8</v>
      </c>
      <c r="C113" s="11"/>
      <c r="D113" s="12">
        <f ca="1">SUM(E113:I113)</f>
        <v>32</v>
      </c>
      <c r="E113" s="12">
        <f ca="1">SUMIFS(Base!$54:$54,Base!$4:$4,MONTH($B$3),Base!$3:$3,YEAR($B$3),Base!$5:$5,E109)</f>
        <v>6</v>
      </c>
      <c r="F113" s="12">
        <f ca="1">SUMIFS(Base!$54:$54,Base!$4:$4,MONTH($B$3),Base!$3:$3,YEAR($B$3),Base!$5:$5,F109)</f>
        <v>11</v>
      </c>
      <c r="G113" s="12">
        <f ca="1">SUMIFS(Base!$54:$54,Base!$4:$4,MONTH($B$3),Base!$3:$3,YEAR($B$3),Base!$5:$5,G109)</f>
        <v>9</v>
      </c>
      <c r="H113" s="12">
        <f ca="1">SUMIFS(Base!$54:$54,Base!$4:$4,MONTH($B$3),Base!$3:$3,YEAR($B$3),Base!$5:$5,H109)</f>
        <v>6</v>
      </c>
      <c r="I113" s="12">
        <f ca="1">SUMIFS(Base!$54:$54,Base!$4:$4,MONTH($B$3),Base!$3:$3,YEAR($B$3),Base!$5:$5,I109)</f>
        <v>0</v>
      </c>
      <c r="J113" s="12">
        <f ca="1">K113/SUM($L$15:$P$15)*5</f>
        <v>43.333333333333329</v>
      </c>
      <c r="K113" s="12">
        <v>130</v>
      </c>
      <c r="L113" s="12">
        <f ca="1">$K113*L$15/SUM($L$15:$P$15)</f>
        <v>8.6666666666666661</v>
      </c>
      <c r="M113" s="12">
        <f t="shared" ca="1" si="16"/>
        <v>43.333333333333336</v>
      </c>
      <c r="N113" s="12">
        <f t="shared" ca="1" si="16"/>
        <v>43.333333333333336</v>
      </c>
      <c r="O113" s="12">
        <f t="shared" ca="1" si="16"/>
        <v>34.666666666666664</v>
      </c>
      <c r="P113" s="12">
        <f t="shared" ca="1" si="16"/>
        <v>0</v>
      </c>
    </row>
    <row r="114" spans="2:16">
      <c r="D114" s="3"/>
    </row>
    <row r="115" spans="2:16">
      <c r="B115" s="11" t="s">
        <v>20</v>
      </c>
      <c r="C115" s="11"/>
      <c r="D115" s="13">
        <f t="shared" ref="D115:J115" ca="1" si="17">IFERROR(D111/D110,"")</f>
        <v>6.9819819819819814E-2</v>
      </c>
      <c r="E115" s="13">
        <f t="shared" ca="1" si="17"/>
        <v>8.8709677419354843E-2</v>
      </c>
      <c r="F115" s="13">
        <f t="shared" ca="1" si="17"/>
        <v>6.6872427983539096E-2</v>
      </c>
      <c r="G115" s="13">
        <f t="shared" ca="1" si="17"/>
        <v>5.4770318021201414E-2</v>
      </c>
      <c r="H115" s="13">
        <f t="shared" ca="1" si="17"/>
        <v>0.11858974358974358</v>
      </c>
      <c r="I115" s="13" t="str">
        <f t="shared" ca="1" si="17"/>
        <v/>
      </c>
      <c r="J115" s="13">
        <f t="shared" ca="1" si="17"/>
        <v>0.25</v>
      </c>
      <c r="K115" s="13"/>
      <c r="L115" s="13"/>
      <c r="M115" s="13"/>
      <c r="N115" s="13"/>
      <c r="O115" s="13"/>
      <c r="P115" s="13"/>
    </row>
    <row r="116" spans="2:16">
      <c r="B116" s="11" t="s">
        <v>21</v>
      </c>
      <c r="C116" s="11"/>
      <c r="D116" s="13">
        <f t="shared" ref="D116:I116" ca="1" si="18">IFERROR(D112/D111,"")</f>
        <v>0.82795698924731187</v>
      </c>
      <c r="E116" s="13">
        <f t="shared" ca="1" si="18"/>
        <v>0.77272727272727271</v>
      </c>
      <c r="F116" s="13">
        <f t="shared" ca="1" si="18"/>
        <v>0.87692307692307692</v>
      </c>
      <c r="G116" s="13">
        <f t="shared" ca="1" si="18"/>
        <v>0.70967741935483875</v>
      </c>
      <c r="H116" s="13">
        <f t="shared" ca="1" si="18"/>
        <v>0.97297297297297303</v>
      </c>
      <c r="I116" s="13" t="str">
        <f t="shared" ca="1" si="18"/>
        <v/>
      </c>
      <c r="J116" s="13">
        <f ca="1">IFERROR(J112/J111,"")</f>
        <v>0.22500000000000001</v>
      </c>
      <c r="K116" s="13"/>
      <c r="L116" s="13"/>
      <c r="M116" s="13"/>
      <c r="N116" s="13"/>
      <c r="O116" s="13"/>
      <c r="P116" s="13"/>
    </row>
    <row r="117" spans="2:16">
      <c r="B117" s="11" t="s">
        <v>8</v>
      </c>
      <c r="C117" s="11"/>
      <c r="D117" s="13">
        <f t="shared" ref="D117:I117" ca="1" si="19">IFERROR(D113/D112,"")</f>
        <v>0.20779220779220781</v>
      </c>
      <c r="E117" s="13">
        <f t="shared" ca="1" si="19"/>
        <v>0.35294117647058826</v>
      </c>
      <c r="F117" s="13">
        <f t="shared" ca="1" si="19"/>
        <v>0.19298245614035087</v>
      </c>
      <c r="G117" s="13">
        <f t="shared" ca="1" si="19"/>
        <v>0.20454545454545456</v>
      </c>
      <c r="H117" s="13">
        <f t="shared" ca="1" si="19"/>
        <v>0.16666666666666666</v>
      </c>
      <c r="I117" s="13" t="str">
        <f t="shared" ca="1" si="19"/>
        <v/>
      </c>
      <c r="J117" s="13">
        <f ca="1">IFERROR(J113/J112,"")</f>
        <v>0.2</v>
      </c>
      <c r="K117" s="13"/>
      <c r="L117" s="13"/>
      <c r="M117" s="13"/>
      <c r="N117" s="13"/>
      <c r="O117" s="13"/>
      <c r="P117" s="13"/>
    </row>
    <row r="126" spans="2:16">
      <c r="B126" s="6" t="s">
        <v>27</v>
      </c>
      <c r="E126" s="28">
        <f ca="1">COUNTIFS(Base!$5:$5,E127,Base!$4:$4,MONTH($B$3))</f>
        <v>3</v>
      </c>
      <c r="F126" s="28">
        <f ca="1">COUNTIFS(Base!$5:$5,F127,Base!$4:$4,MONTH($B$3))</f>
        <v>7</v>
      </c>
      <c r="G126" s="28">
        <f ca="1">COUNTIFS(Base!$5:$5,G127,Base!$4:$4,MONTH($B$3))</f>
        <v>7</v>
      </c>
      <c r="H126" s="28">
        <f ca="1">COUNTIFS(Base!$5:$5,H127,Base!$4:$4,MONTH($B$3))</f>
        <v>4</v>
      </c>
      <c r="I126" s="28">
        <f ca="1">COUNTIFS(Base!$5:$5,I127,Base!$4:$4,MONTH($B$3))</f>
        <v>0</v>
      </c>
    </row>
    <row r="127" spans="2:16">
      <c r="B127" s="7"/>
      <c r="C127" s="7"/>
      <c r="D127" s="8" t="s">
        <v>15</v>
      </c>
      <c r="E127" s="10">
        <f ca="1">E109</f>
        <v>49</v>
      </c>
      <c r="F127" s="10">
        <f ca="1">F109</f>
        <v>50</v>
      </c>
      <c r="G127" s="10">
        <f ca="1">G109</f>
        <v>51</v>
      </c>
      <c r="H127" s="10">
        <f ca="1">H109</f>
        <v>52</v>
      </c>
      <c r="I127" s="10">
        <f ca="1">I109</f>
        <v>53</v>
      </c>
      <c r="J127" s="8" t="s">
        <v>16</v>
      </c>
      <c r="K127" s="29"/>
      <c r="L127" s="29"/>
      <c r="M127" s="29"/>
      <c r="N127" s="29"/>
      <c r="O127" s="29"/>
      <c r="P127" s="29"/>
    </row>
    <row r="128" spans="2:16">
      <c r="B128" s="11" t="s">
        <v>21</v>
      </c>
      <c r="C128" s="11"/>
      <c r="D128" s="12">
        <f ca="1">SUM(E128:I128)</f>
        <v>0</v>
      </c>
      <c r="E128" s="12">
        <f ca="1">SUMIFS(Base!$35:$35,Base!$4:$4,MONTH($B$3),Base!$3:$3,YEAR($B$3),Base!$5:$5,E127)</f>
        <v>0</v>
      </c>
      <c r="F128" s="12">
        <f ca="1">SUMIFS(Base!$35:$35,Base!$4:$4,MONTH($B$3),Base!$3:$3,YEAR($B$3),Base!$5:$5,F127)</f>
        <v>0</v>
      </c>
      <c r="G128" s="12">
        <f ca="1">SUMIFS(Base!$35:$35,Base!$4:$4,MONTH($B$3),Base!$3:$3,YEAR($B$3),Base!$5:$5,G127)</f>
        <v>0</v>
      </c>
      <c r="H128" s="12">
        <f ca="1">SUMIFS(Base!$35:$35,Base!$4:$4,MONTH($B$3),Base!$3:$3,YEAR($B$3),Base!$5:$5,H127)</f>
        <v>0</v>
      </c>
      <c r="I128" s="12">
        <f ca="1">SUMIFS(Base!$35:$35,Base!$4:$4,MONTH($B$3),Base!$3:$3,YEAR($B$3),Base!$5:$5,I127)</f>
        <v>0</v>
      </c>
      <c r="J128" s="12">
        <f ca="1">J129/0.2</f>
        <v>250</v>
      </c>
      <c r="K128" s="12">
        <f>K129/0.225</f>
        <v>666.66666666666663</v>
      </c>
      <c r="L128" s="12">
        <f ca="1">$K128*L$15/SUM($L$15:$P$15)</f>
        <v>44.444444444444443</v>
      </c>
      <c r="M128" s="12">
        <f t="shared" ref="M128:P130" ca="1" si="20">$K128*M$15/SUM($L$15:$P$15)</f>
        <v>222.2222222222222</v>
      </c>
      <c r="N128" s="12">
        <f t="shared" ca="1" si="20"/>
        <v>222.2222222222222</v>
      </c>
      <c r="O128" s="12">
        <f t="shared" ca="1" si="20"/>
        <v>177.77777777777777</v>
      </c>
      <c r="P128" s="12">
        <f t="shared" ca="1" si="20"/>
        <v>0</v>
      </c>
    </row>
    <row r="129" spans="2:16">
      <c r="B129" s="11" t="s">
        <v>28</v>
      </c>
      <c r="C129" s="11"/>
      <c r="D129" s="12">
        <f ca="1">SUM(E129:I129)</f>
        <v>0</v>
      </c>
      <c r="E129" s="12">
        <f ca="1">SUMIFS(Base!$45:$45,Base!$4:$4,MONTH($B$3),Base!$3:$3,YEAR($B$3),Base!$5:$5,E127)</f>
        <v>0</v>
      </c>
      <c r="F129" s="12">
        <f ca="1">SUMIFS(Base!$45:$45,Base!$4:$4,MONTH($B$3),Base!$3:$3,YEAR($B$3),Base!$5:$5,F127)</f>
        <v>0</v>
      </c>
      <c r="G129" s="12">
        <f ca="1">SUMIFS(Base!$45:$45,Base!$4:$4,MONTH($B$3),Base!$3:$3,YEAR($B$3),Base!$5:$5,G127)</f>
        <v>0</v>
      </c>
      <c r="H129" s="12">
        <f ca="1">SUMIFS(Base!$45:$45,Base!$4:$4,MONTH($B$3),Base!$3:$3,YEAR($B$3),Base!$5:$5,H127)</f>
        <v>0</v>
      </c>
      <c r="I129" s="12">
        <f ca="1">SUMIFS(Base!$45:$45,Base!$4:$4,MONTH($B$3),Base!$3:$3,YEAR($B$3),Base!$5:$5,I127)</f>
        <v>0</v>
      </c>
      <c r="J129" s="12">
        <f ca="1">J130/0.2</f>
        <v>50</v>
      </c>
      <c r="K129" s="12">
        <f>K130/0.2</f>
        <v>150</v>
      </c>
      <c r="L129" s="12">
        <f ca="1">$K129*L$15/SUM($L$15:$P$15)</f>
        <v>10</v>
      </c>
      <c r="M129" s="12">
        <f t="shared" ca="1" si="20"/>
        <v>50</v>
      </c>
      <c r="N129" s="12">
        <f t="shared" ca="1" si="20"/>
        <v>50</v>
      </c>
      <c r="O129" s="12">
        <f t="shared" ca="1" si="20"/>
        <v>40</v>
      </c>
      <c r="P129" s="12">
        <f t="shared" ca="1" si="20"/>
        <v>0</v>
      </c>
    </row>
    <row r="130" spans="2:16">
      <c r="B130" s="11" t="s">
        <v>8</v>
      </c>
      <c r="C130" s="11"/>
      <c r="D130" s="12">
        <f ca="1">SUM(E130:I130)</f>
        <v>0</v>
      </c>
      <c r="E130" s="12">
        <f ca="1">SUMIFS(Base!$55:$55,Base!$4:$4,MONTH($B$3),Base!$3:$3,YEAR($B$3),Base!$5:$5,E127)</f>
        <v>0</v>
      </c>
      <c r="F130" s="12">
        <f ca="1">SUMIFS(Base!$55:$55,Base!$4:$4,MONTH($B$3),Base!$3:$3,YEAR($B$3),Base!$5:$5,F127)</f>
        <v>0</v>
      </c>
      <c r="G130" s="12">
        <f ca="1">SUMIFS(Base!$55:$55,Base!$4:$4,MONTH($B$3),Base!$3:$3,YEAR($B$3),Base!$5:$5,G127)</f>
        <v>0</v>
      </c>
      <c r="H130" s="12">
        <f ca="1">SUMIFS(Base!$55:$55,Base!$4:$4,MONTH($B$3),Base!$3:$3,YEAR($B$3),Base!$5:$5,H127)</f>
        <v>0</v>
      </c>
      <c r="I130" s="12">
        <f ca="1">SUMIFS(Base!$55:$55,Base!$4:$4,MONTH($B$3),Base!$3:$3,YEAR($B$3),Base!$5:$5,I127)</f>
        <v>0</v>
      </c>
      <c r="J130" s="12">
        <f ca="1">K130/SUM($L$15:$P$15)*5</f>
        <v>10</v>
      </c>
      <c r="K130" s="12">
        <v>30</v>
      </c>
      <c r="L130" s="12">
        <f ca="1">$K130*L$15/SUM($L$15:$P$15)</f>
        <v>2</v>
      </c>
      <c r="M130" s="12">
        <f t="shared" ca="1" si="20"/>
        <v>10</v>
      </c>
      <c r="N130" s="12">
        <f t="shared" ca="1" si="20"/>
        <v>10</v>
      </c>
      <c r="O130" s="12">
        <f t="shared" ca="1" si="20"/>
        <v>8</v>
      </c>
      <c r="P130" s="12">
        <f t="shared" ca="1" si="20"/>
        <v>0</v>
      </c>
    </row>
    <row r="131" spans="2:16">
      <c r="D131" s="3"/>
    </row>
    <row r="132" spans="2:16">
      <c r="B132" s="11" t="s">
        <v>28</v>
      </c>
      <c r="C132" s="11"/>
      <c r="D132" s="13" t="str">
        <f t="shared" ref="D132:I132" ca="1" si="21">IFERROR(D129/D128,"")</f>
        <v/>
      </c>
      <c r="E132" s="13" t="str">
        <f t="shared" ca="1" si="21"/>
        <v/>
      </c>
      <c r="F132" s="13" t="str">
        <f t="shared" ca="1" si="21"/>
        <v/>
      </c>
      <c r="G132" s="13" t="str">
        <f t="shared" ca="1" si="21"/>
        <v/>
      </c>
      <c r="H132" s="13" t="str">
        <f t="shared" ca="1" si="21"/>
        <v/>
      </c>
      <c r="I132" s="13" t="str">
        <f t="shared" ca="1" si="21"/>
        <v/>
      </c>
      <c r="J132" s="13">
        <f ca="1">IFERROR(J129/J128,"")</f>
        <v>0.2</v>
      </c>
      <c r="K132" s="13"/>
      <c r="L132" s="13"/>
      <c r="M132" s="13"/>
      <c r="N132" s="13"/>
      <c r="O132" s="13"/>
      <c r="P132" s="13"/>
    </row>
    <row r="133" spans="2:16">
      <c r="B133" s="11" t="s">
        <v>8</v>
      </c>
      <c r="C133" s="11"/>
      <c r="D133" s="13" t="str">
        <f t="shared" ref="D133:I133" ca="1" si="22">IFERROR(D130/D129,"")</f>
        <v/>
      </c>
      <c r="E133" s="13" t="str">
        <f t="shared" ca="1" si="22"/>
        <v/>
      </c>
      <c r="F133" s="13" t="str">
        <f t="shared" ca="1" si="22"/>
        <v/>
      </c>
      <c r="G133" s="13" t="str">
        <f t="shared" ca="1" si="22"/>
        <v/>
      </c>
      <c r="H133" s="13" t="str">
        <f t="shared" ca="1" si="22"/>
        <v/>
      </c>
      <c r="I133" s="13" t="str">
        <f t="shared" ca="1" si="22"/>
        <v/>
      </c>
      <c r="J133" s="13">
        <f ca="1">IFERROR(J130/J129,"")</f>
        <v>0.2</v>
      </c>
      <c r="K133" s="13"/>
      <c r="L133" s="13"/>
      <c r="M133" s="13"/>
      <c r="N133" s="13"/>
      <c r="O133" s="13"/>
      <c r="P133" s="13"/>
    </row>
  </sheetData>
  <mergeCells count="7">
    <mergeCell ref="J11:Q11"/>
    <mergeCell ref="B3:D3"/>
    <mergeCell ref="B8:B12"/>
    <mergeCell ref="D8:E8"/>
    <mergeCell ref="D11:E11"/>
    <mergeCell ref="G8:H8"/>
    <mergeCell ref="G11:H11"/>
  </mergeCells>
  <phoneticPr fontId="15" type="noConversion"/>
  <conditionalFormatting sqref="D8:E8">
    <cfRule type="cellIs" dxfId="27" priority="42" operator="greaterThan">
      <formula>$D$11</formula>
    </cfRule>
    <cfRule type="cellIs" dxfId="26" priority="41" operator="lessThan">
      <formula>$D$11</formula>
    </cfRule>
  </conditionalFormatting>
  <conditionalFormatting sqref="E17:I21 E128:I130">
    <cfRule type="cellIs" dxfId="25" priority="38" operator="greaterThan">
      <formula>L17</formula>
    </cfRule>
    <cfRule type="cellIs" dxfId="24" priority="37" operator="lessThan">
      <formula>L17</formula>
    </cfRule>
  </conditionalFormatting>
  <conditionalFormatting sqref="E23:I25 E132:I133">
    <cfRule type="cellIs" dxfId="23" priority="30" operator="greaterThan">
      <formula>$J23</formula>
    </cfRule>
    <cfRule type="cellIs" dxfId="22" priority="29" operator="lessThan">
      <formula>$J23</formula>
    </cfRule>
  </conditionalFormatting>
  <conditionalFormatting sqref="E36:I40">
    <cfRule type="cellIs" dxfId="21" priority="21" operator="lessThan">
      <formula>L36</formula>
    </cfRule>
    <cfRule type="cellIs" dxfId="20" priority="22" operator="greaterThan">
      <formula>L36</formula>
    </cfRule>
  </conditionalFormatting>
  <conditionalFormatting sqref="E42:I44">
    <cfRule type="cellIs" dxfId="19" priority="27" operator="lessThan">
      <formula>$J42</formula>
    </cfRule>
    <cfRule type="cellIs" dxfId="18" priority="28" operator="greaterThan">
      <formula>$J42</formula>
    </cfRule>
  </conditionalFormatting>
  <conditionalFormatting sqref="E55:I59">
    <cfRule type="cellIs" dxfId="17" priority="19" operator="lessThan">
      <formula>L55</formula>
    </cfRule>
    <cfRule type="cellIs" dxfId="16" priority="20" operator="greaterThan">
      <formula>L55</formula>
    </cfRule>
  </conditionalFormatting>
  <conditionalFormatting sqref="E61:I63">
    <cfRule type="cellIs" dxfId="15" priority="25" operator="lessThan">
      <formula>$J61</formula>
    </cfRule>
    <cfRule type="cellIs" dxfId="14" priority="26" operator="greaterThan">
      <formula>$J61</formula>
    </cfRule>
  </conditionalFormatting>
  <conditionalFormatting sqref="E74:I77">
    <cfRule type="cellIs" dxfId="13" priority="18" operator="greaterThan">
      <formula>L74</formula>
    </cfRule>
    <cfRule type="cellIs" dxfId="12" priority="17" operator="lessThan">
      <formula>L74</formula>
    </cfRule>
  </conditionalFormatting>
  <conditionalFormatting sqref="E79:I81">
    <cfRule type="cellIs" dxfId="11" priority="24" operator="greaterThan">
      <formula>$J79</formula>
    </cfRule>
    <cfRule type="cellIs" dxfId="10" priority="23" operator="lessThan">
      <formula>$J79</formula>
    </cfRule>
  </conditionalFormatting>
  <conditionalFormatting sqref="E92:I95">
    <cfRule type="cellIs" dxfId="9" priority="14" operator="greaterThan">
      <formula>L92</formula>
    </cfRule>
    <cfRule type="cellIs" dxfId="8" priority="13" operator="lessThan">
      <formula>L92</formula>
    </cfRule>
  </conditionalFormatting>
  <conditionalFormatting sqref="E97:I99">
    <cfRule type="cellIs" dxfId="7" priority="16" operator="greaterThan">
      <formula>$J97</formula>
    </cfRule>
    <cfRule type="cellIs" dxfId="6" priority="15" operator="lessThan">
      <formula>$J97</formula>
    </cfRule>
  </conditionalFormatting>
  <conditionalFormatting sqref="E110:I113">
    <cfRule type="cellIs" dxfId="5" priority="9" operator="lessThan">
      <formula>L110</formula>
    </cfRule>
    <cfRule type="cellIs" dxfId="4" priority="10" operator="greaterThan">
      <formula>L110</formula>
    </cfRule>
  </conditionalFormatting>
  <conditionalFormatting sqref="E115:I117">
    <cfRule type="cellIs" dxfId="3" priority="11" operator="lessThan">
      <formula>$J115</formula>
    </cfRule>
    <cfRule type="cellIs" dxfId="2" priority="12" operator="greaterThan">
      <formula>$J115</formula>
    </cfRule>
  </conditionalFormatting>
  <conditionalFormatting sqref="G8:H8">
    <cfRule type="cellIs" dxfId="1" priority="39" operator="lessThan">
      <formula>$G$11</formula>
    </cfRule>
    <cfRule type="cellIs" dxfId="0" priority="40" operator="greaterThan">
      <formula>$G$11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8"/>
  <sheetViews>
    <sheetView zoomScale="167" zoomScaleNormal="90" workbookViewId="0">
      <selection activeCell="E7" sqref="E7"/>
    </sheetView>
  </sheetViews>
  <sheetFormatPr baseColWidth="10" defaultColWidth="11" defaultRowHeight="16"/>
  <cols>
    <col min="1" max="1" width="5.1640625" customWidth="1"/>
    <col min="2" max="3" width="10.6640625" customWidth="1"/>
    <col min="4" max="4" width="12.1640625" bestFit="1" customWidth="1"/>
    <col min="5" max="5" width="10.6640625" bestFit="1" customWidth="1"/>
    <col min="6" max="8" width="10" customWidth="1"/>
    <col min="9" max="9" width="9.83203125" customWidth="1"/>
  </cols>
  <sheetData>
    <row r="2" spans="2:13">
      <c r="D2" s="14" t="s">
        <v>29</v>
      </c>
      <c r="E2" s="9" cm="1">
        <f t="array" aca="1" ref="E2:G2" ca="1">'Resumen Nuevo'!B3:D3</f>
        <v>45281</v>
      </c>
      <c r="F2">
        <f ca="1"/>
        <v>0</v>
      </c>
      <c r="G2">
        <f ca="1"/>
        <v>0</v>
      </c>
      <c r="I2" t="s">
        <v>5</v>
      </c>
      <c r="J2">
        <v>200</v>
      </c>
    </row>
    <row r="3" spans="2:13">
      <c r="D3" t="s">
        <v>30</v>
      </c>
      <c r="E3">
        <f ca="1">IFERROR(SUMIF(D11:D41,"&lt;="&amp;E2,E11:E41)/COUNTIFS(C11:C41,"&lt;"&amp;6,D11:D41,"&lt;="&amp;E2),0)</f>
        <v>3.4</v>
      </c>
      <c r="I3" t="s">
        <v>96</v>
      </c>
      <c r="J3">
        <f>J2/E6</f>
        <v>9.5238095238095237</v>
      </c>
    </row>
    <row r="4" spans="2:13">
      <c r="D4" t="s">
        <v>8</v>
      </c>
      <c r="E4">
        <f ca="1">SUMIF(D11:D41,"&lt;="&amp;E2,E11:E41)</f>
        <v>51</v>
      </c>
      <c r="I4" t="s">
        <v>97</v>
      </c>
      <c r="J4">
        <f>J2/E7</f>
        <v>6.4516129032258061</v>
      </c>
    </row>
    <row r="5" spans="2:13">
      <c r="D5" t="s">
        <v>31</v>
      </c>
      <c r="E5" s="9">
        <f ca="1">('Resumen Nuevo'!$D$11-'Resumen Nuevo'!B8)/COUNTIFS(D11:D41,"&gt;"&amp;E2,C11:C41,"&lt;"&amp;6)</f>
        <v>24.833333333333332</v>
      </c>
    </row>
    <row r="6" spans="2:13">
      <c r="D6" t="s">
        <v>85</v>
      </c>
      <c r="E6">
        <f>COUNTIFS(C11:C41,"&lt;"&amp;6)</f>
        <v>21</v>
      </c>
    </row>
    <row r="7" spans="2:13">
      <c r="D7" t="s">
        <v>86</v>
      </c>
      <c r="E7">
        <f>COUNT(D11:D1048576)</f>
        <v>31</v>
      </c>
    </row>
    <row r="9" spans="2:13">
      <c r="D9" t="s">
        <v>32</v>
      </c>
    </row>
    <row r="10" spans="2:13">
      <c r="B10" t="s">
        <v>63</v>
      </c>
      <c r="C10" t="s">
        <v>81</v>
      </c>
      <c r="D10" t="s">
        <v>32</v>
      </c>
      <c r="E10" t="s">
        <v>8</v>
      </c>
      <c r="F10" t="s">
        <v>33</v>
      </c>
      <c r="G10" t="s">
        <v>34</v>
      </c>
      <c r="H10" t="s">
        <v>35</v>
      </c>
      <c r="J10" t="s">
        <v>95</v>
      </c>
    </row>
    <row r="11" spans="2:13">
      <c r="B11">
        <f>WEEKNUM(D11,2)</f>
        <v>49</v>
      </c>
      <c r="C11">
        <f t="shared" ref="C11:C40" si="0">WEEKDAY(D11,2)</f>
        <v>5</v>
      </c>
      <c r="D11" s="9">
        <v>45261</v>
      </c>
      <c r="E11" s="16">
        <f ca="1">IF(D11&lt;=$E$2,INDEX(Base!$47:$47,1,MATCH(D11,Base!$2:$2,0)),0)</f>
        <v>2</v>
      </c>
      <c r="F11" s="16">
        <f ca="1">IF(AND(D11&gt;$E$2,C11&lt;6),$E$3,0)</f>
        <v>0</v>
      </c>
      <c r="G11" s="16">
        <f ca="1">E11</f>
        <v>2</v>
      </c>
      <c r="H11" s="16"/>
      <c r="I11" s="16">
        <f>'Resumen Nuevo'!$D$11</f>
        <v>200</v>
      </c>
      <c r="J11" s="15">
        <f>$I$11/$E$7</f>
        <v>6.4516129032258061</v>
      </c>
      <c r="K11">
        <f>$I$11/$E$7</f>
        <v>6.4516129032258061</v>
      </c>
    </row>
    <row r="12" spans="2:13">
      <c r="B12">
        <f t="shared" ref="B12:B40" si="1">WEEKNUM(D12,2)</f>
        <v>49</v>
      </c>
      <c r="C12">
        <f t="shared" si="0"/>
        <v>6</v>
      </c>
      <c r="D12" s="9">
        <f>+D11+1</f>
        <v>45262</v>
      </c>
      <c r="E12" s="16">
        <f ca="1">IF(D12&lt;=$E$2,INDEX(Base!$47:$47,1,MATCH(D12,Base!$2:$2,0)),0)</f>
        <v>5</v>
      </c>
      <c r="F12" s="16">
        <f ca="1">IF(AND(D12&gt;$E$2,C12&lt;6),$E$3,0)</f>
        <v>0</v>
      </c>
      <c r="G12" s="16">
        <f t="shared" ref="G12:G31" ca="1" si="2">G11+E12</f>
        <v>7</v>
      </c>
      <c r="H12" s="16"/>
      <c r="I12" s="16">
        <f>'Resumen Nuevo'!$D$11</f>
        <v>200</v>
      </c>
      <c r="J12" s="15">
        <f>J11+K12</f>
        <v>12.903225806451612</v>
      </c>
      <c r="K12">
        <f t="shared" ref="K12:K41" si="3">$I$11/$E$7</f>
        <v>6.4516129032258061</v>
      </c>
      <c r="M12" s="9"/>
    </row>
    <row r="13" spans="2:13">
      <c r="B13">
        <f t="shared" si="1"/>
        <v>49</v>
      </c>
      <c r="C13">
        <f t="shared" si="0"/>
        <v>7</v>
      </c>
      <c r="D13" s="9">
        <f t="shared" ref="D13:D41" si="4">+D12+1</f>
        <v>45263</v>
      </c>
      <c r="E13" s="16">
        <f ca="1">IF(D13&lt;=$E$2,INDEX(Base!$47:$47,1,MATCH(D13,Base!$2:$2,0)),0)</f>
        <v>0</v>
      </c>
      <c r="F13" s="16">
        <f ca="1">IF(AND(D13&gt;$E$2,C13&lt;6),$E$3,0)</f>
        <v>0</v>
      </c>
      <c r="G13" s="16">
        <f t="shared" ca="1" si="2"/>
        <v>7</v>
      </c>
      <c r="H13" s="16"/>
      <c r="I13" s="16">
        <f>'Resumen Nuevo'!$D$11</f>
        <v>200</v>
      </c>
      <c r="J13" s="15">
        <f t="shared" ref="J13:J40" si="5">J12+K13</f>
        <v>19.354838709677416</v>
      </c>
      <c r="K13">
        <f t="shared" si="3"/>
        <v>6.4516129032258061</v>
      </c>
      <c r="M13" s="9"/>
    </row>
    <row r="14" spans="2:13">
      <c r="B14">
        <f t="shared" si="1"/>
        <v>50</v>
      </c>
      <c r="C14">
        <f t="shared" si="0"/>
        <v>1</v>
      </c>
      <c r="D14" s="9">
        <f t="shared" si="4"/>
        <v>45264</v>
      </c>
      <c r="E14" s="16">
        <f ca="1">IF(D14&lt;=$E$2,INDEX(Base!$47:$47,1,MATCH(D14,Base!$2:$2,0)),0)</f>
        <v>2</v>
      </c>
      <c r="F14" s="16">
        <f ca="1">IF(AND(D14&gt;$E$2,C14&lt;6),$E$3,0)</f>
        <v>0</v>
      </c>
      <c r="G14" s="16">
        <f t="shared" ca="1" si="2"/>
        <v>9</v>
      </c>
      <c r="H14" s="16"/>
      <c r="I14" s="16">
        <f>'Resumen Nuevo'!$D$11</f>
        <v>200</v>
      </c>
      <c r="J14" s="15">
        <f t="shared" si="5"/>
        <v>25.806451612903224</v>
      </c>
      <c r="K14">
        <f t="shared" si="3"/>
        <v>6.4516129032258061</v>
      </c>
      <c r="M14" s="9"/>
    </row>
    <row r="15" spans="2:13">
      <c r="B15">
        <f t="shared" si="1"/>
        <v>50</v>
      </c>
      <c r="C15">
        <f t="shared" si="0"/>
        <v>2</v>
      </c>
      <c r="D15" s="9">
        <f t="shared" si="4"/>
        <v>45265</v>
      </c>
      <c r="E15" s="16">
        <f ca="1">IF(D15&lt;=$E$2,INDEX(Base!$47:$47,1,MATCH(D15,Base!$2:$2,0)),0)</f>
        <v>3</v>
      </c>
      <c r="F15" s="16">
        <f t="shared" ref="F15:F39" ca="1" si="6">IF(AND(D15&gt;$E$2,C15&lt;6),$E$3,0)</f>
        <v>0</v>
      </c>
      <c r="G15" s="16">
        <f t="shared" ca="1" si="2"/>
        <v>12</v>
      </c>
      <c r="H15" s="16"/>
      <c r="I15" s="16">
        <f>'Resumen Nuevo'!$D$11</f>
        <v>200</v>
      </c>
      <c r="J15" s="15">
        <f t="shared" si="5"/>
        <v>32.258064516129032</v>
      </c>
      <c r="K15">
        <f t="shared" si="3"/>
        <v>6.4516129032258061</v>
      </c>
      <c r="M15" s="9"/>
    </row>
    <row r="16" spans="2:13">
      <c r="B16">
        <f t="shared" si="1"/>
        <v>50</v>
      </c>
      <c r="C16">
        <f t="shared" si="0"/>
        <v>3</v>
      </c>
      <c r="D16" s="9">
        <f t="shared" si="4"/>
        <v>45266</v>
      </c>
      <c r="E16" s="16">
        <f ca="1">IF(D16&lt;=$E$2,INDEX(Base!$47:$47,1,MATCH(D16,Base!$2:$2,0)),0)</f>
        <v>7</v>
      </c>
      <c r="F16" s="16">
        <f t="shared" ca="1" si="6"/>
        <v>0</v>
      </c>
      <c r="G16" s="16">
        <f t="shared" ca="1" si="2"/>
        <v>19</v>
      </c>
      <c r="H16" s="16"/>
      <c r="I16" s="16">
        <f>'Resumen Nuevo'!$D$11</f>
        <v>200</v>
      </c>
      <c r="J16" s="15">
        <f t="shared" si="5"/>
        <v>38.70967741935484</v>
      </c>
      <c r="K16">
        <f t="shared" si="3"/>
        <v>6.4516129032258061</v>
      </c>
      <c r="M16" s="9"/>
    </row>
    <row r="17" spans="2:13">
      <c r="B17">
        <f t="shared" si="1"/>
        <v>50</v>
      </c>
      <c r="C17">
        <f t="shared" si="0"/>
        <v>4</v>
      </c>
      <c r="D17" s="9">
        <f t="shared" si="4"/>
        <v>45267</v>
      </c>
      <c r="E17" s="16">
        <f ca="1">IF(D17&lt;=$E$2,INDEX(Base!$47:$47,1,MATCH(D17,Base!$2:$2,0)),0)</f>
        <v>4</v>
      </c>
      <c r="F17" s="16">
        <f t="shared" ca="1" si="6"/>
        <v>0</v>
      </c>
      <c r="G17" s="16">
        <f t="shared" ca="1" si="2"/>
        <v>23</v>
      </c>
      <c r="H17" s="16"/>
      <c r="I17" s="16">
        <f>'Resumen Nuevo'!$D$11</f>
        <v>200</v>
      </c>
      <c r="J17" s="15">
        <f t="shared" si="5"/>
        <v>45.161290322580648</v>
      </c>
      <c r="K17">
        <f t="shared" si="3"/>
        <v>6.4516129032258061</v>
      </c>
      <c r="M17" s="9"/>
    </row>
    <row r="18" spans="2:13">
      <c r="B18">
        <f t="shared" si="1"/>
        <v>50</v>
      </c>
      <c r="C18">
        <f t="shared" si="0"/>
        <v>5</v>
      </c>
      <c r="D18" s="9">
        <f t="shared" si="4"/>
        <v>45268</v>
      </c>
      <c r="E18" s="16">
        <f ca="1">IF(D18&lt;=$E$2,INDEX(Base!$47:$47,1,MATCH(D18,Base!$2:$2,0)),0)</f>
        <v>0</v>
      </c>
      <c r="F18" s="16">
        <f t="shared" ca="1" si="6"/>
        <v>0</v>
      </c>
      <c r="G18" s="16">
        <f t="shared" ca="1" si="2"/>
        <v>23</v>
      </c>
      <c r="H18" s="16"/>
      <c r="I18" s="16">
        <f>'Resumen Nuevo'!$D$11</f>
        <v>200</v>
      </c>
      <c r="J18" s="15">
        <f t="shared" si="5"/>
        <v>51.612903225806456</v>
      </c>
      <c r="K18">
        <f t="shared" si="3"/>
        <v>6.4516129032258061</v>
      </c>
      <c r="M18" s="9"/>
    </row>
    <row r="19" spans="2:13">
      <c r="B19">
        <f t="shared" si="1"/>
        <v>50</v>
      </c>
      <c r="C19">
        <f t="shared" si="0"/>
        <v>6</v>
      </c>
      <c r="D19" s="9">
        <f t="shared" si="4"/>
        <v>45269</v>
      </c>
      <c r="E19" s="16">
        <f ca="1">IF(D19&lt;=$E$2,INDEX(Base!$47:$47,1,MATCH(D19,Base!$2:$2,0)),0)</f>
        <v>0</v>
      </c>
      <c r="F19" s="16">
        <f t="shared" ca="1" si="6"/>
        <v>0</v>
      </c>
      <c r="G19" s="16">
        <f t="shared" ca="1" si="2"/>
        <v>23</v>
      </c>
      <c r="H19" s="16"/>
      <c r="I19" s="16">
        <f>'Resumen Nuevo'!$D$11</f>
        <v>200</v>
      </c>
      <c r="J19" s="15">
        <f t="shared" si="5"/>
        <v>58.064516129032263</v>
      </c>
      <c r="K19">
        <f t="shared" si="3"/>
        <v>6.4516129032258061</v>
      </c>
      <c r="M19" s="9"/>
    </row>
    <row r="20" spans="2:13">
      <c r="B20">
        <f t="shared" si="1"/>
        <v>50</v>
      </c>
      <c r="C20">
        <f t="shared" si="0"/>
        <v>7</v>
      </c>
      <c r="D20" s="9">
        <f t="shared" si="4"/>
        <v>45270</v>
      </c>
      <c r="E20" s="16">
        <f ca="1">IF(D20&lt;=$E$2,INDEX(Base!$47:$47,1,MATCH(D20,Base!$2:$2,0)),0)</f>
        <v>1</v>
      </c>
      <c r="F20" s="16">
        <f ca="1">IF(AND(D20&gt;$E$2,C20&lt;6),$E$3,0)</f>
        <v>0</v>
      </c>
      <c r="G20" s="16">
        <f t="shared" ca="1" si="2"/>
        <v>24</v>
      </c>
      <c r="H20" s="16"/>
      <c r="I20" s="16">
        <f>'Resumen Nuevo'!$D$11</f>
        <v>200</v>
      </c>
      <c r="J20" s="15">
        <f t="shared" si="5"/>
        <v>64.516129032258064</v>
      </c>
      <c r="K20">
        <f t="shared" si="3"/>
        <v>6.4516129032258061</v>
      </c>
      <c r="M20" s="9"/>
    </row>
    <row r="21" spans="2:13">
      <c r="B21">
        <f t="shared" si="1"/>
        <v>51</v>
      </c>
      <c r="C21">
        <f t="shared" si="0"/>
        <v>1</v>
      </c>
      <c r="D21" s="9">
        <f t="shared" si="4"/>
        <v>45271</v>
      </c>
      <c r="E21" s="16">
        <f ca="1">IF(D21&lt;=$E$2,INDEX(Base!$47:$47,1,MATCH(D21,Base!$2:$2,0)),0)</f>
        <v>4</v>
      </c>
      <c r="F21" s="16">
        <f t="shared" ca="1" si="6"/>
        <v>0</v>
      </c>
      <c r="G21" s="16">
        <f t="shared" ca="1" si="2"/>
        <v>28</v>
      </c>
      <c r="H21" s="16"/>
      <c r="I21" s="16">
        <f>'Resumen Nuevo'!$D$11</f>
        <v>200</v>
      </c>
      <c r="J21" s="15">
        <f t="shared" si="5"/>
        <v>70.967741935483872</v>
      </c>
      <c r="K21">
        <f t="shared" si="3"/>
        <v>6.4516129032258061</v>
      </c>
      <c r="M21" s="9"/>
    </row>
    <row r="22" spans="2:13">
      <c r="B22">
        <f t="shared" si="1"/>
        <v>51</v>
      </c>
      <c r="C22">
        <f t="shared" si="0"/>
        <v>2</v>
      </c>
      <c r="D22" s="9">
        <f t="shared" si="4"/>
        <v>45272</v>
      </c>
      <c r="E22" s="16">
        <f ca="1">IF(D22&lt;=$E$2,INDEX(Base!$47:$47,1,MATCH(D22,Base!$2:$2,0)),0)</f>
        <v>3</v>
      </c>
      <c r="F22" s="16">
        <f t="shared" ca="1" si="6"/>
        <v>0</v>
      </c>
      <c r="G22" s="16">
        <f t="shared" ca="1" si="2"/>
        <v>31</v>
      </c>
      <c r="H22" s="16"/>
      <c r="I22" s="16">
        <f>'Resumen Nuevo'!$D$11</f>
        <v>200</v>
      </c>
      <c r="J22" s="15">
        <f t="shared" si="5"/>
        <v>77.41935483870968</v>
      </c>
      <c r="K22">
        <f t="shared" si="3"/>
        <v>6.4516129032258061</v>
      </c>
      <c r="M22" s="9"/>
    </row>
    <row r="23" spans="2:13">
      <c r="B23">
        <f t="shared" si="1"/>
        <v>51</v>
      </c>
      <c r="C23">
        <f t="shared" si="0"/>
        <v>3</v>
      </c>
      <c r="D23" s="9">
        <f t="shared" si="4"/>
        <v>45273</v>
      </c>
      <c r="E23" s="16">
        <f ca="1">IF(D23&lt;=$E$2,INDEX(Base!$47:$47,1,MATCH(D23,Base!$2:$2,0)),0)</f>
        <v>1</v>
      </c>
      <c r="F23" s="16">
        <f t="shared" ca="1" si="6"/>
        <v>0</v>
      </c>
      <c r="G23" s="16">
        <f t="shared" ca="1" si="2"/>
        <v>32</v>
      </c>
      <c r="H23" s="16"/>
      <c r="I23" s="16">
        <f>'Resumen Nuevo'!$D$11</f>
        <v>200</v>
      </c>
      <c r="J23" s="15">
        <f t="shared" si="5"/>
        <v>83.870967741935488</v>
      </c>
      <c r="K23">
        <f t="shared" si="3"/>
        <v>6.4516129032258061</v>
      </c>
      <c r="M23" s="9"/>
    </row>
    <row r="24" spans="2:13">
      <c r="B24">
        <f t="shared" si="1"/>
        <v>51</v>
      </c>
      <c r="C24">
        <f t="shared" si="0"/>
        <v>4</v>
      </c>
      <c r="D24" s="9">
        <f t="shared" si="4"/>
        <v>45274</v>
      </c>
      <c r="E24" s="16">
        <f ca="1">IF(D24&lt;=$E$2,INDEX(Base!$47:$47,1,MATCH(D24,Base!$2:$2,0)),0)</f>
        <v>4</v>
      </c>
      <c r="F24" s="16">
        <f ca="1">IF(AND(D24&gt;$E$2,C24&lt;6),$E$3,0)</f>
        <v>0</v>
      </c>
      <c r="G24" s="16">
        <f t="shared" ca="1" si="2"/>
        <v>36</v>
      </c>
      <c r="H24" s="16"/>
      <c r="I24" s="16">
        <f>'Resumen Nuevo'!$D$11</f>
        <v>200</v>
      </c>
      <c r="J24" s="15">
        <f t="shared" si="5"/>
        <v>90.322580645161295</v>
      </c>
      <c r="K24">
        <f t="shared" si="3"/>
        <v>6.4516129032258061</v>
      </c>
      <c r="M24" s="16"/>
    </row>
    <row r="25" spans="2:13">
      <c r="B25">
        <f t="shared" si="1"/>
        <v>51</v>
      </c>
      <c r="C25">
        <f t="shared" si="0"/>
        <v>5</v>
      </c>
      <c r="D25" s="9">
        <f t="shared" si="4"/>
        <v>45275</v>
      </c>
      <c r="E25" s="16">
        <f ca="1">IF(D25&lt;=$E$2,INDEX(Base!$47:$47,1,MATCH(D25,Base!$2:$2,0)),0)</f>
        <v>1</v>
      </c>
      <c r="F25" s="16">
        <f t="shared" ca="1" si="6"/>
        <v>0</v>
      </c>
      <c r="G25" s="16">
        <f t="shared" ca="1" si="2"/>
        <v>37</v>
      </c>
      <c r="H25" s="16"/>
      <c r="I25" s="16">
        <f>'Resumen Nuevo'!$D$11</f>
        <v>200</v>
      </c>
      <c r="J25" s="15">
        <f t="shared" si="5"/>
        <v>96.774193548387103</v>
      </c>
      <c r="K25">
        <f t="shared" si="3"/>
        <v>6.4516129032258061</v>
      </c>
      <c r="M25" s="9"/>
    </row>
    <row r="26" spans="2:13">
      <c r="B26">
        <f t="shared" si="1"/>
        <v>51</v>
      </c>
      <c r="C26">
        <f t="shared" si="0"/>
        <v>6</v>
      </c>
      <c r="D26" s="9">
        <f t="shared" si="4"/>
        <v>45276</v>
      </c>
      <c r="E26" s="16">
        <f ca="1">IF(D26&lt;=$E$2,INDEX(Base!$47:$47,1,MATCH(D26,Base!$2:$2,0)),0)</f>
        <v>0</v>
      </c>
      <c r="F26" s="16">
        <f t="shared" ca="1" si="6"/>
        <v>0</v>
      </c>
      <c r="G26" s="16">
        <f t="shared" ca="1" si="2"/>
        <v>37</v>
      </c>
      <c r="H26" s="16"/>
      <c r="I26" s="16">
        <f>'Resumen Nuevo'!$D$11</f>
        <v>200</v>
      </c>
      <c r="J26" s="15">
        <f t="shared" si="5"/>
        <v>103.22580645161291</v>
      </c>
      <c r="K26">
        <f t="shared" si="3"/>
        <v>6.4516129032258061</v>
      </c>
      <c r="M26" s="9"/>
    </row>
    <row r="27" spans="2:13">
      <c r="B27">
        <f t="shared" si="1"/>
        <v>51</v>
      </c>
      <c r="C27">
        <f t="shared" si="0"/>
        <v>7</v>
      </c>
      <c r="D27" s="9">
        <f t="shared" si="4"/>
        <v>45277</v>
      </c>
      <c r="E27" s="16">
        <f ca="1">IF(D27&lt;=$E$2,INDEX(Base!$47:$47,1,MATCH(D27,Base!$2:$2,0)),0)</f>
        <v>0</v>
      </c>
      <c r="F27" s="16">
        <f t="shared" ca="1" si="6"/>
        <v>0</v>
      </c>
      <c r="G27" s="16">
        <f t="shared" ca="1" si="2"/>
        <v>37</v>
      </c>
      <c r="H27" s="16"/>
      <c r="I27" s="16">
        <f>'Resumen Nuevo'!$D$11</f>
        <v>200</v>
      </c>
      <c r="J27" s="15">
        <f t="shared" si="5"/>
        <v>109.67741935483872</v>
      </c>
      <c r="K27">
        <f t="shared" si="3"/>
        <v>6.4516129032258061</v>
      </c>
      <c r="M27" s="9"/>
    </row>
    <row r="28" spans="2:13">
      <c r="B28">
        <f t="shared" si="1"/>
        <v>52</v>
      </c>
      <c r="C28">
        <f t="shared" si="0"/>
        <v>1</v>
      </c>
      <c r="D28" s="9">
        <f t="shared" si="4"/>
        <v>45278</v>
      </c>
      <c r="E28" s="16">
        <f ca="1">IF(D28&lt;=$E$2,INDEX(Base!$47:$47,1,MATCH(D28,Base!$2:$2,0)),0)</f>
        <v>3</v>
      </c>
      <c r="F28" s="16">
        <f ca="1">IF(AND(D28&gt;$E$2,C28&lt;6),$E$3,0)</f>
        <v>0</v>
      </c>
      <c r="G28" s="16">
        <f t="shared" ca="1" si="2"/>
        <v>40</v>
      </c>
      <c r="H28" s="16"/>
      <c r="I28" s="16">
        <f>'Resumen Nuevo'!$D$11</f>
        <v>200</v>
      </c>
      <c r="J28" s="15">
        <f t="shared" si="5"/>
        <v>116.12903225806453</v>
      </c>
      <c r="K28">
        <f t="shared" si="3"/>
        <v>6.4516129032258061</v>
      </c>
      <c r="L28" s="16"/>
      <c r="M28" s="9"/>
    </row>
    <row r="29" spans="2:13">
      <c r="B29">
        <f t="shared" si="1"/>
        <v>52</v>
      </c>
      <c r="C29">
        <f t="shared" si="0"/>
        <v>2</v>
      </c>
      <c r="D29" s="9">
        <f t="shared" si="4"/>
        <v>45279</v>
      </c>
      <c r="E29" s="16">
        <f ca="1">IF(D29&lt;=$E$2,INDEX(Base!$47:$47,1,MATCH(D29,Base!$2:$2,0)),0)</f>
        <v>6</v>
      </c>
      <c r="F29" s="16">
        <f ca="1">IF(AND(D29&gt;$E$2,C29&lt;6),$E$3,0)</f>
        <v>0</v>
      </c>
      <c r="G29" s="16">
        <f t="shared" ca="1" si="2"/>
        <v>46</v>
      </c>
      <c r="H29" s="16"/>
      <c r="I29" s="16">
        <f>'Resumen Nuevo'!$D$11</f>
        <v>200</v>
      </c>
      <c r="J29" s="15">
        <f t="shared" si="5"/>
        <v>122.58064516129033</v>
      </c>
      <c r="K29">
        <f t="shared" si="3"/>
        <v>6.4516129032258061</v>
      </c>
      <c r="M29" s="9"/>
    </row>
    <row r="30" spans="2:13">
      <c r="B30">
        <f t="shared" si="1"/>
        <v>52</v>
      </c>
      <c r="C30">
        <f t="shared" si="0"/>
        <v>3</v>
      </c>
      <c r="D30" s="9">
        <f t="shared" si="4"/>
        <v>45280</v>
      </c>
      <c r="E30" s="16">
        <f ca="1">IF(D30&lt;=$E$2,INDEX(Base!$47:$47,1,MATCH(D30,Base!$2:$2,0)),0)</f>
        <v>4</v>
      </c>
      <c r="F30" s="16">
        <f ca="1">IF(AND(D30&gt;$E$2,C30&lt;6),$E$3,0)</f>
        <v>0</v>
      </c>
      <c r="G30" s="16">
        <f t="shared" ca="1" si="2"/>
        <v>50</v>
      </c>
      <c r="H30" s="16"/>
      <c r="I30" s="16">
        <f>'Resumen Nuevo'!$D$11</f>
        <v>200</v>
      </c>
      <c r="J30" s="15">
        <f t="shared" si="5"/>
        <v>129.03225806451613</v>
      </c>
      <c r="K30">
        <f t="shared" si="3"/>
        <v>6.4516129032258061</v>
      </c>
      <c r="M30" s="9"/>
    </row>
    <row r="31" spans="2:13">
      <c r="B31">
        <f t="shared" si="1"/>
        <v>52</v>
      </c>
      <c r="C31">
        <f t="shared" si="0"/>
        <v>4</v>
      </c>
      <c r="D31" s="9">
        <f t="shared" si="4"/>
        <v>45281</v>
      </c>
      <c r="E31" s="16">
        <f ca="1">IF(D31&lt;=$E$2,INDEX(Base!$47:$47,1,MATCH(D31,Base!$2:$2,0)),0)</f>
        <v>1</v>
      </c>
      <c r="F31" s="16">
        <f t="shared" ca="1" si="6"/>
        <v>0</v>
      </c>
      <c r="G31" s="16">
        <f t="shared" ca="1" si="2"/>
        <v>51</v>
      </c>
      <c r="H31" s="16">
        <f t="shared" ref="H30:H39" ca="1" si="7">IF(D31=$E$2,G31,IF(D31&gt;$E$2,H30+F31,""))</f>
        <v>51</v>
      </c>
      <c r="I31" s="16">
        <f>'Resumen Nuevo'!$D$11</f>
        <v>200</v>
      </c>
      <c r="J31" s="15">
        <f t="shared" si="5"/>
        <v>135.48387096774192</v>
      </c>
      <c r="K31">
        <f t="shared" si="3"/>
        <v>6.4516129032258061</v>
      </c>
      <c r="M31" s="9"/>
    </row>
    <row r="32" spans="2:13">
      <c r="B32">
        <f t="shared" si="1"/>
        <v>52</v>
      </c>
      <c r="C32">
        <f t="shared" si="0"/>
        <v>5</v>
      </c>
      <c r="D32" s="9">
        <f t="shared" si="4"/>
        <v>45282</v>
      </c>
      <c r="E32" s="16">
        <f ca="1">IF(D32&lt;=$E$2,INDEX(Base!$47:$47,1,MATCH(D32,Base!$2:$2,0)),0)</f>
        <v>0</v>
      </c>
      <c r="F32" s="16">
        <f t="shared" ca="1" si="6"/>
        <v>3.4</v>
      </c>
      <c r="G32" s="16"/>
      <c r="H32" s="16">
        <f t="shared" ca="1" si="7"/>
        <v>54.4</v>
      </c>
      <c r="I32" s="16">
        <f>'Resumen Nuevo'!$D$11</f>
        <v>200</v>
      </c>
      <c r="J32" s="15">
        <f t="shared" si="5"/>
        <v>141.93548387096772</v>
      </c>
      <c r="K32">
        <f t="shared" si="3"/>
        <v>6.4516129032258061</v>
      </c>
      <c r="M32" s="9"/>
    </row>
    <row r="33" spans="2:13">
      <c r="B33">
        <f t="shared" si="1"/>
        <v>52</v>
      </c>
      <c r="C33">
        <f t="shared" si="0"/>
        <v>6</v>
      </c>
      <c r="D33" s="9">
        <f t="shared" si="4"/>
        <v>45283</v>
      </c>
      <c r="E33" s="16">
        <f ca="1">IF(D33&lt;=$E$2,INDEX(Base!$47:$47,1,MATCH(D33,Base!$2:$2,0)),0)</f>
        <v>0</v>
      </c>
      <c r="F33" s="16">
        <f t="shared" ca="1" si="6"/>
        <v>0</v>
      </c>
      <c r="G33" s="16"/>
      <c r="H33" s="16">
        <f t="shared" ca="1" si="7"/>
        <v>54.4</v>
      </c>
      <c r="I33" s="16">
        <f>'Resumen Nuevo'!$D$11</f>
        <v>200</v>
      </c>
      <c r="J33" s="15">
        <f t="shared" si="5"/>
        <v>148.38709677419351</v>
      </c>
      <c r="K33">
        <f t="shared" si="3"/>
        <v>6.4516129032258061</v>
      </c>
      <c r="M33" s="9"/>
    </row>
    <row r="34" spans="2:13">
      <c r="B34">
        <f t="shared" si="1"/>
        <v>52</v>
      </c>
      <c r="C34">
        <f t="shared" si="0"/>
        <v>7</v>
      </c>
      <c r="D34" s="9">
        <f t="shared" si="4"/>
        <v>45284</v>
      </c>
      <c r="E34" s="16">
        <f ca="1">IF(D34&lt;=$E$2,INDEX(Base!$47:$47,1,MATCH(D34,Base!$2:$2,0)),0)</f>
        <v>0</v>
      </c>
      <c r="F34" s="16">
        <f t="shared" ca="1" si="6"/>
        <v>0</v>
      </c>
      <c r="G34" s="16"/>
      <c r="H34" s="16">
        <f t="shared" ca="1" si="7"/>
        <v>54.4</v>
      </c>
      <c r="I34" s="16">
        <f>'Resumen Nuevo'!$D$11</f>
        <v>200</v>
      </c>
      <c r="J34" s="15">
        <f t="shared" si="5"/>
        <v>154.8387096774193</v>
      </c>
      <c r="K34">
        <f t="shared" si="3"/>
        <v>6.4516129032258061</v>
      </c>
      <c r="M34" s="9"/>
    </row>
    <row r="35" spans="2:13">
      <c r="B35">
        <f t="shared" si="1"/>
        <v>53</v>
      </c>
      <c r="C35">
        <f t="shared" si="0"/>
        <v>1</v>
      </c>
      <c r="D35" s="9">
        <f t="shared" si="4"/>
        <v>45285</v>
      </c>
      <c r="E35" s="16">
        <f ca="1">IF(D35&lt;=$E$2,INDEX(Base!$47:$47,1,MATCH(D35,Base!$2:$2,0)),0)</f>
        <v>0</v>
      </c>
      <c r="F35" s="16">
        <f t="shared" ca="1" si="6"/>
        <v>3.4</v>
      </c>
      <c r="G35" s="16"/>
      <c r="H35" s="16">
        <f t="shared" ca="1" si="7"/>
        <v>57.8</v>
      </c>
      <c r="I35" s="16">
        <f>'Resumen Nuevo'!$D$11</f>
        <v>200</v>
      </c>
      <c r="J35" s="15">
        <f t="shared" si="5"/>
        <v>161.2903225806451</v>
      </c>
      <c r="K35">
        <f t="shared" si="3"/>
        <v>6.4516129032258061</v>
      </c>
      <c r="M35" s="9"/>
    </row>
    <row r="36" spans="2:13">
      <c r="B36">
        <f t="shared" si="1"/>
        <v>53</v>
      </c>
      <c r="C36">
        <f t="shared" si="0"/>
        <v>2</v>
      </c>
      <c r="D36" s="9">
        <f t="shared" si="4"/>
        <v>45286</v>
      </c>
      <c r="E36" s="16">
        <f ca="1">IF(D36&lt;=$E$2,INDEX(Base!$47:$47,1,MATCH(D36,Base!$2:$2,0)),0)</f>
        <v>0</v>
      </c>
      <c r="F36" s="16">
        <f ca="1">IF(AND(D36&gt;$E$2,C36&lt;6),$E$3,0)</f>
        <v>3.4</v>
      </c>
      <c r="G36" s="16"/>
      <c r="H36" s="16">
        <f t="shared" ca="1" si="7"/>
        <v>61.199999999999996</v>
      </c>
      <c r="I36" s="16">
        <f>'Resumen Nuevo'!$D$11</f>
        <v>200</v>
      </c>
      <c r="J36" s="15">
        <f t="shared" si="5"/>
        <v>167.74193548387089</v>
      </c>
      <c r="K36">
        <f t="shared" si="3"/>
        <v>6.4516129032258061</v>
      </c>
      <c r="M36" s="9"/>
    </row>
    <row r="37" spans="2:13">
      <c r="B37">
        <f t="shared" si="1"/>
        <v>53</v>
      </c>
      <c r="C37">
        <f t="shared" si="0"/>
        <v>3</v>
      </c>
      <c r="D37" s="9">
        <f t="shared" si="4"/>
        <v>45287</v>
      </c>
      <c r="E37" s="16">
        <f ca="1">IF(D37&lt;=$E$2,INDEX(Base!$47:$47,1,MATCH(D37,Base!$2:$2,0)),0)</f>
        <v>0</v>
      </c>
      <c r="F37" s="16">
        <f t="shared" ca="1" si="6"/>
        <v>3.4</v>
      </c>
      <c r="G37" s="16"/>
      <c r="H37" s="16">
        <f t="shared" ca="1" si="7"/>
        <v>64.599999999999994</v>
      </c>
      <c r="I37" s="16">
        <f>'Resumen Nuevo'!$D$11</f>
        <v>200</v>
      </c>
      <c r="J37" s="15">
        <f t="shared" si="5"/>
        <v>174.19354838709668</v>
      </c>
      <c r="K37">
        <f t="shared" si="3"/>
        <v>6.4516129032258061</v>
      </c>
      <c r="M37" s="9"/>
    </row>
    <row r="38" spans="2:13">
      <c r="B38">
        <f t="shared" si="1"/>
        <v>53</v>
      </c>
      <c r="C38">
        <f t="shared" si="0"/>
        <v>4</v>
      </c>
      <c r="D38" s="9">
        <f t="shared" si="4"/>
        <v>45288</v>
      </c>
      <c r="E38" s="16">
        <f ca="1">IF(D38&lt;=$E$2,INDEX(Base!$47:$47,1,MATCH(D38,Base!$2:$2,0)),0)</f>
        <v>0</v>
      </c>
      <c r="F38" s="16">
        <f t="shared" ca="1" si="6"/>
        <v>3.4</v>
      </c>
      <c r="G38" s="16"/>
      <c r="H38" s="16">
        <f t="shared" ca="1" si="7"/>
        <v>68</v>
      </c>
      <c r="I38" s="16">
        <f>'Resumen Nuevo'!$D$11</f>
        <v>200</v>
      </c>
      <c r="J38" s="15">
        <f t="shared" si="5"/>
        <v>180.64516129032248</v>
      </c>
      <c r="K38">
        <f t="shared" si="3"/>
        <v>6.4516129032258061</v>
      </c>
      <c r="M38" s="9"/>
    </row>
    <row r="39" spans="2:13">
      <c r="B39">
        <f t="shared" si="1"/>
        <v>53</v>
      </c>
      <c r="C39">
        <f t="shared" si="0"/>
        <v>5</v>
      </c>
      <c r="D39" s="9">
        <f t="shared" si="4"/>
        <v>45289</v>
      </c>
      <c r="E39" s="16">
        <f ca="1">IF(D39&lt;=$E$2,INDEX(Base!$47:$47,1,MATCH(D39,Base!$2:$2,0)),0)</f>
        <v>0</v>
      </c>
      <c r="F39" s="16">
        <f t="shared" ca="1" si="6"/>
        <v>3.4</v>
      </c>
      <c r="G39" s="16"/>
      <c r="H39" s="16">
        <f t="shared" ca="1" si="7"/>
        <v>71.400000000000006</v>
      </c>
      <c r="I39" s="16">
        <f>'Resumen Nuevo'!$D$11</f>
        <v>200</v>
      </c>
      <c r="J39" s="15">
        <f t="shared" si="5"/>
        <v>187.09677419354827</v>
      </c>
      <c r="K39">
        <f t="shared" si="3"/>
        <v>6.4516129032258061</v>
      </c>
      <c r="M39" s="9"/>
    </row>
    <row r="40" spans="2:13">
      <c r="B40">
        <f t="shared" si="1"/>
        <v>53</v>
      </c>
      <c r="C40">
        <f t="shared" si="0"/>
        <v>6</v>
      </c>
      <c r="D40" s="9">
        <f t="shared" si="4"/>
        <v>45290</v>
      </c>
      <c r="E40" s="16">
        <f ca="1">IF(D40&lt;=$E$2,INDEX(Base!$47:$47,1,MATCH(D40,Base!$2:$2,0)),0)</f>
        <v>0</v>
      </c>
      <c r="F40" s="16">
        <f ca="1">IF(AND(D40&gt;$E$2,C40&lt;6),$E$3,0)</f>
        <v>0</v>
      </c>
      <c r="G40" s="16"/>
      <c r="H40" s="16">
        <f t="shared" ref="H40" ca="1" si="8">IF(D40=$E$2,G40,IF(D40&gt;$E$2,H39+F40,""))</f>
        <v>71.400000000000006</v>
      </c>
      <c r="I40" s="16">
        <f>'Resumen Nuevo'!$D$11</f>
        <v>200</v>
      </c>
      <c r="J40" s="15">
        <f t="shared" si="5"/>
        <v>193.54838709677406</v>
      </c>
      <c r="K40">
        <f t="shared" si="3"/>
        <v>6.4516129032258061</v>
      </c>
      <c r="M40" s="9"/>
    </row>
    <row r="41" spans="2:13">
      <c r="B41">
        <f t="shared" ref="B41" si="9">WEEKNUM(D41,2)</f>
        <v>53</v>
      </c>
      <c r="C41">
        <f t="shared" ref="C41" si="10">WEEKDAY(D41,2)</f>
        <v>7</v>
      </c>
      <c r="D41" s="9">
        <f t="shared" si="4"/>
        <v>45291</v>
      </c>
      <c r="E41" s="16">
        <f ca="1">IF(D41&lt;=$E$2,INDEX(Base!$47:$47,1,MATCH(D41,Base!$2:$2,0)),0)</f>
        <v>0</v>
      </c>
      <c r="F41" s="16">
        <f ca="1">IF(AND(D41&gt;$E$2,C41&lt;6),$E$3,0)</f>
        <v>0</v>
      </c>
      <c r="G41" s="16"/>
      <c r="H41" s="16">
        <f t="shared" ref="H41" ca="1" si="11">IF(D41=$E$2,G41,IF(D41&gt;$E$2,H40+F41,""))</f>
        <v>71.400000000000006</v>
      </c>
      <c r="I41" s="16">
        <f>'Resumen Nuevo'!$D$11</f>
        <v>200</v>
      </c>
      <c r="J41" s="15">
        <f t="shared" ref="J41" si="12">J40+K41</f>
        <v>199.99999999999986</v>
      </c>
      <c r="K41">
        <f t="shared" si="3"/>
        <v>6.4516129032258061</v>
      </c>
      <c r="M41" s="9"/>
    </row>
    <row r="42" spans="2:13">
      <c r="D42" s="9"/>
      <c r="E42" s="16"/>
      <c r="F42" s="16"/>
      <c r="G42" s="16"/>
      <c r="H42" s="16"/>
      <c r="I42" s="16"/>
      <c r="M42" s="9"/>
    </row>
    <row r="43" spans="2:13">
      <c r="D43" s="9"/>
      <c r="E43" s="16"/>
      <c r="F43" s="16"/>
      <c r="G43" s="16"/>
      <c r="H43" s="16"/>
      <c r="I43" s="16"/>
      <c r="M43" s="9"/>
    </row>
    <row r="44" spans="2:13">
      <c r="M44" s="9"/>
    </row>
    <row r="45" spans="2:13">
      <c r="M45" s="9"/>
    </row>
    <row r="46" spans="2:13">
      <c r="M46" s="9"/>
    </row>
    <row r="47" spans="2:13">
      <c r="M47" s="9"/>
    </row>
    <row r="48" spans="2:13">
      <c r="M48" s="9"/>
    </row>
    <row r="49" spans="13:13">
      <c r="M49" s="9"/>
    </row>
    <row r="50" spans="13:13">
      <c r="M50" s="9"/>
    </row>
    <row r="51" spans="13:13">
      <c r="M51" s="9"/>
    </row>
    <row r="52" spans="13:13">
      <c r="M52" s="9"/>
    </row>
    <row r="53" spans="13:13">
      <c r="M53" s="9"/>
    </row>
    <row r="54" spans="13:13">
      <c r="M54" s="9"/>
    </row>
    <row r="55" spans="13:13">
      <c r="M55" s="9"/>
    </row>
    <row r="56" spans="13:13">
      <c r="M56" s="9"/>
    </row>
    <row r="57" spans="13:13">
      <c r="M57" s="9"/>
    </row>
    <row r="58" spans="13:13">
      <c r="M58" s="9"/>
    </row>
    <row r="59" spans="13:13">
      <c r="M59" s="9"/>
    </row>
    <row r="60" spans="13:13">
      <c r="M60" s="9"/>
    </row>
    <row r="61" spans="13:13">
      <c r="M61" s="9"/>
    </row>
    <row r="62" spans="13:13">
      <c r="M62" s="9"/>
    </row>
    <row r="63" spans="13:13">
      <c r="M63" s="9"/>
    </row>
    <row r="64" spans="13:13">
      <c r="M64" s="9"/>
    </row>
    <row r="65" spans="13:13">
      <c r="M65" s="9"/>
    </row>
    <row r="66" spans="13:13">
      <c r="M66" s="9"/>
    </row>
    <row r="67" spans="13:13">
      <c r="M67" s="9"/>
    </row>
    <row r="68" spans="13:13">
      <c r="M6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N68"/>
  <sheetViews>
    <sheetView zoomScale="91" zoomScaleNormal="119" workbookViewId="0">
      <selection activeCell="C39" sqref="C39"/>
    </sheetView>
  </sheetViews>
  <sheetFormatPr baseColWidth="10" defaultColWidth="11" defaultRowHeight="16"/>
  <sheetData>
    <row r="2" spans="2:66">
      <c r="C2" t="s">
        <v>21</v>
      </c>
      <c r="R2" t="s">
        <v>8</v>
      </c>
      <c r="AF2" t="s">
        <v>20</v>
      </c>
      <c r="AK2" t="s">
        <v>36</v>
      </c>
      <c r="AP2" t="s">
        <v>91</v>
      </c>
      <c r="AU2" t="s">
        <v>36</v>
      </c>
      <c r="BA2" t="s">
        <v>93</v>
      </c>
      <c r="BK2" t="s">
        <v>37</v>
      </c>
    </row>
    <row r="3" spans="2:66"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AG3" t="s">
        <v>38</v>
      </c>
      <c r="AH3" t="s">
        <v>39</v>
      </c>
      <c r="AI3" t="s">
        <v>40</v>
      </c>
      <c r="AJ3" t="s">
        <v>41</v>
      </c>
      <c r="AK3" t="s">
        <v>38</v>
      </c>
      <c r="AL3" t="s">
        <v>39</v>
      </c>
      <c r="AM3" t="s">
        <v>40</v>
      </c>
      <c r="AN3" t="s">
        <v>41</v>
      </c>
      <c r="AQ3" t="s">
        <v>38</v>
      </c>
      <c r="AR3" t="s">
        <v>39</v>
      </c>
      <c r="AS3" t="s">
        <v>40</v>
      </c>
      <c r="AT3" t="s">
        <v>41</v>
      </c>
      <c r="AU3" t="s">
        <v>38</v>
      </c>
      <c r="AV3" t="s">
        <v>39</v>
      </c>
      <c r="AW3" t="s">
        <v>40</v>
      </c>
      <c r="AX3" t="s">
        <v>41</v>
      </c>
      <c r="BB3" t="s">
        <v>94</v>
      </c>
      <c r="BL3" t="s">
        <v>38</v>
      </c>
      <c r="BM3" t="s">
        <v>39</v>
      </c>
      <c r="BN3" t="s">
        <v>40</v>
      </c>
    </row>
    <row r="4" spans="2:66">
      <c r="B4" s="9">
        <f ca="1">B5-1</f>
        <v>45251</v>
      </c>
      <c r="C4">
        <f ca="1">SUMIF(Base!$2:$2,Plots!$B4,Base!$27:$27)</f>
        <v>38</v>
      </c>
      <c r="D4">
        <f ca="1">SUMIF(Base!$2:$2,Plots!$B4,Base!$29:$29)</f>
        <v>33</v>
      </c>
      <c r="E4">
        <f ca="1">SUMIF(Base!$2:$2,Plots!$B4,Base!$30:$30)</f>
        <v>1</v>
      </c>
      <c r="F4">
        <f ca="1">SUMIF(Base!$2:$2,Plots!$B4,Base!$28:$28)</f>
        <v>4</v>
      </c>
      <c r="G4">
        <f ca="1">SUMIF(Base!$2:$2,Plots!$B4,Base!$33:$33)</f>
        <v>1</v>
      </c>
      <c r="H4">
        <f ca="1">SUMIF(Base!$2:$2,Plots!$B4,Base!$34:$34)</f>
        <v>33</v>
      </c>
      <c r="I4">
        <f ca="1">SUMIF(Base!$2:$2,Plots!$B4,Base!$35:$35)</f>
        <v>0</v>
      </c>
      <c r="Q4" s="9">
        <f t="shared" ref="Q4:Q33" ca="1" si="0">Q5-1</f>
        <v>45251</v>
      </c>
      <c r="R4">
        <f ca="1">SUMIF(Base!$2:$2,Plots!$Q4,Base!$47:$47)</f>
        <v>8</v>
      </c>
      <c r="S4">
        <f ca="1">SUMIF(Base!$2:$2,Plots!$B4,Base!$49:$49)</f>
        <v>6</v>
      </c>
      <c r="T4">
        <f ca="1">SUMIF(Base!$2:$2,Plots!$B4,Base!$50:$50)</f>
        <v>0</v>
      </c>
      <c r="U4">
        <f ca="1">SUMIF(Base!$2:$2,Plots!$B4,Base!$48:$48)</f>
        <v>2</v>
      </c>
      <c r="V4">
        <f ca="1">SUMIF(Base!$2:$2,Plots!$B4,Base!$53:$53)</f>
        <v>0</v>
      </c>
      <c r="W4">
        <f ca="1">SUMIF(Base!$2:$2,Plots!$B4,Base!$54:$54)</f>
        <v>6</v>
      </c>
      <c r="X4">
        <f ca="1">SUMIF(Base!$2:$2,Plots!$B4,Base!$55:$55)</f>
        <v>0</v>
      </c>
      <c r="AF4" s="9">
        <f ca="1">AP4</f>
        <v>45244</v>
      </c>
      <c r="AG4">
        <f ca="1">SUMIF(Base!$2:$2,Plots!$AP4,Base!$21:$21)</f>
        <v>40</v>
      </c>
      <c r="AH4">
        <f ca="1">SUMIF(Base!$2:$2,Plots!$AP4,Base!$17:$17)</f>
        <v>171</v>
      </c>
      <c r="AI4">
        <f ca="1">SUMIF(Base!$2:$2,Plots!$AP4,Base!$18:$18)</f>
        <v>0</v>
      </c>
      <c r="AJ4">
        <f ca="1">SUMIF(Base!$2:$2,Plots!$AP4,Base!$16:$16)</f>
        <v>386</v>
      </c>
      <c r="AP4" s="9">
        <f ca="1">AP5-1</f>
        <v>45244</v>
      </c>
      <c r="AQ4">
        <f ca="1">SUMIF(Base!$2:$2,Plots!$AP4,Base!$15:$15)</f>
        <v>557</v>
      </c>
      <c r="AR4">
        <f ca="1">SUMIF(Base!$2:$2,Plots!$AP4,Base!$17:$17)</f>
        <v>171</v>
      </c>
      <c r="AS4">
        <f ca="1">SUMIF(Base!$2:$2,Plots!$AP4,Base!$18:$18)</f>
        <v>0</v>
      </c>
      <c r="AT4">
        <f ca="1">SUMIF(Base!$2:$2,Plots!$AP4,Base!$16:$16)</f>
        <v>386</v>
      </c>
      <c r="BA4" s="9">
        <f ca="1">AP4</f>
        <v>45244</v>
      </c>
      <c r="BB4">
        <f ca="1">+VLOOKUP(BA4,'Sub-base'!$P:$S,2,FALSE)+VLOOKUP(BA4,'Sub-base'!$P:$S,3,FALSE)+VLOOKUP(BA4,'Sub-base'!$P:$S,4,FALSE)</f>
        <v>40</v>
      </c>
      <c r="BC4">
        <f t="shared" ref="BC4:BC40" ca="1" si="1">SUM(BB2:BB4)</f>
        <v>40</v>
      </c>
      <c r="BK4" s="9">
        <v>44986</v>
      </c>
      <c r="BL4">
        <f ca="1">SUMIFS(Base!$9:$9,Base!$2:$2,$BK4)</f>
        <v>0</v>
      </c>
      <c r="BM4">
        <f ca="1">SUMIFS(Base!$11:$11,Base!$2:$2,$BK4)</f>
        <v>0</v>
      </c>
      <c r="BN4">
        <f ca="1">SUMIFS(Base!$12:$12,Base!$2:$2,$BK4)</f>
        <v>0</v>
      </c>
    </row>
    <row r="5" spans="2:66">
      <c r="B5" s="9">
        <f t="shared" ref="B5:B33" ca="1" si="2">B6-1</f>
        <v>45252</v>
      </c>
      <c r="C5">
        <f ca="1">SUMIF(Base!$2:$2,Plots!$B5,Base!$27:$27)</f>
        <v>37</v>
      </c>
      <c r="D5">
        <f ca="1">SUMIF(Base!$2:$2,Plots!$B5,Base!$29:$29)</f>
        <v>28</v>
      </c>
      <c r="E5">
        <f ca="1">SUMIF(Base!$2:$2,Plots!$B5,Base!$30:$30)</f>
        <v>2</v>
      </c>
      <c r="F5">
        <f ca="1">SUMIF(Base!$2:$2,Plots!$B5,Base!$28:$28)</f>
        <v>7</v>
      </c>
      <c r="G5">
        <f ca="1">SUMIF(Base!$2:$2,Plots!$B5,Base!$33:$33)</f>
        <v>2</v>
      </c>
      <c r="H5">
        <f ca="1">SUMIF(Base!$2:$2,Plots!$B5,Base!$34:$34)</f>
        <v>28</v>
      </c>
      <c r="I5">
        <f ca="1">SUMIF(Base!$2:$2,Plots!$B5,Base!$35:$35)</f>
        <v>0</v>
      </c>
      <c r="Q5" s="9">
        <f t="shared" ca="1" si="0"/>
        <v>45252</v>
      </c>
      <c r="R5">
        <f ca="1">SUMIF(Base!$2:$2,Plots!$Q5,Base!$47:$47)</f>
        <v>13</v>
      </c>
      <c r="S5">
        <f ca="1">SUMIF(Base!$2:$2,Plots!$B5,Base!$49:$49)</f>
        <v>10</v>
      </c>
      <c r="T5">
        <f ca="1">SUMIF(Base!$2:$2,Plots!$B5,Base!$50:$50)</f>
        <v>1</v>
      </c>
      <c r="U5">
        <f ca="1">SUMIF(Base!$2:$2,Plots!$B5,Base!$48:$48)</f>
        <v>2</v>
      </c>
      <c r="V5">
        <f ca="1">SUMIF(Base!$2:$2,Plots!$B5,Base!$53:$53)</f>
        <v>1</v>
      </c>
      <c r="W5">
        <f ca="1">SUMIF(Base!$2:$2,Plots!$B5,Base!$54:$54)</f>
        <v>10</v>
      </c>
      <c r="X5">
        <f ca="1">SUMIF(Base!$2:$2,Plots!$B5,Base!$55:$55)</f>
        <v>0</v>
      </c>
      <c r="AF5" s="9">
        <f t="shared" ref="AF5:AF41" ca="1" si="3">AP5</f>
        <v>45245</v>
      </c>
      <c r="AG5">
        <f ca="1">SUMIF(Base!$2:$2,Plots!$AP5,Base!$21:$21)</f>
        <v>55</v>
      </c>
      <c r="AH5">
        <f ca="1">SUMIF(Base!$2:$2,Plots!$AP5,Base!$17:$17)</f>
        <v>90</v>
      </c>
      <c r="AI5">
        <f ca="1">SUMIF(Base!$2:$2,Plots!$AP5,Base!$18:$18)</f>
        <v>0</v>
      </c>
      <c r="AJ5">
        <f ca="1">SUMIF(Base!$2:$2,Plots!$AP5,Base!$16:$16)</f>
        <v>419</v>
      </c>
      <c r="AP5" s="9">
        <f t="shared" ref="AP5:AP39" ca="1" si="4">AP6-1</f>
        <v>45245</v>
      </c>
      <c r="AQ5">
        <f ca="1">SUMIF(Base!$2:$2,Plots!$AP5,Base!$15:$15)</f>
        <v>509</v>
      </c>
      <c r="AR5">
        <f ca="1">SUMIF(Base!$2:$2,Plots!$AP5,Base!$17:$17)</f>
        <v>90</v>
      </c>
      <c r="AS5">
        <f ca="1">SUMIF(Base!$2:$2,Plots!$AP5,Base!$18:$18)</f>
        <v>0</v>
      </c>
      <c r="AT5">
        <f ca="1">SUMIF(Base!$2:$2,Plots!$AP5,Base!$16:$16)</f>
        <v>419</v>
      </c>
      <c r="BA5" s="9">
        <f t="shared" ref="BA5:BA41" ca="1" si="5">AP5</f>
        <v>45245</v>
      </c>
      <c r="BB5">
        <f ca="1">+VLOOKUP(BA5,'Sub-base'!$P:$S,2,FALSE)+VLOOKUP(BA5,'Sub-base'!$P:$S,3,FALSE)+VLOOKUP(BA5,'Sub-base'!$P:$S,4,FALSE)</f>
        <v>55</v>
      </c>
      <c r="BC5">
        <f t="shared" ca="1" si="1"/>
        <v>95</v>
      </c>
      <c r="BK5" s="9">
        <f>BK4+1</f>
        <v>44987</v>
      </c>
      <c r="BL5">
        <f ca="1">SUMIFS(Base!$9:$9,Base!$2:$2,BK5)</f>
        <v>0</v>
      </c>
      <c r="BM5">
        <f ca="1">SUMIFS(Base!$11:$11,Base!$2:$2,$BK5)</f>
        <v>0</v>
      </c>
      <c r="BN5">
        <f ca="1">SUMIFS(Base!$12:$12,Base!$2:$2,$BK5)</f>
        <v>0</v>
      </c>
    </row>
    <row r="6" spans="2:66">
      <c r="B6" s="9">
        <f t="shared" ca="1" si="2"/>
        <v>45253</v>
      </c>
      <c r="C6">
        <f ca="1">SUMIF(Base!$2:$2,Plots!$B6,Base!$27:$27)</f>
        <v>45</v>
      </c>
      <c r="D6">
        <f ca="1">SUMIF(Base!$2:$2,Plots!$B6,Base!$29:$29)</f>
        <v>36</v>
      </c>
      <c r="E6">
        <f ca="1">SUMIF(Base!$2:$2,Plots!$B6,Base!$30:$30)</f>
        <v>3</v>
      </c>
      <c r="F6">
        <f ca="1">SUMIF(Base!$2:$2,Plots!$B6,Base!$28:$28)</f>
        <v>6</v>
      </c>
      <c r="G6">
        <f ca="1">SUMIF(Base!$2:$2,Plots!$B6,Base!$33:$33)</f>
        <v>3</v>
      </c>
      <c r="H6">
        <f ca="1">SUMIF(Base!$2:$2,Plots!$B6,Base!$34:$34)</f>
        <v>36</v>
      </c>
      <c r="I6">
        <f ca="1">SUMIF(Base!$2:$2,Plots!$B6,Base!$35:$35)</f>
        <v>0</v>
      </c>
      <c r="Q6" s="9">
        <f t="shared" ca="1" si="0"/>
        <v>45253</v>
      </c>
      <c r="R6">
        <f ca="1">SUMIF(Base!$2:$2,Plots!$Q6,Base!$47:$47)</f>
        <v>8</v>
      </c>
      <c r="S6">
        <f ca="1">SUMIF(Base!$2:$2,Plots!$B6,Base!$49:$49)</f>
        <v>7</v>
      </c>
      <c r="T6">
        <f ca="1">SUMIF(Base!$2:$2,Plots!$B6,Base!$50:$50)</f>
        <v>0</v>
      </c>
      <c r="U6">
        <f ca="1">SUMIF(Base!$2:$2,Plots!$B6,Base!$48:$48)</f>
        <v>1</v>
      </c>
      <c r="V6">
        <f ca="1">SUMIF(Base!$2:$2,Plots!$B6,Base!$53:$53)</f>
        <v>0</v>
      </c>
      <c r="W6">
        <f ca="1">SUMIF(Base!$2:$2,Plots!$B6,Base!$54:$54)</f>
        <v>7</v>
      </c>
      <c r="X6">
        <f ca="1">SUMIF(Base!$2:$2,Plots!$B6,Base!$55:$55)</f>
        <v>0</v>
      </c>
      <c r="AF6" s="9">
        <f t="shared" ca="1" si="3"/>
        <v>45246</v>
      </c>
      <c r="AG6">
        <f ca="1">SUMIF(Base!$2:$2,Plots!$AP6,Base!$21:$21)</f>
        <v>59</v>
      </c>
      <c r="AH6">
        <f ca="1">SUMIF(Base!$2:$2,Plots!$AP6,Base!$17:$17)</f>
        <v>265</v>
      </c>
      <c r="AI6">
        <f ca="1">SUMIF(Base!$2:$2,Plots!$AP6,Base!$18:$18)</f>
        <v>0</v>
      </c>
      <c r="AJ6">
        <f ca="1">SUMIF(Base!$2:$2,Plots!$AP6,Base!$16:$16)</f>
        <v>460</v>
      </c>
      <c r="AP6" s="9">
        <f t="shared" ca="1" si="4"/>
        <v>45246</v>
      </c>
      <c r="AQ6">
        <f ca="1">SUMIF(Base!$2:$2,Plots!$AP6,Base!$15:$15)</f>
        <v>725</v>
      </c>
      <c r="AR6">
        <f ca="1">SUMIF(Base!$2:$2,Plots!$AP6,Base!$17:$17)</f>
        <v>265</v>
      </c>
      <c r="AS6">
        <f ca="1">SUMIF(Base!$2:$2,Plots!$AP6,Base!$18:$18)</f>
        <v>0</v>
      </c>
      <c r="AT6">
        <f ca="1">SUMIF(Base!$2:$2,Plots!$AP6,Base!$16:$16)</f>
        <v>460</v>
      </c>
      <c r="BA6" s="9">
        <f t="shared" ca="1" si="5"/>
        <v>45246</v>
      </c>
      <c r="BB6">
        <f ca="1">+VLOOKUP(BA6,'Sub-base'!$P:$S,2,FALSE)+VLOOKUP(BA6,'Sub-base'!$P:$S,3,FALSE)+VLOOKUP(BA6,'Sub-base'!$P:$S,4,FALSE)</f>
        <v>59</v>
      </c>
      <c r="BC6">
        <f t="shared" ca="1" si="1"/>
        <v>154</v>
      </c>
      <c r="BK6" s="9">
        <f t="shared" ref="BK6:BK34" si="6">BK5+1</f>
        <v>44988</v>
      </c>
      <c r="BL6">
        <f ca="1">SUMIFS(Base!$9:$9,Base!$2:$2,BK6)</f>
        <v>0</v>
      </c>
      <c r="BM6">
        <f ca="1">SUMIFS(Base!$11:$11,Base!$2:$2,$BK6)</f>
        <v>0</v>
      </c>
      <c r="BN6">
        <f ca="1">SUMIFS(Base!$12:$12,Base!$2:$2,$BK6)</f>
        <v>0</v>
      </c>
    </row>
    <row r="7" spans="2:66">
      <c r="B7" s="9">
        <f t="shared" ca="1" si="2"/>
        <v>45254</v>
      </c>
      <c r="C7">
        <f ca="1">SUMIF(Base!$2:$2,Plots!$B7,Base!$27:$27)</f>
        <v>37</v>
      </c>
      <c r="D7">
        <f ca="1">SUMIF(Base!$2:$2,Plots!$B7,Base!$29:$29)</f>
        <v>27</v>
      </c>
      <c r="E7">
        <f ca="1">SUMIF(Base!$2:$2,Plots!$B7,Base!$30:$30)</f>
        <v>4</v>
      </c>
      <c r="F7">
        <f ca="1">SUMIF(Base!$2:$2,Plots!$B7,Base!$28:$28)</f>
        <v>6</v>
      </c>
      <c r="G7">
        <f ca="1">SUMIF(Base!$2:$2,Plots!$B7,Base!$33:$33)</f>
        <v>4</v>
      </c>
      <c r="H7">
        <f ca="1">SUMIF(Base!$2:$2,Plots!$B7,Base!$34:$34)</f>
        <v>27</v>
      </c>
      <c r="I7">
        <f ca="1">SUMIF(Base!$2:$2,Plots!$B7,Base!$35:$35)</f>
        <v>0</v>
      </c>
      <c r="Q7" s="9">
        <f t="shared" ca="1" si="0"/>
        <v>45254</v>
      </c>
      <c r="R7">
        <f ca="1">SUMIF(Base!$2:$2,Plots!$Q7,Base!$47:$47)</f>
        <v>11</v>
      </c>
      <c r="S7">
        <f ca="1">SUMIF(Base!$2:$2,Plots!$B7,Base!$49:$49)</f>
        <v>11</v>
      </c>
      <c r="T7">
        <f ca="1">SUMIF(Base!$2:$2,Plots!$B7,Base!$50:$50)</f>
        <v>0</v>
      </c>
      <c r="U7">
        <f ca="1">SUMIF(Base!$2:$2,Plots!$B7,Base!$48:$48)</f>
        <v>0</v>
      </c>
      <c r="V7">
        <f ca="1">SUMIF(Base!$2:$2,Plots!$B7,Base!$53:$53)</f>
        <v>0</v>
      </c>
      <c r="W7">
        <f ca="1">SUMIF(Base!$2:$2,Plots!$B7,Base!$54:$54)</f>
        <v>11</v>
      </c>
      <c r="X7">
        <f ca="1">SUMIF(Base!$2:$2,Plots!$B7,Base!$55:$55)</f>
        <v>0</v>
      </c>
      <c r="AF7" s="9">
        <f t="shared" ca="1" si="3"/>
        <v>45247</v>
      </c>
      <c r="AG7">
        <f ca="1">SUMIF(Base!$2:$2,Plots!$AP7,Base!$21:$21)</f>
        <v>95</v>
      </c>
      <c r="AH7">
        <f ca="1">SUMIF(Base!$2:$2,Plots!$AP7,Base!$17:$17)</f>
        <v>569</v>
      </c>
      <c r="AI7">
        <f ca="1">SUMIF(Base!$2:$2,Plots!$AP7,Base!$18:$18)</f>
        <v>0</v>
      </c>
      <c r="AJ7">
        <f ca="1">SUMIF(Base!$2:$2,Plots!$AP7,Base!$16:$16)</f>
        <v>554</v>
      </c>
      <c r="AP7" s="9">
        <f t="shared" ca="1" si="4"/>
        <v>45247</v>
      </c>
      <c r="AQ7">
        <f ca="1">SUMIF(Base!$2:$2,Plots!$AP7,Base!$15:$15)</f>
        <v>1123</v>
      </c>
      <c r="AR7">
        <f ca="1">SUMIF(Base!$2:$2,Plots!$AP7,Base!$17:$17)</f>
        <v>569</v>
      </c>
      <c r="AS7">
        <f ca="1">SUMIF(Base!$2:$2,Plots!$AP7,Base!$18:$18)</f>
        <v>0</v>
      </c>
      <c r="AT7">
        <f ca="1">SUMIF(Base!$2:$2,Plots!$AP7,Base!$16:$16)</f>
        <v>554</v>
      </c>
      <c r="BA7" s="9">
        <f t="shared" ca="1" si="5"/>
        <v>45247</v>
      </c>
      <c r="BB7">
        <f ca="1">+VLOOKUP(BA7,'Sub-base'!$P:$S,2,FALSE)+VLOOKUP(BA7,'Sub-base'!$P:$S,3,FALSE)+VLOOKUP(BA7,'Sub-base'!$P:$S,4,FALSE)</f>
        <v>95</v>
      </c>
      <c r="BC7">
        <f t="shared" ca="1" si="1"/>
        <v>209</v>
      </c>
      <c r="BK7" s="9">
        <f t="shared" si="6"/>
        <v>44989</v>
      </c>
      <c r="BL7">
        <f ca="1">SUMIFS(Base!$9:$9,Base!$2:$2,BK7)</f>
        <v>0</v>
      </c>
      <c r="BM7">
        <f ca="1">SUMIFS(Base!$11:$11,Base!$2:$2,$BK7)</f>
        <v>0</v>
      </c>
      <c r="BN7">
        <f ca="1">SUMIFS(Base!$12:$12,Base!$2:$2,$BK7)</f>
        <v>0</v>
      </c>
    </row>
    <row r="8" spans="2:66">
      <c r="B8" s="9">
        <f t="shared" ca="1" si="2"/>
        <v>45255</v>
      </c>
      <c r="C8">
        <f ca="1">SUMIF(Base!$2:$2,Plots!$B8,Base!$27:$27)</f>
        <v>13</v>
      </c>
      <c r="D8">
        <f ca="1">SUMIF(Base!$2:$2,Plots!$B8,Base!$29:$29)</f>
        <v>10</v>
      </c>
      <c r="E8">
        <f ca="1">SUMIF(Base!$2:$2,Plots!$B8,Base!$30:$30)</f>
        <v>2</v>
      </c>
      <c r="F8">
        <f ca="1">SUMIF(Base!$2:$2,Plots!$B8,Base!$28:$28)</f>
        <v>1</v>
      </c>
      <c r="G8">
        <f ca="1">SUMIF(Base!$2:$2,Plots!$B8,Base!$33:$33)</f>
        <v>2</v>
      </c>
      <c r="H8">
        <f ca="1">SUMIF(Base!$2:$2,Plots!$B8,Base!$34:$34)</f>
        <v>10</v>
      </c>
      <c r="I8">
        <f ca="1">SUMIF(Base!$2:$2,Plots!$B8,Base!$35:$35)</f>
        <v>0</v>
      </c>
      <c r="Q8" s="9">
        <f t="shared" ca="1" si="0"/>
        <v>45255</v>
      </c>
      <c r="R8">
        <f ca="1">SUMIF(Base!$2:$2,Plots!$Q8,Base!$47:$47)</f>
        <v>5</v>
      </c>
      <c r="S8">
        <f ca="1">SUMIF(Base!$2:$2,Plots!$B8,Base!$49:$49)</f>
        <v>4</v>
      </c>
      <c r="T8">
        <f ca="1">SUMIF(Base!$2:$2,Plots!$B8,Base!$50:$50)</f>
        <v>0</v>
      </c>
      <c r="U8">
        <f ca="1">SUMIF(Base!$2:$2,Plots!$B8,Base!$48:$48)</f>
        <v>1</v>
      </c>
      <c r="V8">
        <f ca="1">SUMIF(Base!$2:$2,Plots!$B8,Base!$53:$53)</f>
        <v>0</v>
      </c>
      <c r="W8">
        <f ca="1">SUMIF(Base!$2:$2,Plots!$B8,Base!$54:$54)</f>
        <v>4</v>
      </c>
      <c r="X8">
        <f ca="1">SUMIF(Base!$2:$2,Plots!$B8,Base!$55:$55)</f>
        <v>0</v>
      </c>
      <c r="AF8" s="9">
        <f t="shared" ca="1" si="3"/>
        <v>45248</v>
      </c>
      <c r="AG8">
        <f ca="1">SUMIF(Base!$2:$2,Plots!$AP8,Base!$21:$21)</f>
        <v>55</v>
      </c>
      <c r="AH8">
        <f ca="1">SUMIF(Base!$2:$2,Plots!$AP8,Base!$17:$17)</f>
        <v>229</v>
      </c>
      <c r="AI8">
        <f ca="1">SUMIF(Base!$2:$2,Plots!$AP8,Base!$18:$18)</f>
        <v>0</v>
      </c>
      <c r="AJ8">
        <f ca="1">SUMIF(Base!$2:$2,Plots!$AP8,Base!$16:$16)</f>
        <v>313</v>
      </c>
      <c r="AP8" s="9">
        <f t="shared" ca="1" si="4"/>
        <v>45248</v>
      </c>
      <c r="AQ8">
        <f ca="1">SUMIF(Base!$2:$2,Plots!$AP8,Base!$15:$15)</f>
        <v>542</v>
      </c>
      <c r="AR8">
        <f ca="1">SUMIF(Base!$2:$2,Plots!$AP8,Base!$17:$17)</f>
        <v>229</v>
      </c>
      <c r="AS8">
        <f ca="1">SUMIF(Base!$2:$2,Plots!$AP8,Base!$18:$18)</f>
        <v>0</v>
      </c>
      <c r="AT8">
        <f ca="1">SUMIF(Base!$2:$2,Plots!$AP8,Base!$16:$16)</f>
        <v>313</v>
      </c>
      <c r="BA8" s="9">
        <f t="shared" ca="1" si="5"/>
        <v>45248</v>
      </c>
      <c r="BB8">
        <f ca="1">+VLOOKUP(BA8,'Sub-base'!$P:$S,2,FALSE)+VLOOKUP(BA8,'Sub-base'!$P:$S,3,FALSE)+VLOOKUP(BA8,'Sub-base'!$P:$S,4,FALSE)</f>
        <v>55</v>
      </c>
      <c r="BC8">
        <f t="shared" ca="1" si="1"/>
        <v>209</v>
      </c>
      <c r="BK8" s="9">
        <f t="shared" si="6"/>
        <v>44990</v>
      </c>
      <c r="BL8">
        <f ca="1">SUMIFS(Base!$9:$9,Base!$2:$2,BK8)</f>
        <v>0</v>
      </c>
      <c r="BM8">
        <f ca="1">SUMIFS(Base!$11:$11,Base!$2:$2,$BK8)</f>
        <v>0</v>
      </c>
      <c r="BN8">
        <f ca="1">SUMIFS(Base!$12:$12,Base!$2:$2,$BK8)</f>
        <v>0</v>
      </c>
    </row>
    <row r="9" spans="2:66">
      <c r="B9" s="9">
        <f t="shared" ca="1" si="2"/>
        <v>45256</v>
      </c>
      <c r="C9">
        <f ca="1">SUMIF(Base!$2:$2,Plots!$B9,Base!$27:$27)</f>
        <v>8</v>
      </c>
      <c r="D9">
        <f ca="1">SUMIF(Base!$2:$2,Plots!$B9,Base!$29:$29)</f>
        <v>6</v>
      </c>
      <c r="E9">
        <f ca="1">SUMIF(Base!$2:$2,Plots!$B9,Base!$30:$30)</f>
        <v>0</v>
      </c>
      <c r="F9">
        <f ca="1">SUMIF(Base!$2:$2,Plots!$B9,Base!$28:$28)</f>
        <v>2</v>
      </c>
      <c r="G9">
        <f ca="1">SUMIF(Base!$2:$2,Plots!$B9,Base!$33:$33)</f>
        <v>0</v>
      </c>
      <c r="H9">
        <f ca="1">SUMIF(Base!$2:$2,Plots!$B9,Base!$34:$34)</f>
        <v>6</v>
      </c>
      <c r="I9">
        <f ca="1">SUMIF(Base!$2:$2,Plots!$B9,Base!$35:$35)</f>
        <v>0</v>
      </c>
      <c r="Q9" s="9">
        <f t="shared" ca="1" si="0"/>
        <v>45256</v>
      </c>
      <c r="R9">
        <f ca="1">SUMIF(Base!$2:$2,Plots!$Q9,Base!$47:$47)</f>
        <v>0</v>
      </c>
      <c r="S9">
        <f ca="1">SUMIF(Base!$2:$2,Plots!$B9,Base!$49:$49)</f>
        <v>0</v>
      </c>
      <c r="T9">
        <f ca="1">SUMIF(Base!$2:$2,Plots!$B9,Base!$50:$50)</f>
        <v>0</v>
      </c>
      <c r="U9">
        <f ca="1">SUMIF(Base!$2:$2,Plots!$B9,Base!$48:$48)</f>
        <v>0</v>
      </c>
      <c r="V9">
        <f ca="1">SUMIF(Base!$2:$2,Plots!$B9,Base!$53:$53)</f>
        <v>0</v>
      </c>
      <c r="W9">
        <f ca="1">SUMIF(Base!$2:$2,Plots!$B9,Base!$54:$54)</f>
        <v>0</v>
      </c>
      <c r="X9">
        <f ca="1">SUMIF(Base!$2:$2,Plots!$B9,Base!$55:$55)</f>
        <v>0</v>
      </c>
      <c r="AF9" s="9">
        <f t="shared" ca="1" si="3"/>
        <v>45249</v>
      </c>
      <c r="AG9">
        <f ca="1">SUMIF(Base!$2:$2,Plots!$AP9,Base!$21:$21)</f>
        <v>51</v>
      </c>
      <c r="AH9">
        <f ca="1">SUMIF(Base!$2:$2,Plots!$AP9,Base!$17:$17)</f>
        <v>165</v>
      </c>
      <c r="AI9">
        <f ca="1">SUMIF(Base!$2:$2,Plots!$AP9,Base!$18:$18)</f>
        <v>0</v>
      </c>
      <c r="AJ9">
        <f ca="1">SUMIF(Base!$2:$2,Plots!$AP9,Base!$16:$16)</f>
        <v>290</v>
      </c>
      <c r="AP9" s="9">
        <f t="shared" ca="1" si="4"/>
        <v>45249</v>
      </c>
      <c r="AQ9">
        <f ca="1">SUMIF(Base!$2:$2,Plots!$AP9,Base!$15:$15)</f>
        <v>455</v>
      </c>
      <c r="AR9">
        <f ca="1">SUMIF(Base!$2:$2,Plots!$AP9,Base!$17:$17)</f>
        <v>165</v>
      </c>
      <c r="AS9">
        <f ca="1">SUMIF(Base!$2:$2,Plots!$AP9,Base!$18:$18)</f>
        <v>0</v>
      </c>
      <c r="AT9">
        <f ca="1">SUMIF(Base!$2:$2,Plots!$AP9,Base!$16:$16)</f>
        <v>290</v>
      </c>
      <c r="BA9" s="9">
        <f t="shared" ca="1" si="5"/>
        <v>45249</v>
      </c>
      <c r="BB9">
        <f ca="1">+VLOOKUP(BA9,'Sub-base'!$P:$S,2,FALSE)+VLOOKUP(BA9,'Sub-base'!$P:$S,3,FALSE)+VLOOKUP(BA9,'Sub-base'!$P:$S,4,FALSE)</f>
        <v>51</v>
      </c>
      <c r="BC9">
        <f t="shared" ca="1" si="1"/>
        <v>201</v>
      </c>
      <c r="BK9" s="9">
        <f t="shared" si="6"/>
        <v>44991</v>
      </c>
      <c r="BL9">
        <f ca="1">SUMIFS(Base!$9:$9,Base!$2:$2,BK9)</f>
        <v>0</v>
      </c>
      <c r="BM9">
        <f ca="1">SUMIFS(Base!$11:$11,Base!$2:$2,$BK9)</f>
        <v>0</v>
      </c>
      <c r="BN9">
        <f ca="1">SUMIFS(Base!$12:$12,Base!$2:$2,$BK9)</f>
        <v>0</v>
      </c>
    </row>
    <row r="10" spans="2:66">
      <c r="B10" s="9">
        <f t="shared" ca="1" si="2"/>
        <v>45257</v>
      </c>
      <c r="C10">
        <f ca="1">SUMIF(Base!$2:$2,Plots!$B10,Base!$27:$27)</f>
        <v>15</v>
      </c>
      <c r="D10">
        <f ca="1">SUMIF(Base!$2:$2,Plots!$B10,Base!$29:$29)</f>
        <v>6</v>
      </c>
      <c r="E10">
        <f ca="1">SUMIF(Base!$2:$2,Plots!$B10,Base!$30:$30)</f>
        <v>1</v>
      </c>
      <c r="F10">
        <f ca="1">SUMIF(Base!$2:$2,Plots!$B10,Base!$28:$28)</f>
        <v>8</v>
      </c>
      <c r="G10">
        <f ca="1">SUMIF(Base!$2:$2,Plots!$B10,Base!$33:$33)</f>
        <v>1</v>
      </c>
      <c r="H10">
        <f ca="1">SUMIF(Base!$2:$2,Plots!$B10,Base!$34:$34)</f>
        <v>6</v>
      </c>
      <c r="I10">
        <f ca="1">SUMIF(Base!$2:$2,Plots!$B10,Base!$35:$35)</f>
        <v>0</v>
      </c>
      <c r="Q10" s="9">
        <f t="shared" ca="1" si="0"/>
        <v>45257</v>
      </c>
      <c r="R10">
        <f ca="1">SUMIF(Base!$2:$2,Plots!$Q10,Base!$47:$47)</f>
        <v>5</v>
      </c>
      <c r="S10">
        <f ca="1">SUMIF(Base!$2:$2,Plots!$B10,Base!$49:$49)</f>
        <v>4</v>
      </c>
      <c r="T10">
        <f ca="1">SUMIF(Base!$2:$2,Plots!$B10,Base!$50:$50)</f>
        <v>0</v>
      </c>
      <c r="U10">
        <f ca="1">SUMIF(Base!$2:$2,Plots!$B10,Base!$48:$48)</f>
        <v>1</v>
      </c>
      <c r="V10">
        <f ca="1">SUMIF(Base!$2:$2,Plots!$B10,Base!$53:$53)</f>
        <v>0</v>
      </c>
      <c r="W10">
        <f ca="1">SUMIF(Base!$2:$2,Plots!$B10,Base!$54:$54)</f>
        <v>4</v>
      </c>
      <c r="X10">
        <f ca="1">SUMIF(Base!$2:$2,Plots!$B10,Base!$55:$55)</f>
        <v>0</v>
      </c>
      <c r="AF10" s="9">
        <f t="shared" ca="1" si="3"/>
        <v>45250</v>
      </c>
      <c r="AG10">
        <f ca="1">SUMIF(Base!$2:$2,Plots!$AP10,Base!$21:$21)</f>
        <v>90</v>
      </c>
      <c r="AH10">
        <f ca="1">SUMIF(Base!$2:$2,Plots!$AP10,Base!$17:$17)</f>
        <v>355</v>
      </c>
      <c r="AI10">
        <f ca="1">SUMIF(Base!$2:$2,Plots!$AP10,Base!$18:$18)</f>
        <v>0</v>
      </c>
      <c r="AJ10">
        <f ca="1">SUMIF(Base!$2:$2,Plots!$AP10,Base!$16:$16)</f>
        <v>630</v>
      </c>
      <c r="AP10" s="9">
        <f t="shared" ca="1" si="4"/>
        <v>45250</v>
      </c>
      <c r="AQ10">
        <f ca="1">SUMIF(Base!$2:$2,Plots!$AP10,Base!$15:$15)</f>
        <v>985</v>
      </c>
      <c r="AR10">
        <f ca="1">SUMIF(Base!$2:$2,Plots!$AP10,Base!$17:$17)</f>
        <v>355</v>
      </c>
      <c r="AS10">
        <f ca="1">SUMIF(Base!$2:$2,Plots!$AP10,Base!$18:$18)</f>
        <v>0</v>
      </c>
      <c r="AT10">
        <f ca="1">SUMIF(Base!$2:$2,Plots!$AP10,Base!$16:$16)</f>
        <v>630</v>
      </c>
      <c r="BA10" s="9">
        <f t="shared" ca="1" si="5"/>
        <v>45250</v>
      </c>
      <c r="BB10">
        <f ca="1">+VLOOKUP(BA10,'Sub-base'!$P:$S,2,FALSE)+VLOOKUP(BA10,'Sub-base'!$P:$S,3,FALSE)+VLOOKUP(BA10,'Sub-base'!$P:$S,4,FALSE)</f>
        <v>90</v>
      </c>
      <c r="BC10">
        <f t="shared" ca="1" si="1"/>
        <v>196</v>
      </c>
      <c r="BK10" s="9">
        <f t="shared" si="6"/>
        <v>44992</v>
      </c>
      <c r="BL10">
        <f ca="1">SUMIFS(Base!$9:$9,Base!$2:$2,BK10)</f>
        <v>0</v>
      </c>
      <c r="BM10">
        <f ca="1">SUMIFS(Base!$11:$11,Base!$2:$2,$BK10)</f>
        <v>0</v>
      </c>
      <c r="BN10">
        <f ca="1">SUMIFS(Base!$12:$12,Base!$2:$2,$BK10)</f>
        <v>0</v>
      </c>
    </row>
    <row r="11" spans="2:66">
      <c r="B11" s="9">
        <f t="shared" ca="1" si="2"/>
        <v>45258</v>
      </c>
      <c r="C11">
        <f ca="1">SUMIF(Base!$2:$2,Plots!$B11,Base!$27:$27)</f>
        <v>22</v>
      </c>
      <c r="D11">
        <f ca="1">SUMIF(Base!$2:$2,Plots!$B11,Base!$29:$29)</f>
        <v>16</v>
      </c>
      <c r="E11">
        <f ca="1">SUMIF(Base!$2:$2,Plots!$B11,Base!$30:$30)</f>
        <v>1</v>
      </c>
      <c r="F11">
        <f ca="1">SUMIF(Base!$2:$2,Plots!$B11,Base!$28:$28)</f>
        <v>5</v>
      </c>
      <c r="G11">
        <f ca="1">SUMIF(Base!$2:$2,Plots!$B11,Base!$33:$33)</f>
        <v>1</v>
      </c>
      <c r="H11">
        <f ca="1">SUMIF(Base!$2:$2,Plots!$B11,Base!$34:$34)</f>
        <v>16</v>
      </c>
      <c r="I11">
        <f ca="1">SUMIF(Base!$2:$2,Plots!$B11,Base!$35:$35)</f>
        <v>0</v>
      </c>
      <c r="Q11" s="9">
        <f t="shared" ca="1" si="0"/>
        <v>45258</v>
      </c>
      <c r="R11">
        <f ca="1">SUMIF(Base!$2:$2,Plots!$Q11,Base!$47:$47)</f>
        <v>9</v>
      </c>
      <c r="S11">
        <f ca="1">SUMIF(Base!$2:$2,Plots!$B11,Base!$49:$49)</f>
        <v>8</v>
      </c>
      <c r="T11">
        <f ca="1">SUMIF(Base!$2:$2,Plots!$B11,Base!$50:$50)</f>
        <v>0</v>
      </c>
      <c r="U11">
        <f ca="1">SUMIF(Base!$2:$2,Plots!$B11,Base!$48:$48)</f>
        <v>1</v>
      </c>
      <c r="V11">
        <f ca="1">SUMIF(Base!$2:$2,Plots!$B11,Base!$53:$53)</f>
        <v>0</v>
      </c>
      <c r="W11">
        <f ca="1">SUMIF(Base!$2:$2,Plots!$B11,Base!$54:$54)</f>
        <v>8</v>
      </c>
      <c r="X11">
        <f ca="1">SUMIF(Base!$2:$2,Plots!$B11,Base!$55:$55)</f>
        <v>0</v>
      </c>
      <c r="AF11" s="9">
        <f t="shared" ca="1" si="3"/>
        <v>45251</v>
      </c>
      <c r="AG11">
        <f ca="1">SUMIF(Base!$2:$2,Plots!$AP11,Base!$21:$21)</f>
        <v>99</v>
      </c>
      <c r="AH11">
        <f ca="1">SUMIF(Base!$2:$2,Plots!$AP11,Base!$17:$17)</f>
        <v>920</v>
      </c>
      <c r="AI11">
        <f ca="1">SUMIF(Base!$2:$2,Plots!$AP11,Base!$18:$18)</f>
        <v>0</v>
      </c>
      <c r="AJ11">
        <f ca="1">SUMIF(Base!$2:$2,Plots!$AP11,Base!$16:$16)</f>
        <v>592</v>
      </c>
      <c r="AK11">
        <f ca="1">SUM(AG5:AG11)</f>
        <v>504</v>
      </c>
      <c r="AL11">
        <f t="shared" ref="AL11:AL26" ca="1" si="7">SUM(AH5:AH11)</f>
        <v>2593</v>
      </c>
      <c r="AM11">
        <f t="shared" ref="AM11:AM26" ca="1" si="8">SUM(AI5:AI11)</f>
        <v>0</v>
      </c>
      <c r="AN11">
        <f t="shared" ref="AN11:AN26" ca="1" si="9">SUM(AJ5:AJ11)</f>
        <v>3258</v>
      </c>
      <c r="AP11" s="9">
        <f t="shared" ca="1" si="4"/>
        <v>45251</v>
      </c>
      <c r="AQ11">
        <f ca="1">SUMIF(Base!$2:$2,Plots!$AP11,Base!$15:$15)</f>
        <v>1512</v>
      </c>
      <c r="AR11">
        <f ca="1">SUMIF(Base!$2:$2,Plots!$AP11,Base!$17:$17)</f>
        <v>920</v>
      </c>
      <c r="AS11">
        <f ca="1">SUMIF(Base!$2:$2,Plots!$AP11,Base!$18:$18)</f>
        <v>0</v>
      </c>
      <c r="AT11">
        <f ca="1">SUMIF(Base!$2:$2,Plots!$AP11,Base!$16:$16)</f>
        <v>592</v>
      </c>
      <c r="AU11">
        <f ca="1">SUM(AQ5:AQ11)</f>
        <v>5851</v>
      </c>
      <c r="AV11">
        <f t="shared" ref="AV11:AX26" ca="1" si="10">SUM(AR5:AR11)</f>
        <v>2593</v>
      </c>
      <c r="AW11">
        <f t="shared" ca="1" si="10"/>
        <v>0</v>
      </c>
      <c r="AX11">
        <f t="shared" ca="1" si="10"/>
        <v>3258</v>
      </c>
      <c r="BA11" s="9">
        <f t="shared" ca="1" si="5"/>
        <v>45251</v>
      </c>
      <c r="BB11">
        <f ca="1">+VLOOKUP(BA11,'Sub-base'!$P:$S,2,FALSE)+VLOOKUP(BA11,'Sub-base'!$P:$S,3,FALSE)+VLOOKUP(BA11,'Sub-base'!$P:$S,4,FALSE)</f>
        <v>99</v>
      </c>
      <c r="BC11">
        <f t="shared" ca="1" si="1"/>
        <v>240</v>
      </c>
      <c r="BK11" s="9">
        <f t="shared" si="6"/>
        <v>44993</v>
      </c>
      <c r="BL11">
        <f ca="1">SUMIFS(Base!$9:$9,Base!$2:$2,BK11)</f>
        <v>0</v>
      </c>
      <c r="BM11">
        <f ca="1">SUMIFS(Base!$11:$11,Base!$2:$2,$BK11)</f>
        <v>0</v>
      </c>
      <c r="BN11">
        <f ca="1">SUMIFS(Base!$12:$12,Base!$2:$2,$BK11)</f>
        <v>0</v>
      </c>
    </row>
    <row r="12" spans="2:66">
      <c r="B12" s="9">
        <f t="shared" ca="1" si="2"/>
        <v>45259</v>
      </c>
      <c r="C12">
        <f ca="1">SUMIF(Base!$2:$2,Plots!$B12,Base!$27:$27)</f>
        <v>13</v>
      </c>
      <c r="D12">
        <f ca="1">SUMIF(Base!$2:$2,Plots!$B12,Base!$29:$29)</f>
        <v>9</v>
      </c>
      <c r="E12">
        <f ca="1">SUMIF(Base!$2:$2,Plots!$B12,Base!$30:$30)</f>
        <v>0</v>
      </c>
      <c r="F12">
        <f ca="1">SUMIF(Base!$2:$2,Plots!$B12,Base!$28:$28)</f>
        <v>4</v>
      </c>
      <c r="G12">
        <f ca="1">SUMIF(Base!$2:$2,Plots!$B12,Base!$33:$33)</f>
        <v>0</v>
      </c>
      <c r="H12">
        <f ca="1">SUMIF(Base!$2:$2,Plots!$B12,Base!$34:$34)</f>
        <v>9</v>
      </c>
      <c r="I12">
        <f ca="1">SUMIF(Base!$2:$2,Plots!$B12,Base!$35:$35)</f>
        <v>0</v>
      </c>
      <c r="Q12" s="9">
        <f t="shared" ca="1" si="0"/>
        <v>45259</v>
      </c>
      <c r="R12">
        <f ca="1">SUMIF(Base!$2:$2,Plots!$Q12,Base!$47:$47)</f>
        <v>2</v>
      </c>
      <c r="S12">
        <f ca="1">SUMIF(Base!$2:$2,Plots!$B12,Base!$49:$49)</f>
        <v>2</v>
      </c>
      <c r="T12">
        <f ca="1">SUMIF(Base!$2:$2,Plots!$B12,Base!$50:$50)</f>
        <v>0</v>
      </c>
      <c r="U12">
        <f ca="1">SUMIF(Base!$2:$2,Plots!$B12,Base!$48:$48)</f>
        <v>0</v>
      </c>
      <c r="V12">
        <f ca="1">SUMIF(Base!$2:$2,Plots!$B12,Base!$53:$53)</f>
        <v>0</v>
      </c>
      <c r="W12">
        <f ca="1">SUMIF(Base!$2:$2,Plots!$B12,Base!$54:$54)</f>
        <v>2</v>
      </c>
      <c r="X12">
        <f ca="1">SUMIF(Base!$2:$2,Plots!$B12,Base!$55:$55)</f>
        <v>0</v>
      </c>
      <c r="AF12" s="9">
        <f t="shared" ca="1" si="3"/>
        <v>45252</v>
      </c>
      <c r="AG12">
        <f ca="1">SUMIF(Base!$2:$2,Plots!$AP12,Base!$21:$21)</f>
        <v>80</v>
      </c>
      <c r="AH12">
        <f ca="1">SUMIF(Base!$2:$2,Plots!$AP12,Base!$17:$17)</f>
        <v>544</v>
      </c>
      <c r="AI12">
        <f ca="1">SUMIF(Base!$2:$2,Plots!$AP12,Base!$18:$18)</f>
        <v>0</v>
      </c>
      <c r="AJ12">
        <f ca="1">SUMIF(Base!$2:$2,Plots!$AP12,Base!$16:$16)</f>
        <v>474</v>
      </c>
      <c r="AK12">
        <f t="shared" ref="AK12:AK41" ca="1" si="11">SUM(AG6:AG12)</f>
        <v>529</v>
      </c>
      <c r="AL12">
        <f t="shared" ca="1" si="7"/>
        <v>3047</v>
      </c>
      <c r="AM12">
        <f t="shared" ca="1" si="8"/>
        <v>0</v>
      </c>
      <c r="AN12">
        <f t="shared" ca="1" si="9"/>
        <v>3313</v>
      </c>
      <c r="AP12" s="9">
        <f t="shared" ca="1" si="4"/>
        <v>45252</v>
      </c>
      <c r="AQ12">
        <f ca="1">SUMIF(Base!$2:$2,Plots!$AP12,Base!$15:$15)</f>
        <v>1018</v>
      </c>
      <c r="AR12">
        <f ca="1">SUMIF(Base!$2:$2,Plots!$AP12,Base!$17:$17)</f>
        <v>544</v>
      </c>
      <c r="AS12">
        <f ca="1">SUMIF(Base!$2:$2,Plots!$AP12,Base!$18:$18)</f>
        <v>0</v>
      </c>
      <c r="AT12">
        <f ca="1">SUMIF(Base!$2:$2,Plots!$AP12,Base!$16:$16)</f>
        <v>474</v>
      </c>
      <c r="AU12">
        <f t="shared" ref="AU12:AU41" ca="1" si="12">SUM(AQ6:AQ12)</f>
        <v>6360</v>
      </c>
      <c r="AV12">
        <f t="shared" ca="1" si="10"/>
        <v>3047</v>
      </c>
      <c r="AW12">
        <f t="shared" ca="1" si="10"/>
        <v>0</v>
      </c>
      <c r="AX12">
        <f t="shared" ca="1" si="10"/>
        <v>3313</v>
      </c>
      <c r="BA12" s="9">
        <f t="shared" ca="1" si="5"/>
        <v>45252</v>
      </c>
      <c r="BB12">
        <f ca="1">+VLOOKUP(BA12,'Sub-base'!$P:$S,2,FALSE)+VLOOKUP(BA12,'Sub-base'!$P:$S,3,FALSE)+VLOOKUP(BA12,'Sub-base'!$P:$S,4,FALSE)</f>
        <v>80</v>
      </c>
      <c r="BC12">
        <f t="shared" ca="1" si="1"/>
        <v>269</v>
      </c>
      <c r="BK12" s="9">
        <f t="shared" si="6"/>
        <v>44994</v>
      </c>
      <c r="BL12">
        <f ca="1">SUMIFS(Base!$9:$9,Base!$2:$2,BK12)</f>
        <v>0</v>
      </c>
      <c r="BM12">
        <f ca="1">SUMIFS(Base!$11:$11,Base!$2:$2,$BK12)</f>
        <v>0</v>
      </c>
      <c r="BN12">
        <f ca="1">SUMIFS(Base!$12:$12,Base!$2:$2,$BK12)</f>
        <v>0</v>
      </c>
    </row>
    <row r="13" spans="2:66">
      <c r="B13" s="9">
        <f t="shared" ca="1" si="2"/>
        <v>45260</v>
      </c>
      <c r="C13">
        <f ca="1">SUMIF(Base!$2:$2,Plots!$B13,Base!$27:$27)</f>
        <v>13</v>
      </c>
      <c r="D13">
        <f ca="1">SUMIF(Base!$2:$2,Plots!$B13,Base!$29:$29)</f>
        <v>9</v>
      </c>
      <c r="E13">
        <f ca="1">SUMIF(Base!$2:$2,Plots!$B13,Base!$30:$30)</f>
        <v>1</v>
      </c>
      <c r="F13">
        <f ca="1">SUMIF(Base!$2:$2,Plots!$B13,Base!$28:$28)</f>
        <v>3</v>
      </c>
      <c r="G13">
        <f ca="1">SUMIF(Base!$2:$2,Plots!$B13,Base!$33:$33)</f>
        <v>1</v>
      </c>
      <c r="H13">
        <f ca="1">SUMIF(Base!$2:$2,Plots!$B13,Base!$34:$34)</f>
        <v>9</v>
      </c>
      <c r="I13">
        <f ca="1">SUMIF(Base!$2:$2,Plots!$B13,Base!$35:$35)</f>
        <v>0</v>
      </c>
      <c r="Q13" s="9">
        <f t="shared" ca="1" si="0"/>
        <v>45260</v>
      </c>
      <c r="R13">
        <f ca="1">SUMIF(Base!$2:$2,Plots!$Q13,Base!$47:$47)</f>
        <v>16</v>
      </c>
      <c r="S13">
        <f ca="1">SUMIF(Base!$2:$2,Plots!$B13,Base!$49:$49)</f>
        <v>11</v>
      </c>
      <c r="T13">
        <f ca="1">SUMIF(Base!$2:$2,Plots!$B13,Base!$50:$50)</f>
        <v>1</v>
      </c>
      <c r="U13">
        <f ca="1">SUMIF(Base!$2:$2,Plots!$B13,Base!$48:$48)</f>
        <v>4</v>
      </c>
      <c r="V13">
        <f ca="1">SUMIF(Base!$2:$2,Plots!$B13,Base!$53:$53)</f>
        <v>1</v>
      </c>
      <c r="W13">
        <f ca="1">SUMIF(Base!$2:$2,Plots!$B13,Base!$54:$54)</f>
        <v>11</v>
      </c>
      <c r="X13">
        <f ca="1">SUMIF(Base!$2:$2,Plots!$B13,Base!$55:$55)</f>
        <v>0</v>
      </c>
      <c r="AF13" s="9">
        <f t="shared" ca="1" si="3"/>
        <v>45253</v>
      </c>
      <c r="AG13">
        <f ca="1">SUMIF(Base!$2:$2,Plots!$AP13,Base!$21:$21)</f>
        <v>86</v>
      </c>
      <c r="AH13">
        <f ca="1">SUMIF(Base!$2:$2,Plots!$AP13,Base!$17:$17)</f>
        <v>395</v>
      </c>
      <c r="AI13">
        <f ca="1">SUMIF(Base!$2:$2,Plots!$AP13,Base!$18:$18)</f>
        <v>0</v>
      </c>
      <c r="AJ13">
        <f ca="1">SUMIF(Base!$2:$2,Plots!$AP13,Base!$16:$16)</f>
        <v>467</v>
      </c>
      <c r="AK13">
        <f t="shared" ca="1" si="11"/>
        <v>556</v>
      </c>
      <c r="AL13">
        <f t="shared" ca="1" si="7"/>
        <v>3177</v>
      </c>
      <c r="AM13">
        <f t="shared" ca="1" si="8"/>
        <v>0</v>
      </c>
      <c r="AN13">
        <f t="shared" ca="1" si="9"/>
        <v>3320</v>
      </c>
      <c r="AP13" s="9">
        <f t="shared" ca="1" si="4"/>
        <v>45253</v>
      </c>
      <c r="AQ13">
        <f ca="1">SUMIF(Base!$2:$2,Plots!$AP13,Base!$15:$15)</f>
        <v>862</v>
      </c>
      <c r="AR13">
        <f ca="1">SUMIF(Base!$2:$2,Plots!$AP13,Base!$17:$17)</f>
        <v>395</v>
      </c>
      <c r="AS13">
        <f ca="1">SUMIF(Base!$2:$2,Plots!$AP13,Base!$18:$18)</f>
        <v>0</v>
      </c>
      <c r="AT13">
        <f ca="1">SUMIF(Base!$2:$2,Plots!$AP13,Base!$16:$16)</f>
        <v>467</v>
      </c>
      <c r="AU13">
        <f t="shared" ca="1" si="12"/>
        <v>6497</v>
      </c>
      <c r="AV13">
        <f t="shared" ca="1" si="10"/>
        <v>3177</v>
      </c>
      <c r="AW13">
        <f t="shared" ca="1" si="10"/>
        <v>0</v>
      </c>
      <c r="AX13">
        <f t="shared" ca="1" si="10"/>
        <v>3320</v>
      </c>
      <c r="BA13" s="9">
        <f t="shared" ca="1" si="5"/>
        <v>45253</v>
      </c>
      <c r="BB13">
        <f ca="1">+VLOOKUP(BA13,'Sub-base'!$P:$S,2,FALSE)+VLOOKUP(BA13,'Sub-base'!$P:$S,3,FALSE)+VLOOKUP(BA13,'Sub-base'!$P:$S,4,FALSE)</f>
        <v>86</v>
      </c>
      <c r="BC13">
        <f t="shared" ca="1" si="1"/>
        <v>265</v>
      </c>
      <c r="BK13" s="9">
        <f t="shared" si="6"/>
        <v>44995</v>
      </c>
      <c r="BL13">
        <f ca="1">SUMIFS(Base!$9:$9,Base!$2:$2,BK13)</f>
        <v>0</v>
      </c>
      <c r="BM13">
        <f ca="1">SUMIFS(Base!$11:$11,Base!$2:$2,$BK13)</f>
        <v>0</v>
      </c>
      <c r="BN13">
        <f ca="1">SUMIFS(Base!$12:$12,Base!$2:$2,$BK13)</f>
        <v>0</v>
      </c>
    </row>
    <row r="14" spans="2:66">
      <c r="B14" s="9">
        <f t="shared" ca="1" si="2"/>
        <v>45261</v>
      </c>
      <c r="C14">
        <f ca="1">SUMIF(Base!$2:$2,Plots!$B14,Base!$27:$27)</f>
        <v>11</v>
      </c>
      <c r="D14">
        <f ca="1">SUMIF(Base!$2:$2,Plots!$B14,Base!$29:$29)</f>
        <v>8</v>
      </c>
      <c r="E14">
        <f ca="1">SUMIF(Base!$2:$2,Plots!$B14,Base!$30:$30)</f>
        <v>0</v>
      </c>
      <c r="F14">
        <f ca="1">SUMIF(Base!$2:$2,Plots!$B14,Base!$28:$28)</f>
        <v>3</v>
      </c>
      <c r="G14">
        <f ca="1">SUMIF(Base!$2:$2,Plots!$B14,Base!$33:$33)</f>
        <v>0</v>
      </c>
      <c r="H14">
        <f ca="1">SUMIF(Base!$2:$2,Plots!$B14,Base!$34:$34)</f>
        <v>8</v>
      </c>
      <c r="I14">
        <f ca="1">SUMIF(Base!$2:$2,Plots!$B14,Base!$35:$35)</f>
        <v>0</v>
      </c>
      <c r="Q14" s="9">
        <f t="shared" ca="1" si="0"/>
        <v>45261</v>
      </c>
      <c r="R14">
        <f ca="1">SUMIF(Base!$2:$2,Plots!$Q14,Base!$47:$47)</f>
        <v>2</v>
      </c>
      <c r="S14">
        <f ca="1">SUMIF(Base!$2:$2,Plots!$B14,Base!$49:$49)</f>
        <v>2</v>
      </c>
      <c r="T14">
        <f ca="1">SUMIF(Base!$2:$2,Plots!$B14,Base!$50:$50)</f>
        <v>0</v>
      </c>
      <c r="U14">
        <f ca="1">SUMIF(Base!$2:$2,Plots!$B14,Base!$48:$48)</f>
        <v>0</v>
      </c>
      <c r="V14">
        <f ca="1">SUMIF(Base!$2:$2,Plots!$B14,Base!$53:$53)</f>
        <v>0</v>
      </c>
      <c r="W14">
        <f ca="1">SUMIF(Base!$2:$2,Plots!$B14,Base!$54:$54)</f>
        <v>2</v>
      </c>
      <c r="X14">
        <f ca="1">SUMIF(Base!$2:$2,Plots!$B14,Base!$55:$55)</f>
        <v>0</v>
      </c>
      <c r="AF14" s="9">
        <f t="shared" ca="1" si="3"/>
        <v>45254</v>
      </c>
      <c r="AG14">
        <f ca="1">SUMIF(Base!$2:$2,Plots!$AP14,Base!$21:$21)</f>
        <v>88</v>
      </c>
      <c r="AH14">
        <f ca="1">SUMIF(Base!$2:$2,Plots!$AP14,Base!$17:$17)</f>
        <v>281</v>
      </c>
      <c r="AI14">
        <f ca="1">SUMIF(Base!$2:$2,Plots!$AP14,Base!$18:$18)</f>
        <v>0</v>
      </c>
      <c r="AJ14">
        <f ca="1">SUMIF(Base!$2:$2,Plots!$AP14,Base!$16:$16)</f>
        <v>550</v>
      </c>
      <c r="AK14">
        <f t="shared" ca="1" si="11"/>
        <v>549</v>
      </c>
      <c r="AL14">
        <f t="shared" ca="1" si="7"/>
        <v>2889</v>
      </c>
      <c r="AM14">
        <f t="shared" ca="1" si="8"/>
        <v>0</v>
      </c>
      <c r="AN14">
        <f t="shared" ca="1" si="9"/>
        <v>3316</v>
      </c>
      <c r="AP14" s="9">
        <f t="shared" ca="1" si="4"/>
        <v>45254</v>
      </c>
      <c r="AQ14">
        <f ca="1">SUMIF(Base!$2:$2,Plots!$AP14,Base!$15:$15)</f>
        <v>831</v>
      </c>
      <c r="AR14">
        <f ca="1">SUMIF(Base!$2:$2,Plots!$AP14,Base!$17:$17)</f>
        <v>281</v>
      </c>
      <c r="AS14">
        <f ca="1">SUMIF(Base!$2:$2,Plots!$AP14,Base!$18:$18)</f>
        <v>0</v>
      </c>
      <c r="AT14">
        <f ca="1">SUMIF(Base!$2:$2,Plots!$AP14,Base!$16:$16)</f>
        <v>550</v>
      </c>
      <c r="AU14">
        <f t="shared" ca="1" si="12"/>
        <v>6205</v>
      </c>
      <c r="AV14">
        <f t="shared" ca="1" si="10"/>
        <v>2889</v>
      </c>
      <c r="AW14">
        <f t="shared" ca="1" si="10"/>
        <v>0</v>
      </c>
      <c r="AX14">
        <f t="shared" ca="1" si="10"/>
        <v>3316</v>
      </c>
      <c r="BA14" s="9">
        <f t="shared" ca="1" si="5"/>
        <v>45254</v>
      </c>
      <c r="BB14">
        <f ca="1">+VLOOKUP(BA14,'Sub-base'!$P:$S,2,FALSE)+VLOOKUP(BA14,'Sub-base'!$P:$S,3,FALSE)+VLOOKUP(BA14,'Sub-base'!$P:$S,4,FALSE)</f>
        <v>88</v>
      </c>
      <c r="BC14">
        <f t="shared" ca="1" si="1"/>
        <v>254</v>
      </c>
      <c r="BK14" s="9">
        <f t="shared" si="6"/>
        <v>44996</v>
      </c>
      <c r="BL14">
        <f ca="1">SUMIFS(Base!$9:$9,Base!$2:$2,BK14)</f>
        <v>0</v>
      </c>
      <c r="BM14">
        <f ca="1">SUMIFS(Base!$11:$11,Base!$2:$2,$BK14)</f>
        <v>0</v>
      </c>
      <c r="BN14">
        <f ca="1">SUMIFS(Base!$12:$12,Base!$2:$2,$BK14)</f>
        <v>0</v>
      </c>
    </row>
    <row r="15" spans="2:66">
      <c r="B15" s="9">
        <f t="shared" ca="1" si="2"/>
        <v>45262</v>
      </c>
      <c r="C15">
        <f ca="1">SUMIF(Base!$2:$2,Plots!$B15,Base!$27:$27)</f>
        <v>9</v>
      </c>
      <c r="D15">
        <f ca="1">SUMIF(Base!$2:$2,Plots!$B15,Base!$29:$29)</f>
        <v>7</v>
      </c>
      <c r="E15">
        <f ca="1">SUMIF(Base!$2:$2,Plots!$B15,Base!$30:$30)</f>
        <v>1</v>
      </c>
      <c r="F15">
        <f ca="1">SUMIF(Base!$2:$2,Plots!$B15,Base!$28:$28)</f>
        <v>1</v>
      </c>
      <c r="G15">
        <f ca="1">SUMIF(Base!$2:$2,Plots!$B15,Base!$33:$33)</f>
        <v>1</v>
      </c>
      <c r="H15">
        <f ca="1">SUMIF(Base!$2:$2,Plots!$B15,Base!$34:$34)</f>
        <v>7</v>
      </c>
      <c r="I15">
        <f ca="1">SUMIF(Base!$2:$2,Plots!$B15,Base!$35:$35)</f>
        <v>0</v>
      </c>
      <c r="Q15" s="9">
        <f t="shared" ca="1" si="0"/>
        <v>45262</v>
      </c>
      <c r="R15">
        <f ca="1">SUMIF(Base!$2:$2,Plots!$Q15,Base!$47:$47)</f>
        <v>5</v>
      </c>
      <c r="S15">
        <f ca="1">SUMIF(Base!$2:$2,Plots!$B15,Base!$49:$49)</f>
        <v>4</v>
      </c>
      <c r="T15">
        <f ca="1">SUMIF(Base!$2:$2,Plots!$B15,Base!$50:$50)</f>
        <v>1</v>
      </c>
      <c r="U15">
        <f ca="1">SUMIF(Base!$2:$2,Plots!$B15,Base!$48:$48)</f>
        <v>0</v>
      </c>
      <c r="V15">
        <f ca="1">SUMIF(Base!$2:$2,Plots!$B15,Base!$53:$53)</f>
        <v>1</v>
      </c>
      <c r="W15">
        <f ca="1">SUMIF(Base!$2:$2,Plots!$B15,Base!$54:$54)</f>
        <v>4</v>
      </c>
      <c r="X15">
        <f ca="1">SUMIF(Base!$2:$2,Plots!$B15,Base!$55:$55)</f>
        <v>0</v>
      </c>
      <c r="AF15" s="9">
        <f t="shared" ca="1" si="3"/>
        <v>45255</v>
      </c>
      <c r="AG15">
        <f ca="1">SUMIF(Base!$2:$2,Plots!$AP15,Base!$21:$21)</f>
        <v>38</v>
      </c>
      <c r="AH15">
        <f ca="1">SUMIF(Base!$2:$2,Plots!$AP15,Base!$17:$17)</f>
        <v>107</v>
      </c>
      <c r="AI15">
        <f ca="1">SUMIF(Base!$2:$2,Plots!$AP15,Base!$18:$18)</f>
        <v>0</v>
      </c>
      <c r="AJ15">
        <f ca="1">SUMIF(Base!$2:$2,Plots!$AP15,Base!$16:$16)</f>
        <v>422</v>
      </c>
      <c r="AK15">
        <f t="shared" ca="1" si="11"/>
        <v>532</v>
      </c>
      <c r="AL15">
        <f t="shared" ca="1" si="7"/>
        <v>2767</v>
      </c>
      <c r="AM15">
        <f t="shared" ca="1" si="8"/>
        <v>0</v>
      </c>
      <c r="AN15">
        <f t="shared" ca="1" si="9"/>
        <v>3425</v>
      </c>
      <c r="AP15" s="9">
        <f t="shared" ca="1" si="4"/>
        <v>45255</v>
      </c>
      <c r="AQ15">
        <f ca="1">SUMIF(Base!$2:$2,Plots!$AP15,Base!$15:$15)</f>
        <v>529</v>
      </c>
      <c r="AR15">
        <f ca="1">SUMIF(Base!$2:$2,Plots!$AP15,Base!$17:$17)</f>
        <v>107</v>
      </c>
      <c r="AS15">
        <f ca="1">SUMIF(Base!$2:$2,Plots!$AP15,Base!$18:$18)</f>
        <v>0</v>
      </c>
      <c r="AT15">
        <f ca="1">SUMIF(Base!$2:$2,Plots!$AP15,Base!$16:$16)</f>
        <v>422</v>
      </c>
      <c r="AU15">
        <f t="shared" ca="1" si="12"/>
        <v>6192</v>
      </c>
      <c r="AV15">
        <f t="shared" ca="1" si="10"/>
        <v>2767</v>
      </c>
      <c r="AW15">
        <f t="shared" ca="1" si="10"/>
        <v>0</v>
      </c>
      <c r="AX15">
        <f t="shared" ca="1" si="10"/>
        <v>3425</v>
      </c>
      <c r="BA15" s="9">
        <f t="shared" ca="1" si="5"/>
        <v>45255</v>
      </c>
      <c r="BB15">
        <f ca="1">+VLOOKUP(BA15,'Sub-base'!$P:$S,2,FALSE)+VLOOKUP(BA15,'Sub-base'!$P:$S,3,FALSE)+VLOOKUP(BA15,'Sub-base'!$P:$S,4,FALSE)</f>
        <v>38</v>
      </c>
      <c r="BC15">
        <f t="shared" ca="1" si="1"/>
        <v>212</v>
      </c>
      <c r="BK15" s="9">
        <f t="shared" si="6"/>
        <v>44997</v>
      </c>
      <c r="BL15">
        <f ca="1">SUMIFS(Base!$9:$9,Base!$2:$2,BK15)</f>
        <v>0</v>
      </c>
      <c r="BM15">
        <f ca="1">SUMIFS(Base!$11:$11,Base!$2:$2,$BK15)</f>
        <v>0</v>
      </c>
      <c r="BN15">
        <f ca="1">SUMIFS(Base!$12:$12,Base!$2:$2,$BK15)</f>
        <v>0</v>
      </c>
    </row>
    <row r="16" spans="2:66">
      <c r="B16" s="9">
        <f t="shared" ca="1" si="2"/>
        <v>45263</v>
      </c>
      <c r="C16">
        <f ca="1">SUMIF(Base!$2:$2,Plots!$B16,Base!$27:$27)</f>
        <v>2</v>
      </c>
      <c r="D16">
        <f ca="1">SUMIF(Base!$2:$2,Plots!$B16,Base!$29:$29)</f>
        <v>2</v>
      </c>
      <c r="E16">
        <f ca="1">SUMIF(Base!$2:$2,Plots!$B16,Base!$30:$30)</f>
        <v>0</v>
      </c>
      <c r="F16">
        <f ca="1">SUMIF(Base!$2:$2,Plots!$B16,Base!$28:$28)</f>
        <v>0</v>
      </c>
      <c r="G16">
        <f ca="1">SUMIF(Base!$2:$2,Plots!$B16,Base!$33:$33)</f>
        <v>0</v>
      </c>
      <c r="H16">
        <f ca="1">SUMIF(Base!$2:$2,Plots!$B16,Base!$34:$34)</f>
        <v>2</v>
      </c>
      <c r="I16">
        <f ca="1">SUMIF(Base!$2:$2,Plots!$B16,Base!$35:$35)</f>
        <v>0</v>
      </c>
      <c r="Q16" s="9">
        <f t="shared" ca="1" si="0"/>
        <v>45263</v>
      </c>
      <c r="R16">
        <f ca="1">SUMIF(Base!$2:$2,Plots!$Q16,Base!$47:$47)</f>
        <v>0</v>
      </c>
      <c r="S16">
        <f ca="1">SUMIF(Base!$2:$2,Plots!$B16,Base!$49:$49)</f>
        <v>0</v>
      </c>
      <c r="T16">
        <f ca="1">SUMIF(Base!$2:$2,Plots!$B16,Base!$50:$50)</f>
        <v>0</v>
      </c>
      <c r="U16">
        <f ca="1">SUMIF(Base!$2:$2,Plots!$B16,Base!$48:$48)</f>
        <v>0</v>
      </c>
      <c r="V16">
        <f ca="1">SUMIF(Base!$2:$2,Plots!$B16,Base!$53:$53)</f>
        <v>0</v>
      </c>
      <c r="W16">
        <f ca="1">SUMIF(Base!$2:$2,Plots!$B16,Base!$54:$54)</f>
        <v>0</v>
      </c>
      <c r="X16">
        <f ca="1">SUMIF(Base!$2:$2,Plots!$B16,Base!$55:$55)</f>
        <v>0</v>
      </c>
      <c r="AF16" s="9">
        <f t="shared" ca="1" si="3"/>
        <v>45256</v>
      </c>
      <c r="AG16">
        <f ca="1">SUMIF(Base!$2:$2,Plots!$AP16,Base!$21:$21)</f>
        <v>25</v>
      </c>
      <c r="AH16">
        <f ca="1">SUMIF(Base!$2:$2,Plots!$AP16,Base!$17:$17)</f>
        <v>91</v>
      </c>
      <c r="AI16">
        <f ca="1">SUMIF(Base!$2:$2,Plots!$AP16,Base!$18:$18)</f>
        <v>0</v>
      </c>
      <c r="AJ16">
        <f ca="1">SUMIF(Base!$2:$2,Plots!$AP16,Base!$16:$16)</f>
        <v>263</v>
      </c>
      <c r="AK16">
        <f t="shared" ca="1" si="11"/>
        <v>506</v>
      </c>
      <c r="AL16">
        <f t="shared" ca="1" si="7"/>
        <v>2693</v>
      </c>
      <c r="AM16">
        <f t="shared" ca="1" si="8"/>
        <v>0</v>
      </c>
      <c r="AN16">
        <f t="shared" ca="1" si="9"/>
        <v>3398</v>
      </c>
      <c r="AP16" s="9">
        <f t="shared" ca="1" si="4"/>
        <v>45256</v>
      </c>
      <c r="AQ16">
        <f ca="1">SUMIF(Base!$2:$2,Plots!$AP16,Base!$15:$15)</f>
        <v>354</v>
      </c>
      <c r="AR16">
        <f ca="1">SUMIF(Base!$2:$2,Plots!$AP16,Base!$17:$17)</f>
        <v>91</v>
      </c>
      <c r="AS16">
        <f ca="1">SUMIF(Base!$2:$2,Plots!$AP16,Base!$18:$18)</f>
        <v>0</v>
      </c>
      <c r="AT16">
        <f ca="1">SUMIF(Base!$2:$2,Plots!$AP16,Base!$16:$16)</f>
        <v>263</v>
      </c>
      <c r="AU16">
        <f t="shared" ca="1" si="12"/>
        <v>6091</v>
      </c>
      <c r="AV16">
        <f t="shared" ca="1" si="10"/>
        <v>2693</v>
      </c>
      <c r="AW16">
        <f t="shared" ca="1" si="10"/>
        <v>0</v>
      </c>
      <c r="AX16">
        <f t="shared" ca="1" si="10"/>
        <v>3398</v>
      </c>
      <c r="BA16" s="9">
        <f t="shared" ca="1" si="5"/>
        <v>45256</v>
      </c>
      <c r="BB16">
        <f ca="1">+VLOOKUP(BA16,'Sub-base'!$P:$S,2,FALSE)+VLOOKUP(BA16,'Sub-base'!$P:$S,3,FALSE)+VLOOKUP(BA16,'Sub-base'!$P:$S,4,FALSE)</f>
        <v>25</v>
      </c>
      <c r="BC16">
        <f t="shared" ca="1" si="1"/>
        <v>151</v>
      </c>
      <c r="BK16" s="9">
        <f t="shared" si="6"/>
        <v>44998</v>
      </c>
      <c r="BL16">
        <f ca="1">SUMIFS(Base!$9:$9,Base!$2:$2,BK16)</f>
        <v>0</v>
      </c>
      <c r="BM16">
        <f ca="1">SUMIFS(Base!$11:$11,Base!$2:$2,$BK16)</f>
        <v>0</v>
      </c>
      <c r="BN16">
        <f ca="1">SUMIFS(Base!$12:$12,Base!$2:$2,$BK16)</f>
        <v>0</v>
      </c>
    </row>
    <row r="17" spans="2:66">
      <c r="B17" s="9">
        <f t="shared" ca="1" si="2"/>
        <v>45264</v>
      </c>
      <c r="C17">
        <f ca="1">SUMIF(Base!$2:$2,Plots!$B17,Base!$27:$27)</f>
        <v>12</v>
      </c>
      <c r="D17">
        <f ca="1">SUMIF(Base!$2:$2,Plots!$B17,Base!$29:$29)</f>
        <v>8</v>
      </c>
      <c r="E17">
        <f ca="1">SUMIF(Base!$2:$2,Plots!$B17,Base!$30:$30)</f>
        <v>1</v>
      </c>
      <c r="F17">
        <f ca="1">SUMIF(Base!$2:$2,Plots!$B17,Base!$28:$28)</f>
        <v>3</v>
      </c>
      <c r="G17">
        <f ca="1">SUMIF(Base!$2:$2,Plots!$B17,Base!$33:$33)</f>
        <v>1</v>
      </c>
      <c r="H17">
        <f ca="1">SUMIF(Base!$2:$2,Plots!$B17,Base!$34:$34)</f>
        <v>8</v>
      </c>
      <c r="I17">
        <f ca="1">SUMIF(Base!$2:$2,Plots!$B17,Base!$35:$35)</f>
        <v>0</v>
      </c>
      <c r="Q17" s="9">
        <f t="shared" ca="1" si="0"/>
        <v>45264</v>
      </c>
      <c r="R17">
        <f ca="1">SUMIF(Base!$2:$2,Plots!$Q17,Base!$47:$47)</f>
        <v>2</v>
      </c>
      <c r="S17">
        <f ca="1">SUMIF(Base!$2:$2,Plots!$B17,Base!$49:$49)</f>
        <v>1</v>
      </c>
      <c r="T17">
        <f ca="1">SUMIF(Base!$2:$2,Plots!$B17,Base!$50:$50)</f>
        <v>0</v>
      </c>
      <c r="U17">
        <f ca="1">SUMIF(Base!$2:$2,Plots!$B17,Base!$48:$48)</f>
        <v>1</v>
      </c>
      <c r="V17">
        <f ca="1">SUMIF(Base!$2:$2,Plots!$B17,Base!$53:$53)</f>
        <v>0</v>
      </c>
      <c r="W17">
        <f ca="1">SUMIF(Base!$2:$2,Plots!$B17,Base!$54:$54)</f>
        <v>1</v>
      </c>
      <c r="X17">
        <f ca="1">SUMIF(Base!$2:$2,Plots!$B17,Base!$55:$55)</f>
        <v>0</v>
      </c>
      <c r="AF17" s="9">
        <f t="shared" ca="1" si="3"/>
        <v>45257</v>
      </c>
      <c r="AG17">
        <f ca="1">SUMIF(Base!$2:$2,Plots!$AP17,Base!$21:$21)</f>
        <v>44</v>
      </c>
      <c r="AH17">
        <f ca="1">SUMIF(Base!$2:$2,Plots!$AP17,Base!$17:$17)</f>
        <v>190</v>
      </c>
      <c r="AI17">
        <f ca="1">SUMIF(Base!$2:$2,Plots!$AP17,Base!$18:$18)</f>
        <v>0</v>
      </c>
      <c r="AJ17">
        <f ca="1">SUMIF(Base!$2:$2,Plots!$AP17,Base!$16:$16)</f>
        <v>430</v>
      </c>
      <c r="AK17">
        <f t="shared" ca="1" si="11"/>
        <v>460</v>
      </c>
      <c r="AL17">
        <f t="shared" ca="1" si="7"/>
        <v>2528</v>
      </c>
      <c r="AM17">
        <f t="shared" ca="1" si="8"/>
        <v>0</v>
      </c>
      <c r="AN17">
        <f t="shared" ca="1" si="9"/>
        <v>3198</v>
      </c>
      <c r="AP17" s="9">
        <f t="shared" ca="1" si="4"/>
        <v>45257</v>
      </c>
      <c r="AQ17">
        <f ca="1">SUMIF(Base!$2:$2,Plots!$AP17,Base!$15:$15)</f>
        <v>620</v>
      </c>
      <c r="AR17">
        <f ca="1">SUMIF(Base!$2:$2,Plots!$AP17,Base!$17:$17)</f>
        <v>190</v>
      </c>
      <c r="AS17">
        <f ca="1">SUMIF(Base!$2:$2,Plots!$AP17,Base!$18:$18)</f>
        <v>0</v>
      </c>
      <c r="AT17">
        <f ca="1">SUMIF(Base!$2:$2,Plots!$AP17,Base!$16:$16)</f>
        <v>430</v>
      </c>
      <c r="AU17">
        <f t="shared" ca="1" si="12"/>
        <v>5726</v>
      </c>
      <c r="AV17">
        <f t="shared" ca="1" si="10"/>
        <v>2528</v>
      </c>
      <c r="AW17">
        <f t="shared" ca="1" si="10"/>
        <v>0</v>
      </c>
      <c r="AX17">
        <f t="shared" ca="1" si="10"/>
        <v>3198</v>
      </c>
      <c r="BA17" s="9">
        <f t="shared" ca="1" si="5"/>
        <v>45257</v>
      </c>
      <c r="BB17">
        <f ca="1">+VLOOKUP(BA17,'Sub-base'!$P:$S,2,FALSE)+VLOOKUP(BA17,'Sub-base'!$P:$S,3,FALSE)+VLOOKUP(BA17,'Sub-base'!$P:$S,4,FALSE)</f>
        <v>44</v>
      </c>
      <c r="BC17">
        <f t="shared" ca="1" si="1"/>
        <v>107</v>
      </c>
      <c r="BK17" s="9">
        <f t="shared" si="6"/>
        <v>44999</v>
      </c>
      <c r="BL17">
        <f ca="1">SUMIFS(Base!$9:$9,Base!$2:$2,BK17)</f>
        <v>0</v>
      </c>
      <c r="BM17">
        <f ca="1">SUMIFS(Base!$11:$11,Base!$2:$2,$BK17)</f>
        <v>0</v>
      </c>
      <c r="BN17">
        <f ca="1">SUMIFS(Base!$12:$12,Base!$2:$2,$BK17)</f>
        <v>0</v>
      </c>
    </row>
    <row r="18" spans="2:66">
      <c r="B18" s="9">
        <f t="shared" ca="1" si="2"/>
        <v>45265</v>
      </c>
      <c r="C18">
        <f ca="1">SUMIF(Base!$2:$2,Plots!$B18,Base!$27:$27)</f>
        <v>19</v>
      </c>
      <c r="D18">
        <f ca="1">SUMIF(Base!$2:$2,Plots!$B18,Base!$29:$29)</f>
        <v>12</v>
      </c>
      <c r="E18">
        <f ca="1">SUMIF(Base!$2:$2,Plots!$B18,Base!$30:$30)</f>
        <v>1</v>
      </c>
      <c r="F18">
        <f ca="1">SUMIF(Base!$2:$2,Plots!$B18,Base!$28:$28)</f>
        <v>6</v>
      </c>
      <c r="G18">
        <f ca="1">SUMIF(Base!$2:$2,Plots!$B18,Base!$33:$33)</f>
        <v>1</v>
      </c>
      <c r="H18">
        <f ca="1">SUMIF(Base!$2:$2,Plots!$B18,Base!$34:$34)</f>
        <v>12</v>
      </c>
      <c r="I18">
        <f ca="1">SUMIF(Base!$2:$2,Plots!$B18,Base!$35:$35)</f>
        <v>0</v>
      </c>
      <c r="Q18" s="9">
        <f t="shared" ca="1" si="0"/>
        <v>45265</v>
      </c>
      <c r="R18">
        <f ca="1">SUMIF(Base!$2:$2,Plots!$Q18,Base!$47:$47)</f>
        <v>3</v>
      </c>
      <c r="S18">
        <f ca="1">SUMIF(Base!$2:$2,Plots!$B18,Base!$49:$49)</f>
        <v>2</v>
      </c>
      <c r="T18">
        <f ca="1">SUMIF(Base!$2:$2,Plots!$B18,Base!$50:$50)</f>
        <v>0</v>
      </c>
      <c r="U18">
        <f ca="1">SUMIF(Base!$2:$2,Plots!$B18,Base!$48:$48)</f>
        <v>1</v>
      </c>
      <c r="V18">
        <f ca="1">SUMIF(Base!$2:$2,Plots!$B18,Base!$53:$53)</f>
        <v>0</v>
      </c>
      <c r="W18">
        <f ca="1">SUMIF(Base!$2:$2,Plots!$B18,Base!$54:$54)</f>
        <v>2</v>
      </c>
      <c r="X18">
        <f ca="1">SUMIF(Base!$2:$2,Plots!$B18,Base!$55:$55)</f>
        <v>0</v>
      </c>
      <c r="AF18" s="9">
        <f t="shared" ca="1" si="3"/>
        <v>45258</v>
      </c>
      <c r="AG18">
        <f ca="1">SUMIF(Base!$2:$2,Plots!$AP18,Base!$21:$21)</f>
        <v>59</v>
      </c>
      <c r="AH18">
        <f ca="1">SUMIF(Base!$2:$2,Plots!$AP18,Base!$17:$17)</f>
        <v>170</v>
      </c>
      <c r="AI18">
        <f ca="1">SUMIF(Base!$2:$2,Plots!$AP18,Base!$18:$18)</f>
        <v>0</v>
      </c>
      <c r="AJ18">
        <f ca="1">SUMIF(Base!$2:$2,Plots!$AP18,Base!$16:$16)</f>
        <v>577</v>
      </c>
      <c r="AK18">
        <f t="shared" ca="1" si="11"/>
        <v>420</v>
      </c>
      <c r="AL18">
        <f t="shared" ca="1" si="7"/>
        <v>1778</v>
      </c>
      <c r="AM18">
        <f t="shared" ca="1" si="8"/>
        <v>0</v>
      </c>
      <c r="AN18">
        <f t="shared" ca="1" si="9"/>
        <v>3183</v>
      </c>
      <c r="AP18" s="9">
        <f t="shared" ca="1" si="4"/>
        <v>45258</v>
      </c>
      <c r="AQ18">
        <f ca="1">SUMIF(Base!$2:$2,Plots!$AP18,Base!$15:$15)</f>
        <v>747</v>
      </c>
      <c r="AR18">
        <f ca="1">SUMIF(Base!$2:$2,Plots!$AP18,Base!$17:$17)</f>
        <v>170</v>
      </c>
      <c r="AS18">
        <f ca="1">SUMIF(Base!$2:$2,Plots!$AP18,Base!$18:$18)</f>
        <v>0</v>
      </c>
      <c r="AT18">
        <f ca="1">SUMIF(Base!$2:$2,Plots!$AP18,Base!$16:$16)</f>
        <v>577</v>
      </c>
      <c r="AU18">
        <f t="shared" ca="1" si="12"/>
        <v>4961</v>
      </c>
      <c r="AV18">
        <f t="shared" ca="1" si="10"/>
        <v>1778</v>
      </c>
      <c r="AW18">
        <f t="shared" ca="1" si="10"/>
        <v>0</v>
      </c>
      <c r="AX18">
        <f t="shared" ca="1" si="10"/>
        <v>3183</v>
      </c>
      <c r="BA18" s="9">
        <f t="shared" ca="1" si="5"/>
        <v>45258</v>
      </c>
      <c r="BB18">
        <f ca="1">+VLOOKUP(BA18,'Sub-base'!$P:$S,2,FALSE)+VLOOKUP(BA18,'Sub-base'!$P:$S,3,FALSE)+VLOOKUP(BA18,'Sub-base'!$P:$S,4,FALSE)</f>
        <v>59</v>
      </c>
      <c r="BC18">
        <f t="shared" ca="1" si="1"/>
        <v>128</v>
      </c>
      <c r="BK18" s="9">
        <f t="shared" si="6"/>
        <v>45000</v>
      </c>
      <c r="BL18">
        <f ca="1">SUMIFS(Base!$9:$9,Base!$2:$2,BK18)</f>
        <v>0</v>
      </c>
      <c r="BM18">
        <f ca="1">SUMIFS(Base!$11:$11,Base!$2:$2,$BK18)</f>
        <v>0</v>
      </c>
      <c r="BN18">
        <f ca="1">SUMIFS(Base!$12:$12,Base!$2:$2,$BK18)</f>
        <v>0</v>
      </c>
    </row>
    <row r="19" spans="2:66">
      <c r="B19" s="9">
        <f t="shared" ca="1" si="2"/>
        <v>45266</v>
      </c>
      <c r="C19">
        <f ca="1">SUMIF(Base!$2:$2,Plots!$B19,Base!$27:$27)</f>
        <v>22</v>
      </c>
      <c r="D19">
        <f ca="1">SUMIF(Base!$2:$2,Plots!$B19,Base!$29:$29)</f>
        <v>11</v>
      </c>
      <c r="E19">
        <f ca="1">SUMIF(Base!$2:$2,Plots!$B19,Base!$30:$30)</f>
        <v>4</v>
      </c>
      <c r="F19">
        <f ca="1">SUMIF(Base!$2:$2,Plots!$B19,Base!$28:$28)</f>
        <v>7</v>
      </c>
      <c r="G19">
        <f ca="1">SUMIF(Base!$2:$2,Plots!$B19,Base!$33:$33)</f>
        <v>4</v>
      </c>
      <c r="H19">
        <f ca="1">SUMIF(Base!$2:$2,Plots!$B19,Base!$34:$34)</f>
        <v>11</v>
      </c>
      <c r="I19">
        <f ca="1">SUMIF(Base!$2:$2,Plots!$B19,Base!$35:$35)</f>
        <v>0</v>
      </c>
      <c r="Q19" s="9">
        <f t="shared" ca="1" si="0"/>
        <v>45266</v>
      </c>
      <c r="R19">
        <f ca="1">SUMIF(Base!$2:$2,Plots!$Q19,Base!$47:$47)</f>
        <v>7</v>
      </c>
      <c r="S19">
        <f ca="1">SUMIF(Base!$2:$2,Plots!$B19,Base!$49:$49)</f>
        <v>4</v>
      </c>
      <c r="T19">
        <f ca="1">SUMIF(Base!$2:$2,Plots!$B19,Base!$50:$50)</f>
        <v>1</v>
      </c>
      <c r="U19">
        <f ca="1">SUMIF(Base!$2:$2,Plots!$B19,Base!$48:$48)</f>
        <v>2</v>
      </c>
      <c r="V19">
        <f ca="1">SUMIF(Base!$2:$2,Plots!$B19,Base!$53:$53)</f>
        <v>1</v>
      </c>
      <c r="W19">
        <f ca="1">SUMIF(Base!$2:$2,Plots!$B19,Base!$54:$54)</f>
        <v>4</v>
      </c>
      <c r="X19">
        <f ca="1">SUMIF(Base!$2:$2,Plots!$B19,Base!$55:$55)</f>
        <v>0</v>
      </c>
      <c r="AF19" s="9">
        <f t="shared" ca="1" si="3"/>
        <v>45259</v>
      </c>
      <c r="AG19">
        <f ca="1">SUMIF(Base!$2:$2,Plots!$AP19,Base!$21:$21)</f>
        <v>34</v>
      </c>
      <c r="AH19">
        <f ca="1">SUMIF(Base!$2:$2,Plots!$AP19,Base!$17:$17)</f>
        <v>165</v>
      </c>
      <c r="AI19">
        <f ca="1">SUMIF(Base!$2:$2,Plots!$AP19,Base!$18:$18)</f>
        <v>0</v>
      </c>
      <c r="AJ19">
        <f ca="1">SUMIF(Base!$2:$2,Plots!$AP19,Base!$16:$16)</f>
        <v>528</v>
      </c>
      <c r="AK19">
        <f t="shared" ca="1" si="11"/>
        <v>374</v>
      </c>
      <c r="AL19">
        <f t="shared" ca="1" si="7"/>
        <v>1399</v>
      </c>
      <c r="AM19">
        <f t="shared" ca="1" si="8"/>
        <v>0</v>
      </c>
      <c r="AN19">
        <f t="shared" ca="1" si="9"/>
        <v>3237</v>
      </c>
      <c r="AP19" s="9">
        <f t="shared" ca="1" si="4"/>
        <v>45259</v>
      </c>
      <c r="AQ19">
        <f ca="1">SUMIF(Base!$2:$2,Plots!$AP19,Base!$15:$15)</f>
        <v>693</v>
      </c>
      <c r="AR19">
        <f ca="1">SUMIF(Base!$2:$2,Plots!$AP19,Base!$17:$17)</f>
        <v>165</v>
      </c>
      <c r="AS19">
        <f ca="1">SUMIF(Base!$2:$2,Plots!$AP19,Base!$18:$18)</f>
        <v>0</v>
      </c>
      <c r="AT19">
        <f ca="1">SUMIF(Base!$2:$2,Plots!$AP19,Base!$16:$16)</f>
        <v>528</v>
      </c>
      <c r="AU19">
        <f t="shared" ca="1" si="12"/>
        <v>4636</v>
      </c>
      <c r="AV19">
        <f t="shared" ca="1" si="10"/>
        <v>1399</v>
      </c>
      <c r="AW19">
        <f t="shared" ca="1" si="10"/>
        <v>0</v>
      </c>
      <c r="AX19">
        <f t="shared" ca="1" si="10"/>
        <v>3237</v>
      </c>
      <c r="BA19" s="9">
        <f t="shared" ca="1" si="5"/>
        <v>45259</v>
      </c>
      <c r="BB19">
        <f ca="1">+VLOOKUP(BA19,'Sub-base'!$P:$S,2,FALSE)+VLOOKUP(BA19,'Sub-base'!$P:$S,3,FALSE)+VLOOKUP(BA19,'Sub-base'!$P:$S,4,FALSE)</f>
        <v>34</v>
      </c>
      <c r="BC19">
        <f t="shared" ca="1" si="1"/>
        <v>137</v>
      </c>
      <c r="BK19" s="9">
        <f t="shared" si="6"/>
        <v>45001</v>
      </c>
      <c r="BL19">
        <f ca="1">SUMIFS(Base!$9:$9,Base!$2:$2,BK19)</f>
        <v>0</v>
      </c>
      <c r="BM19">
        <f ca="1">SUMIFS(Base!$11:$11,Base!$2:$2,$BK19)</f>
        <v>0</v>
      </c>
      <c r="BN19">
        <f ca="1">SUMIFS(Base!$12:$12,Base!$2:$2,$BK19)</f>
        <v>0</v>
      </c>
    </row>
    <row r="20" spans="2:66">
      <c r="B20" s="9">
        <f t="shared" ca="1" si="2"/>
        <v>45267</v>
      </c>
      <c r="C20">
        <f ca="1">SUMIF(Base!$2:$2,Plots!$B20,Base!$27:$27)</f>
        <v>19</v>
      </c>
      <c r="D20">
        <f ca="1">SUMIF(Base!$2:$2,Plots!$B20,Base!$29:$29)</f>
        <v>14</v>
      </c>
      <c r="E20">
        <f ca="1">SUMIF(Base!$2:$2,Plots!$B20,Base!$30:$30)</f>
        <v>2</v>
      </c>
      <c r="F20">
        <f ca="1">SUMIF(Base!$2:$2,Plots!$B20,Base!$28:$28)</f>
        <v>3</v>
      </c>
      <c r="G20">
        <f ca="1">SUMIF(Base!$2:$2,Plots!$B20,Base!$33:$33)</f>
        <v>2</v>
      </c>
      <c r="H20">
        <f ca="1">SUMIF(Base!$2:$2,Plots!$B20,Base!$34:$34)</f>
        <v>14</v>
      </c>
      <c r="I20">
        <f ca="1">SUMIF(Base!$2:$2,Plots!$B20,Base!$35:$35)</f>
        <v>0</v>
      </c>
      <c r="Q20" s="9">
        <f t="shared" ca="1" si="0"/>
        <v>45267</v>
      </c>
      <c r="R20">
        <f ca="1">SUMIF(Base!$2:$2,Plots!$Q20,Base!$47:$47)</f>
        <v>4</v>
      </c>
      <c r="S20">
        <f ca="1">SUMIF(Base!$2:$2,Plots!$B20,Base!$49:$49)</f>
        <v>3</v>
      </c>
      <c r="T20">
        <f ca="1">SUMIF(Base!$2:$2,Plots!$B20,Base!$50:$50)</f>
        <v>0</v>
      </c>
      <c r="U20">
        <f ca="1">SUMIF(Base!$2:$2,Plots!$B20,Base!$48:$48)</f>
        <v>1</v>
      </c>
      <c r="V20">
        <f ca="1">SUMIF(Base!$2:$2,Plots!$B20,Base!$53:$53)</f>
        <v>0</v>
      </c>
      <c r="W20">
        <f ca="1">SUMIF(Base!$2:$2,Plots!$B20,Base!$54:$54)</f>
        <v>3</v>
      </c>
      <c r="X20">
        <f ca="1">SUMIF(Base!$2:$2,Plots!$B20,Base!$55:$55)</f>
        <v>0</v>
      </c>
      <c r="AF20" s="9">
        <f t="shared" ca="1" si="3"/>
        <v>45260</v>
      </c>
      <c r="AG20">
        <f ca="1">SUMIF(Base!$2:$2,Plots!$AP20,Base!$21:$21)</f>
        <v>34</v>
      </c>
      <c r="AH20">
        <f ca="1">SUMIF(Base!$2:$2,Plots!$AP20,Base!$17:$17)</f>
        <v>146</v>
      </c>
      <c r="AI20">
        <f ca="1">SUMIF(Base!$2:$2,Plots!$AP20,Base!$18:$18)</f>
        <v>0</v>
      </c>
      <c r="AJ20">
        <f ca="1">SUMIF(Base!$2:$2,Plots!$AP20,Base!$16:$16)</f>
        <v>545</v>
      </c>
      <c r="AK20">
        <f t="shared" ca="1" si="11"/>
        <v>322</v>
      </c>
      <c r="AL20">
        <f t="shared" ca="1" si="7"/>
        <v>1150</v>
      </c>
      <c r="AM20">
        <f t="shared" ca="1" si="8"/>
        <v>0</v>
      </c>
      <c r="AN20">
        <f t="shared" ca="1" si="9"/>
        <v>3315</v>
      </c>
      <c r="AP20" s="9">
        <f t="shared" ca="1" si="4"/>
        <v>45260</v>
      </c>
      <c r="AQ20">
        <f ca="1">SUMIF(Base!$2:$2,Plots!$AP20,Base!$15:$15)</f>
        <v>691</v>
      </c>
      <c r="AR20">
        <f ca="1">SUMIF(Base!$2:$2,Plots!$AP20,Base!$17:$17)</f>
        <v>146</v>
      </c>
      <c r="AS20">
        <f ca="1">SUMIF(Base!$2:$2,Plots!$AP20,Base!$18:$18)</f>
        <v>0</v>
      </c>
      <c r="AT20">
        <f ca="1">SUMIF(Base!$2:$2,Plots!$AP20,Base!$16:$16)</f>
        <v>545</v>
      </c>
      <c r="AU20">
        <f t="shared" ca="1" si="12"/>
        <v>4465</v>
      </c>
      <c r="AV20">
        <f t="shared" ca="1" si="10"/>
        <v>1150</v>
      </c>
      <c r="AW20">
        <f t="shared" ca="1" si="10"/>
        <v>0</v>
      </c>
      <c r="AX20">
        <f t="shared" ca="1" si="10"/>
        <v>3315</v>
      </c>
      <c r="BA20" s="9">
        <f t="shared" ca="1" si="5"/>
        <v>45260</v>
      </c>
      <c r="BB20">
        <f ca="1">+VLOOKUP(BA20,'Sub-base'!$P:$S,2,FALSE)+VLOOKUP(BA20,'Sub-base'!$P:$S,3,FALSE)+VLOOKUP(BA20,'Sub-base'!$P:$S,4,FALSE)</f>
        <v>34</v>
      </c>
      <c r="BC20">
        <f t="shared" ca="1" si="1"/>
        <v>127</v>
      </c>
      <c r="BK20" s="9">
        <f t="shared" si="6"/>
        <v>45002</v>
      </c>
      <c r="BL20">
        <f ca="1">SUMIFS(Base!$9:$9,Base!$2:$2,BK20)</f>
        <v>0</v>
      </c>
      <c r="BM20">
        <f ca="1">SUMIFS(Base!$11:$11,Base!$2:$2,$BK20)</f>
        <v>0</v>
      </c>
      <c r="BN20">
        <f ca="1">SUMIFS(Base!$12:$12,Base!$2:$2,$BK20)</f>
        <v>0</v>
      </c>
    </row>
    <row r="21" spans="2:66">
      <c r="B21" s="9">
        <f t="shared" ca="1" si="2"/>
        <v>45268</v>
      </c>
      <c r="C21">
        <f ca="1">SUMIF(Base!$2:$2,Plots!$B21,Base!$27:$27)</f>
        <v>12</v>
      </c>
      <c r="D21">
        <f ca="1">SUMIF(Base!$2:$2,Plots!$B21,Base!$29:$29)</f>
        <v>7</v>
      </c>
      <c r="E21">
        <f ca="1">SUMIF(Base!$2:$2,Plots!$B21,Base!$30:$30)</f>
        <v>0</v>
      </c>
      <c r="F21">
        <f ca="1">SUMIF(Base!$2:$2,Plots!$B21,Base!$28:$28)</f>
        <v>5</v>
      </c>
      <c r="G21">
        <f ca="1">SUMIF(Base!$2:$2,Plots!$B21,Base!$33:$33)</f>
        <v>0</v>
      </c>
      <c r="H21">
        <f ca="1">SUMIF(Base!$2:$2,Plots!$B21,Base!$34:$34)</f>
        <v>7</v>
      </c>
      <c r="I21">
        <f ca="1">SUMIF(Base!$2:$2,Plots!$B21,Base!$35:$35)</f>
        <v>0</v>
      </c>
      <c r="Q21" s="9">
        <f t="shared" ca="1" si="0"/>
        <v>45268</v>
      </c>
      <c r="R21">
        <f ca="1">SUMIF(Base!$2:$2,Plots!$Q21,Base!$47:$47)</f>
        <v>0</v>
      </c>
      <c r="S21">
        <f ca="1">SUMIF(Base!$2:$2,Plots!$B21,Base!$49:$49)</f>
        <v>0</v>
      </c>
      <c r="T21">
        <f ca="1">SUMIF(Base!$2:$2,Plots!$B21,Base!$50:$50)</f>
        <v>0</v>
      </c>
      <c r="U21">
        <f ca="1">SUMIF(Base!$2:$2,Plots!$B21,Base!$48:$48)</f>
        <v>0</v>
      </c>
      <c r="V21">
        <f ca="1">SUMIF(Base!$2:$2,Plots!$B21,Base!$53:$53)</f>
        <v>0</v>
      </c>
      <c r="W21">
        <f ca="1">SUMIF(Base!$2:$2,Plots!$B21,Base!$54:$54)</f>
        <v>0</v>
      </c>
      <c r="X21">
        <f ca="1">SUMIF(Base!$2:$2,Plots!$B21,Base!$55:$55)</f>
        <v>0</v>
      </c>
      <c r="AF21" s="9">
        <f t="shared" ca="1" si="3"/>
        <v>45261</v>
      </c>
      <c r="AG21">
        <f ca="1">SUMIF(Base!$2:$2,Plots!$AP21,Base!$21:$21)</f>
        <v>28</v>
      </c>
      <c r="AH21">
        <f ca="1">SUMIF(Base!$2:$2,Plots!$AP21,Base!$17:$17)</f>
        <v>128</v>
      </c>
      <c r="AI21">
        <f ca="1">SUMIF(Base!$2:$2,Plots!$AP21,Base!$18:$18)</f>
        <v>0</v>
      </c>
      <c r="AJ21">
        <f ca="1">SUMIF(Base!$2:$2,Plots!$AP21,Base!$16:$16)</f>
        <v>420</v>
      </c>
      <c r="AK21">
        <f t="shared" ca="1" si="11"/>
        <v>262</v>
      </c>
      <c r="AL21">
        <f t="shared" ca="1" si="7"/>
        <v>997</v>
      </c>
      <c r="AM21">
        <f t="shared" ca="1" si="8"/>
        <v>0</v>
      </c>
      <c r="AN21">
        <f t="shared" ca="1" si="9"/>
        <v>3185</v>
      </c>
      <c r="AP21" s="9">
        <f t="shared" ca="1" si="4"/>
        <v>45261</v>
      </c>
      <c r="AQ21">
        <f ca="1">SUMIF(Base!$2:$2,Plots!$AP21,Base!$15:$15)</f>
        <v>548</v>
      </c>
      <c r="AR21">
        <f ca="1">SUMIF(Base!$2:$2,Plots!$AP21,Base!$17:$17)</f>
        <v>128</v>
      </c>
      <c r="AS21">
        <f ca="1">SUMIF(Base!$2:$2,Plots!$AP21,Base!$18:$18)</f>
        <v>0</v>
      </c>
      <c r="AT21">
        <f ca="1">SUMIF(Base!$2:$2,Plots!$AP21,Base!$16:$16)</f>
        <v>420</v>
      </c>
      <c r="AU21">
        <f t="shared" ca="1" si="12"/>
        <v>4182</v>
      </c>
      <c r="AV21">
        <f t="shared" ca="1" si="10"/>
        <v>997</v>
      </c>
      <c r="AW21">
        <f t="shared" ca="1" si="10"/>
        <v>0</v>
      </c>
      <c r="AX21">
        <f t="shared" ca="1" si="10"/>
        <v>3185</v>
      </c>
      <c r="BA21" s="9">
        <f t="shared" ca="1" si="5"/>
        <v>45261</v>
      </c>
      <c r="BB21">
        <f ca="1">+VLOOKUP(BA21,'Sub-base'!$P:$S,2,FALSE)+VLOOKUP(BA21,'Sub-base'!$P:$S,3,FALSE)+VLOOKUP(BA21,'Sub-base'!$P:$S,4,FALSE)</f>
        <v>28</v>
      </c>
      <c r="BC21">
        <f t="shared" ca="1" si="1"/>
        <v>96</v>
      </c>
      <c r="BK21" s="9">
        <f t="shared" si="6"/>
        <v>45003</v>
      </c>
      <c r="BL21">
        <f ca="1">SUMIFS(Base!$9:$9,Base!$2:$2,BK21)</f>
        <v>0</v>
      </c>
      <c r="BM21">
        <f ca="1">SUMIFS(Base!$11:$11,Base!$2:$2,$BK21)</f>
        <v>0</v>
      </c>
      <c r="BN21">
        <f ca="1">SUMIFS(Base!$12:$12,Base!$2:$2,$BK21)</f>
        <v>0</v>
      </c>
    </row>
    <row r="22" spans="2:66">
      <c r="B22" s="9">
        <f t="shared" ca="1" si="2"/>
        <v>45269</v>
      </c>
      <c r="C22">
        <f ca="1">SUMIF(Base!$2:$2,Plots!$B22,Base!$27:$27)</f>
        <v>2</v>
      </c>
      <c r="D22">
        <f ca="1">SUMIF(Base!$2:$2,Plots!$B22,Base!$29:$29)</f>
        <v>2</v>
      </c>
      <c r="E22">
        <f ca="1">SUMIF(Base!$2:$2,Plots!$B22,Base!$30:$30)</f>
        <v>0</v>
      </c>
      <c r="F22">
        <f ca="1">SUMIF(Base!$2:$2,Plots!$B22,Base!$28:$28)</f>
        <v>0</v>
      </c>
      <c r="G22">
        <f ca="1">SUMIF(Base!$2:$2,Plots!$B22,Base!$33:$33)</f>
        <v>0</v>
      </c>
      <c r="H22">
        <f ca="1">SUMIF(Base!$2:$2,Plots!$B22,Base!$34:$34)</f>
        <v>2</v>
      </c>
      <c r="I22">
        <f ca="1">SUMIF(Base!$2:$2,Plots!$B22,Base!$35:$35)</f>
        <v>0</v>
      </c>
      <c r="Q22" s="9">
        <f t="shared" ca="1" si="0"/>
        <v>45269</v>
      </c>
      <c r="R22">
        <f ca="1">SUMIF(Base!$2:$2,Plots!$Q22,Base!$47:$47)</f>
        <v>0</v>
      </c>
      <c r="S22">
        <f ca="1">SUMIF(Base!$2:$2,Plots!$B22,Base!$49:$49)</f>
        <v>0</v>
      </c>
      <c r="T22">
        <f ca="1">SUMIF(Base!$2:$2,Plots!$B22,Base!$50:$50)</f>
        <v>0</v>
      </c>
      <c r="U22">
        <f ca="1">SUMIF(Base!$2:$2,Plots!$B22,Base!$48:$48)</f>
        <v>0</v>
      </c>
      <c r="V22">
        <f ca="1">SUMIF(Base!$2:$2,Plots!$B22,Base!$53:$53)</f>
        <v>0</v>
      </c>
      <c r="W22">
        <f ca="1">SUMIF(Base!$2:$2,Plots!$B22,Base!$54:$54)</f>
        <v>0</v>
      </c>
      <c r="X22">
        <f ca="1">SUMIF(Base!$2:$2,Plots!$B22,Base!$55:$55)</f>
        <v>0</v>
      </c>
      <c r="AF22" s="9">
        <f t="shared" ca="1" si="3"/>
        <v>45262</v>
      </c>
      <c r="AG22">
        <f ca="1">SUMIF(Base!$2:$2,Plots!$AP22,Base!$21:$21)</f>
        <v>22</v>
      </c>
      <c r="AH22">
        <f ca="1">SUMIF(Base!$2:$2,Plots!$AP22,Base!$17:$17)</f>
        <v>68</v>
      </c>
      <c r="AI22">
        <f ca="1">SUMIF(Base!$2:$2,Plots!$AP22,Base!$18:$18)</f>
        <v>0</v>
      </c>
      <c r="AJ22">
        <f ca="1">SUMIF(Base!$2:$2,Plots!$AP22,Base!$16:$16)</f>
        <v>240</v>
      </c>
      <c r="AK22">
        <f t="shared" ca="1" si="11"/>
        <v>246</v>
      </c>
      <c r="AL22">
        <f t="shared" ca="1" si="7"/>
        <v>958</v>
      </c>
      <c r="AM22">
        <f t="shared" ca="1" si="8"/>
        <v>0</v>
      </c>
      <c r="AN22">
        <f t="shared" ca="1" si="9"/>
        <v>3003</v>
      </c>
      <c r="AP22" s="9">
        <f t="shared" ca="1" si="4"/>
        <v>45262</v>
      </c>
      <c r="AQ22">
        <f ca="1">SUMIF(Base!$2:$2,Plots!$AP22,Base!$15:$15)</f>
        <v>308</v>
      </c>
      <c r="AR22">
        <f ca="1">SUMIF(Base!$2:$2,Plots!$AP22,Base!$17:$17)</f>
        <v>68</v>
      </c>
      <c r="AS22">
        <f ca="1">SUMIF(Base!$2:$2,Plots!$AP22,Base!$18:$18)</f>
        <v>0</v>
      </c>
      <c r="AT22">
        <f ca="1">SUMIF(Base!$2:$2,Plots!$AP22,Base!$16:$16)</f>
        <v>240</v>
      </c>
      <c r="AU22">
        <f t="shared" ca="1" si="12"/>
        <v>3961</v>
      </c>
      <c r="AV22">
        <f t="shared" ca="1" si="10"/>
        <v>958</v>
      </c>
      <c r="AW22">
        <f t="shared" ca="1" si="10"/>
        <v>0</v>
      </c>
      <c r="AX22">
        <f t="shared" ca="1" si="10"/>
        <v>3003</v>
      </c>
      <c r="BA22" s="9">
        <f t="shared" ca="1" si="5"/>
        <v>45262</v>
      </c>
      <c r="BB22">
        <f ca="1">+VLOOKUP(BA22,'Sub-base'!$P:$S,2,FALSE)+VLOOKUP(BA22,'Sub-base'!$P:$S,3,FALSE)+VLOOKUP(BA22,'Sub-base'!$P:$S,4,FALSE)</f>
        <v>22</v>
      </c>
      <c r="BC22">
        <f t="shared" ca="1" si="1"/>
        <v>84</v>
      </c>
      <c r="BK22" s="9">
        <f t="shared" si="6"/>
        <v>45004</v>
      </c>
      <c r="BL22">
        <f ca="1">SUMIFS(Base!$9:$9,Base!$2:$2,BK22)</f>
        <v>0</v>
      </c>
      <c r="BM22">
        <f ca="1">SUMIFS(Base!$11:$11,Base!$2:$2,$BK22)</f>
        <v>0</v>
      </c>
      <c r="BN22">
        <f ca="1">SUMIFS(Base!$12:$12,Base!$2:$2,$BK22)</f>
        <v>0</v>
      </c>
    </row>
    <row r="23" spans="2:66">
      <c r="B23" s="9">
        <f t="shared" ca="1" si="2"/>
        <v>45270</v>
      </c>
      <c r="C23">
        <f ca="1">SUMIF(Base!$2:$2,Plots!$B23,Base!$27:$27)</f>
        <v>9</v>
      </c>
      <c r="D23">
        <f ca="1">SUMIF(Base!$2:$2,Plots!$B23,Base!$29:$29)</f>
        <v>3</v>
      </c>
      <c r="E23">
        <f ca="1">SUMIF(Base!$2:$2,Plots!$B23,Base!$30:$30)</f>
        <v>1</v>
      </c>
      <c r="F23">
        <f ca="1">SUMIF(Base!$2:$2,Plots!$B23,Base!$28:$28)</f>
        <v>5</v>
      </c>
      <c r="G23">
        <f ca="1">SUMIF(Base!$2:$2,Plots!$B23,Base!$33:$33)</f>
        <v>1</v>
      </c>
      <c r="H23">
        <f ca="1">SUMIF(Base!$2:$2,Plots!$B23,Base!$34:$34)</f>
        <v>3</v>
      </c>
      <c r="I23">
        <f ca="1">SUMIF(Base!$2:$2,Plots!$B23,Base!$35:$35)</f>
        <v>0</v>
      </c>
      <c r="Q23" s="9">
        <f t="shared" ca="1" si="0"/>
        <v>45270</v>
      </c>
      <c r="R23">
        <f ca="1">SUMIF(Base!$2:$2,Plots!$Q23,Base!$47:$47)</f>
        <v>1</v>
      </c>
      <c r="S23">
        <f ca="1">SUMIF(Base!$2:$2,Plots!$B23,Base!$49:$49)</f>
        <v>1</v>
      </c>
      <c r="T23">
        <f ca="1">SUMIF(Base!$2:$2,Plots!$B23,Base!$50:$50)</f>
        <v>0</v>
      </c>
      <c r="U23">
        <f ca="1">SUMIF(Base!$2:$2,Plots!$B23,Base!$48:$48)</f>
        <v>0</v>
      </c>
      <c r="V23">
        <f ca="1">SUMIF(Base!$2:$2,Plots!$B23,Base!$53:$53)</f>
        <v>0</v>
      </c>
      <c r="W23">
        <f ca="1">SUMIF(Base!$2:$2,Plots!$B23,Base!$54:$54)</f>
        <v>1</v>
      </c>
      <c r="X23">
        <f ca="1">SUMIF(Base!$2:$2,Plots!$B23,Base!$55:$55)</f>
        <v>0</v>
      </c>
      <c r="AF23" s="9">
        <f t="shared" ca="1" si="3"/>
        <v>45263</v>
      </c>
      <c r="AG23">
        <f ca="1">SUMIF(Base!$2:$2,Plots!$AP23,Base!$21:$21)</f>
        <v>14</v>
      </c>
      <c r="AH23">
        <f ca="1">SUMIF(Base!$2:$2,Plots!$AP23,Base!$17:$17)</f>
        <v>52</v>
      </c>
      <c r="AI23">
        <f ca="1">SUMIF(Base!$2:$2,Plots!$AP23,Base!$18:$18)</f>
        <v>0</v>
      </c>
      <c r="AJ23">
        <f ca="1">SUMIF(Base!$2:$2,Plots!$AP23,Base!$16:$16)</f>
        <v>210</v>
      </c>
      <c r="AK23">
        <f t="shared" ca="1" si="11"/>
        <v>235</v>
      </c>
      <c r="AL23">
        <f t="shared" ca="1" si="7"/>
        <v>919</v>
      </c>
      <c r="AM23">
        <f t="shared" ca="1" si="8"/>
        <v>0</v>
      </c>
      <c r="AN23">
        <f t="shared" ca="1" si="9"/>
        <v>2950</v>
      </c>
      <c r="AP23" s="9">
        <f t="shared" ca="1" si="4"/>
        <v>45263</v>
      </c>
      <c r="AQ23">
        <f ca="1">SUMIF(Base!$2:$2,Plots!$AP23,Base!$15:$15)</f>
        <v>262</v>
      </c>
      <c r="AR23">
        <f ca="1">SUMIF(Base!$2:$2,Plots!$AP23,Base!$17:$17)</f>
        <v>52</v>
      </c>
      <c r="AS23">
        <f ca="1">SUMIF(Base!$2:$2,Plots!$AP23,Base!$18:$18)</f>
        <v>0</v>
      </c>
      <c r="AT23">
        <f ca="1">SUMIF(Base!$2:$2,Plots!$AP23,Base!$16:$16)</f>
        <v>210</v>
      </c>
      <c r="AU23">
        <f t="shared" ca="1" si="12"/>
        <v>3869</v>
      </c>
      <c r="AV23">
        <f t="shared" ca="1" si="10"/>
        <v>919</v>
      </c>
      <c r="AW23">
        <f t="shared" ca="1" si="10"/>
        <v>0</v>
      </c>
      <c r="AX23">
        <f t="shared" ca="1" si="10"/>
        <v>2950</v>
      </c>
      <c r="BA23" s="9">
        <f t="shared" ca="1" si="5"/>
        <v>45263</v>
      </c>
      <c r="BB23">
        <f ca="1">+VLOOKUP(BA23,'Sub-base'!$P:$S,2,FALSE)+VLOOKUP(BA23,'Sub-base'!$P:$S,3,FALSE)+VLOOKUP(BA23,'Sub-base'!$P:$S,4,FALSE)</f>
        <v>14</v>
      </c>
      <c r="BC23">
        <f t="shared" ca="1" si="1"/>
        <v>64</v>
      </c>
      <c r="BK23" s="9">
        <f t="shared" si="6"/>
        <v>45005</v>
      </c>
      <c r="BL23">
        <f ca="1">SUMIFS(Base!$9:$9,Base!$2:$2,BK23)</f>
        <v>0</v>
      </c>
      <c r="BM23">
        <f ca="1">SUMIFS(Base!$11:$11,Base!$2:$2,$BK23)</f>
        <v>0</v>
      </c>
      <c r="BN23">
        <f ca="1">SUMIFS(Base!$12:$12,Base!$2:$2,$BK23)</f>
        <v>0</v>
      </c>
    </row>
    <row r="24" spans="2:66">
      <c r="B24" s="9">
        <f t="shared" ca="1" si="2"/>
        <v>45271</v>
      </c>
      <c r="C24">
        <f ca="1">SUMIF(Base!$2:$2,Plots!$B24,Base!$27:$27)</f>
        <v>18</v>
      </c>
      <c r="D24">
        <f ca="1">SUMIF(Base!$2:$2,Plots!$B24,Base!$29:$29)</f>
        <v>9</v>
      </c>
      <c r="E24">
        <f ca="1">SUMIF(Base!$2:$2,Plots!$B24,Base!$30:$30)</f>
        <v>1</v>
      </c>
      <c r="F24">
        <f ca="1">SUMIF(Base!$2:$2,Plots!$B24,Base!$28:$28)</f>
        <v>8</v>
      </c>
      <c r="G24">
        <f ca="1">SUMIF(Base!$2:$2,Plots!$B24,Base!$33:$33)</f>
        <v>1</v>
      </c>
      <c r="H24">
        <f ca="1">SUMIF(Base!$2:$2,Plots!$B24,Base!$34:$34)</f>
        <v>9</v>
      </c>
      <c r="I24">
        <f ca="1">SUMIF(Base!$2:$2,Plots!$B24,Base!$35:$35)</f>
        <v>0</v>
      </c>
      <c r="Q24" s="9">
        <f t="shared" ca="1" si="0"/>
        <v>45271</v>
      </c>
      <c r="R24">
        <f ca="1">SUMIF(Base!$2:$2,Plots!$Q24,Base!$47:$47)</f>
        <v>4</v>
      </c>
      <c r="S24">
        <f ca="1">SUMIF(Base!$2:$2,Plots!$B24,Base!$49:$49)</f>
        <v>3</v>
      </c>
      <c r="T24">
        <f ca="1">SUMIF(Base!$2:$2,Plots!$B24,Base!$50:$50)</f>
        <v>0</v>
      </c>
      <c r="U24">
        <f ca="1">SUMIF(Base!$2:$2,Plots!$B24,Base!$48:$48)</f>
        <v>1</v>
      </c>
      <c r="V24">
        <f ca="1">SUMIF(Base!$2:$2,Plots!$B24,Base!$53:$53)</f>
        <v>0</v>
      </c>
      <c r="W24">
        <f ca="1">SUMIF(Base!$2:$2,Plots!$B24,Base!$54:$54)</f>
        <v>3</v>
      </c>
      <c r="X24">
        <f ca="1">SUMIF(Base!$2:$2,Plots!$B24,Base!$55:$55)</f>
        <v>0</v>
      </c>
      <c r="AF24" s="9">
        <f t="shared" ca="1" si="3"/>
        <v>45264</v>
      </c>
      <c r="AG24">
        <f ca="1">SUMIF(Base!$2:$2,Plots!$AP24,Base!$21:$21)</f>
        <v>39</v>
      </c>
      <c r="AH24">
        <f ca="1">SUMIF(Base!$2:$2,Plots!$AP24,Base!$17:$17)</f>
        <v>174</v>
      </c>
      <c r="AI24">
        <f ca="1">SUMIF(Base!$2:$2,Plots!$AP24,Base!$18:$18)</f>
        <v>0</v>
      </c>
      <c r="AJ24">
        <f ca="1">SUMIF(Base!$2:$2,Plots!$AP24,Base!$16:$16)</f>
        <v>422</v>
      </c>
      <c r="AK24">
        <f t="shared" ca="1" si="11"/>
        <v>230</v>
      </c>
      <c r="AL24">
        <f t="shared" ca="1" si="7"/>
        <v>903</v>
      </c>
      <c r="AM24">
        <f t="shared" ca="1" si="8"/>
        <v>0</v>
      </c>
      <c r="AN24">
        <f t="shared" ca="1" si="9"/>
        <v>2942</v>
      </c>
      <c r="AP24" s="9">
        <f t="shared" ca="1" si="4"/>
        <v>45264</v>
      </c>
      <c r="AQ24">
        <f ca="1">SUMIF(Base!$2:$2,Plots!$AP24,Base!$15:$15)</f>
        <v>596</v>
      </c>
      <c r="AR24">
        <f ca="1">SUMIF(Base!$2:$2,Plots!$AP24,Base!$17:$17)</f>
        <v>174</v>
      </c>
      <c r="AS24">
        <f ca="1">SUMIF(Base!$2:$2,Plots!$AP24,Base!$18:$18)</f>
        <v>0</v>
      </c>
      <c r="AT24">
        <f ca="1">SUMIF(Base!$2:$2,Plots!$AP24,Base!$16:$16)</f>
        <v>422</v>
      </c>
      <c r="AU24">
        <f t="shared" ca="1" si="12"/>
        <v>3845</v>
      </c>
      <c r="AV24">
        <f t="shared" ca="1" si="10"/>
        <v>903</v>
      </c>
      <c r="AW24">
        <f t="shared" ca="1" si="10"/>
        <v>0</v>
      </c>
      <c r="AX24">
        <f t="shared" ca="1" si="10"/>
        <v>2942</v>
      </c>
      <c r="BA24" s="9">
        <f t="shared" ca="1" si="5"/>
        <v>45264</v>
      </c>
      <c r="BB24">
        <f ca="1">+VLOOKUP(BA24,'Sub-base'!$P:$S,2,FALSE)+VLOOKUP(BA24,'Sub-base'!$P:$S,3,FALSE)+VLOOKUP(BA24,'Sub-base'!$P:$S,4,FALSE)</f>
        <v>39</v>
      </c>
      <c r="BC24">
        <f t="shared" ca="1" si="1"/>
        <v>75</v>
      </c>
      <c r="BK24" s="9">
        <f t="shared" si="6"/>
        <v>45006</v>
      </c>
      <c r="BL24">
        <f ca="1">SUMIFS(Base!$9:$9,Base!$2:$2,BK24)</f>
        <v>0</v>
      </c>
      <c r="BM24">
        <f ca="1">SUMIFS(Base!$11:$11,Base!$2:$2,$BK24)</f>
        <v>0</v>
      </c>
      <c r="BN24">
        <f ca="1">SUMIFS(Base!$12:$12,Base!$2:$2,$BK24)</f>
        <v>0</v>
      </c>
    </row>
    <row r="25" spans="2:66">
      <c r="B25" s="9">
        <f t="shared" ca="1" si="2"/>
        <v>45272</v>
      </c>
      <c r="C25">
        <f ca="1">SUMIF(Base!$2:$2,Plots!$B25,Base!$27:$27)</f>
        <v>10</v>
      </c>
      <c r="D25">
        <f ca="1">SUMIF(Base!$2:$2,Plots!$B25,Base!$29:$29)</f>
        <v>5</v>
      </c>
      <c r="E25">
        <f ca="1">SUMIF(Base!$2:$2,Plots!$B25,Base!$30:$30)</f>
        <v>1</v>
      </c>
      <c r="F25">
        <f ca="1">SUMIF(Base!$2:$2,Plots!$B25,Base!$28:$28)</f>
        <v>4</v>
      </c>
      <c r="G25">
        <f ca="1">SUMIF(Base!$2:$2,Plots!$B25,Base!$33:$33)</f>
        <v>1</v>
      </c>
      <c r="H25">
        <f ca="1">SUMIF(Base!$2:$2,Plots!$B25,Base!$34:$34)</f>
        <v>5</v>
      </c>
      <c r="I25">
        <f ca="1">SUMIF(Base!$2:$2,Plots!$B25,Base!$35:$35)</f>
        <v>0</v>
      </c>
      <c r="Q25" s="9">
        <f t="shared" ca="1" si="0"/>
        <v>45272</v>
      </c>
      <c r="R25">
        <f ca="1">SUMIF(Base!$2:$2,Plots!$Q25,Base!$47:$47)</f>
        <v>3</v>
      </c>
      <c r="S25">
        <f ca="1">SUMIF(Base!$2:$2,Plots!$B25,Base!$49:$49)</f>
        <v>2</v>
      </c>
      <c r="T25">
        <f ca="1">SUMIF(Base!$2:$2,Plots!$B25,Base!$50:$50)</f>
        <v>0</v>
      </c>
      <c r="U25">
        <f ca="1">SUMIF(Base!$2:$2,Plots!$B25,Base!$48:$48)</f>
        <v>1</v>
      </c>
      <c r="V25">
        <f ca="1">SUMIF(Base!$2:$2,Plots!$B25,Base!$53:$53)</f>
        <v>0</v>
      </c>
      <c r="W25">
        <f ca="1">SUMIF(Base!$2:$2,Plots!$B25,Base!$54:$54)</f>
        <v>2</v>
      </c>
      <c r="X25">
        <f ca="1">SUMIF(Base!$2:$2,Plots!$B25,Base!$55:$55)</f>
        <v>0</v>
      </c>
      <c r="AF25" s="9">
        <f t="shared" ca="1" si="3"/>
        <v>45265</v>
      </c>
      <c r="AG25">
        <f ca="1">SUMIF(Base!$2:$2,Plots!$AP25,Base!$21:$21)</f>
        <v>37</v>
      </c>
      <c r="AH25">
        <f ca="1">SUMIF(Base!$2:$2,Plots!$AP25,Base!$17:$17)</f>
        <v>131</v>
      </c>
      <c r="AI25">
        <f ca="1">SUMIF(Base!$2:$2,Plots!$AP25,Base!$18:$18)</f>
        <v>0</v>
      </c>
      <c r="AJ25">
        <f ca="1">SUMIF(Base!$2:$2,Plots!$AP25,Base!$16:$16)</f>
        <v>496</v>
      </c>
      <c r="AK25">
        <f t="shared" ca="1" si="11"/>
        <v>208</v>
      </c>
      <c r="AL25">
        <f t="shared" ca="1" si="7"/>
        <v>864</v>
      </c>
      <c r="AM25">
        <f t="shared" ca="1" si="8"/>
        <v>0</v>
      </c>
      <c r="AN25">
        <f t="shared" ca="1" si="9"/>
        <v>2861</v>
      </c>
      <c r="AP25" s="9">
        <f t="shared" ca="1" si="4"/>
        <v>45265</v>
      </c>
      <c r="AQ25">
        <f ca="1">SUMIF(Base!$2:$2,Plots!$AP25,Base!$15:$15)</f>
        <v>627</v>
      </c>
      <c r="AR25">
        <f ca="1">SUMIF(Base!$2:$2,Plots!$AP25,Base!$17:$17)</f>
        <v>131</v>
      </c>
      <c r="AS25">
        <f ca="1">SUMIF(Base!$2:$2,Plots!$AP25,Base!$18:$18)</f>
        <v>0</v>
      </c>
      <c r="AT25">
        <f ca="1">SUMIF(Base!$2:$2,Plots!$AP25,Base!$16:$16)</f>
        <v>496</v>
      </c>
      <c r="AU25">
        <f t="shared" ca="1" si="12"/>
        <v>3725</v>
      </c>
      <c r="AV25">
        <f t="shared" ca="1" si="10"/>
        <v>864</v>
      </c>
      <c r="AW25">
        <f t="shared" ca="1" si="10"/>
        <v>0</v>
      </c>
      <c r="AX25">
        <f t="shared" ca="1" si="10"/>
        <v>2861</v>
      </c>
      <c r="BA25" s="9">
        <f t="shared" ca="1" si="5"/>
        <v>45265</v>
      </c>
      <c r="BB25">
        <f ca="1">+VLOOKUP(BA25,'Sub-base'!$P:$S,2,FALSE)+VLOOKUP(BA25,'Sub-base'!$P:$S,3,FALSE)+VLOOKUP(BA25,'Sub-base'!$P:$S,4,FALSE)</f>
        <v>37</v>
      </c>
      <c r="BC25">
        <f t="shared" ca="1" si="1"/>
        <v>90</v>
      </c>
      <c r="BK25" s="9">
        <f t="shared" si="6"/>
        <v>45007</v>
      </c>
      <c r="BL25">
        <f ca="1">SUMIFS(Base!$9:$9,Base!$2:$2,BK25)</f>
        <v>0</v>
      </c>
      <c r="BM25">
        <f ca="1">SUMIFS(Base!$11:$11,Base!$2:$2,$BK25)</f>
        <v>0</v>
      </c>
      <c r="BN25">
        <f ca="1">SUMIFS(Base!$12:$12,Base!$2:$2,$BK25)</f>
        <v>0</v>
      </c>
    </row>
    <row r="26" spans="2:66">
      <c r="B26" s="9">
        <f t="shared" ca="1" si="2"/>
        <v>45273</v>
      </c>
      <c r="C26">
        <f ca="1">SUMIF(Base!$2:$2,Plots!$B26,Base!$27:$27)</f>
        <v>8</v>
      </c>
      <c r="D26">
        <f ca="1">SUMIF(Base!$2:$2,Plots!$B26,Base!$29:$29)</f>
        <v>3</v>
      </c>
      <c r="E26">
        <f ca="1">SUMIF(Base!$2:$2,Plots!$B26,Base!$30:$30)</f>
        <v>4</v>
      </c>
      <c r="F26">
        <f ca="1">SUMIF(Base!$2:$2,Plots!$B26,Base!$28:$28)</f>
        <v>1</v>
      </c>
      <c r="G26">
        <f ca="1">SUMIF(Base!$2:$2,Plots!$B26,Base!$33:$33)</f>
        <v>4</v>
      </c>
      <c r="H26">
        <f ca="1">SUMIF(Base!$2:$2,Plots!$B26,Base!$34:$34)</f>
        <v>3</v>
      </c>
      <c r="I26">
        <f ca="1">SUMIF(Base!$2:$2,Plots!$B26,Base!$35:$35)</f>
        <v>0</v>
      </c>
      <c r="Q26" s="9">
        <f t="shared" ca="1" si="0"/>
        <v>45273</v>
      </c>
      <c r="R26">
        <f ca="1">SUMIF(Base!$2:$2,Plots!$Q26,Base!$47:$47)</f>
        <v>1</v>
      </c>
      <c r="S26">
        <f ca="1">SUMIF(Base!$2:$2,Plots!$B26,Base!$49:$49)</f>
        <v>1</v>
      </c>
      <c r="T26">
        <f ca="1">SUMIF(Base!$2:$2,Plots!$B26,Base!$50:$50)</f>
        <v>0</v>
      </c>
      <c r="U26">
        <f ca="1">SUMIF(Base!$2:$2,Plots!$B26,Base!$48:$48)</f>
        <v>0</v>
      </c>
      <c r="V26">
        <f ca="1">SUMIF(Base!$2:$2,Plots!$B26,Base!$53:$53)</f>
        <v>0</v>
      </c>
      <c r="W26">
        <f ca="1">SUMIF(Base!$2:$2,Plots!$B26,Base!$54:$54)</f>
        <v>1</v>
      </c>
      <c r="X26">
        <f ca="1">SUMIF(Base!$2:$2,Plots!$B26,Base!$55:$55)</f>
        <v>0</v>
      </c>
      <c r="AF26" s="9">
        <f t="shared" ca="1" si="3"/>
        <v>45266</v>
      </c>
      <c r="AG26">
        <f ca="1">SUMIF(Base!$2:$2,Plots!$AP26,Base!$21:$21)</f>
        <v>64</v>
      </c>
      <c r="AH26">
        <f ca="1">SUMIF(Base!$2:$2,Plots!$AP26,Base!$17:$17)</f>
        <v>288</v>
      </c>
      <c r="AI26">
        <f ca="1">SUMIF(Base!$2:$2,Plots!$AP26,Base!$18:$18)</f>
        <v>0</v>
      </c>
      <c r="AJ26">
        <f ca="1">SUMIF(Base!$2:$2,Plots!$AP26,Base!$16:$16)</f>
        <v>429</v>
      </c>
      <c r="AK26">
        <f t="shared" ca="1" si="11"/>
        <v>238</v>
      </c>
      <c r="AL26">
        <f t="shared" ca="1" si="7"/>
        <v>987</v>
      </c>
      <c r="AM26">
        <f t="shared" ca="1" si="8"/>
        <v>0</v>
      </c>
      <c r="AN26">
        <f t="shared" ca="1" si="9"/>
        <v>2762</v>
      </c>
      <c r="AP26" s="9">
        <f t="shared" ca="1" si="4"/>
        <v>45266</v>
      </c>
      <c r="AQ26">
        <f ca="1">SUMIF(Base!$2:$2,Plots!$AP26,Base!$15:$15)</f>
        <v>717</v>
      </c>
      <c r="AR26">
        <f ca="1">SUMIF(Base!$2:$2,Plots!$AP26,Base!$17:$17)</f>
        <v>288</v>
      </c>
      <c r="AS26">
        <f ca="1">SUMIF(Base!$2:$2,Plots!$AP26,Base!$18:$18)</f>
        <v>0</v>
      </c>
      <c r="AT26">
        <f ca="1">SUMIF(Base!$2:$2,Plots!$AP26,Base!$16:$16)</f>
        <v>429</v>
      </c>
      <c r="AU26">
        <f t="shared" ca="1" si="12"/>
        <v>3749</v>
      </c>
      <c r="AV26">
        <f t="shared" ca="1" si="10"/>
        <v>987</v>
      </c>
      <c r="AW26">
        <f t="shared" ca="1" si="10"/>
        <v>0</v>
      </c>
      <c r="AX26">
        <f t="shared" ca="1" si="10"/>
        <v>2762</v>
      </c>
      <c r="BA26" s="9">
        <f t="shared" ca="1" si="5"/>
        <v>45266</v>
      </c>
      <c r="BB26">
        <f ca="1">+VLOOKUP(BA26,'Sub-base'!$P:$S,2,FALSE)+VLOOKUP(BA26,'Sub-base'!$P:$S,3,FALSE)+VLOOKUP(BA26,'Sub-base'!$P:$S,4,FALSE)</f>
        <v>64</v>
      </c>
      <c r="BC26">
        <f t="shared" ca="1" si="1"/>
        <v>140</v>
      </c>
      <c r="BK26" s="9">
        <f t="shared" si="6"/>
        <v>45008</v>
      </c>
      <c r="BL26">
        <f ca="1">SUMIFS(Base!$9:$9,Base!$2:$2,BK26)</f>
        <v>0</v>
      </c>
      <c r="BM26">
        <f ca="1">SUMIFS(Base!$11:$11,Base!$2:$2,$BK26)</f>
        <v>0</v>
      </c>
      <c r="BN26">
        <f ca="1">SUMIFS(Base!$12:$12,Base!$2:$2,$BK26)</f>
        <v>0</v>
      </c>
    </row>
    <row r="27" spans="2:66">
      <c r="B27" s="9">
        <f t="shared" ca="1" si="2"/>
        <v>45274</v>
      </c>
      <c r="C27">
        <f ca="1">SUMIF(Base!$2:$2,Plots!$B27,Base!$27:$27)</f>
        <v>17</v>
      </c>
      <c r="D27">
        <f ca="1">SUMIF(Base!$2:$2,Plots!$B27,Base!$29:$29)</f>
        <v>11</v>
      </c>
      <c r="E27">
        <f ca="1">SUMIF(Base!$2:$2,Plots!$B27,Base!$30:$30)</f>
        <v>2</v>
      </c>
      <c r="F27">
        <f ca="1">SUMIF(Base!$2:$2,Plots!$B27,Base!$28:$28)</f>
        <v>4</v>
      </c>
      <c r="G27">
        <f ca="1">SUMIF(Base!$2:$2,Plots!$B27,Base!$33:$33)</f>
        <v>2</v>
      </c>
      <c r="H27">
        <f ca="1">SUMIF(Base!$2:$2,Plots!$B27,Base!$34:$34)</f>
        <v>11</v>
      </c>
      <c r="I27">
        <f ca="1">SUMIF(Base!$2:$2,Plots!$B27,Base!$35:$35)</f>
        <v>0</v>
      </c>
      <c r="Q27" s="9">
        <f t="shared" ca="1" si="0"/>
        <v>45274</v>
      </c>
      <c r="R27">
        <f ca="1">SUMIF(Base!$2:$2,Plots!$Q27,Base!$47:$47)</f>
        <v>4</v>
      </c>
      <c r="S27">
        <f ca="1">SUMIF(Base!$2:$2,Plots!$B27,Base!$49:$49)</f>
        <v>3</v>
      </c>
      <c r="T27">
        <f ca="1">SUMIF(Base!$2:$2,Plots!$B27,Base!$50:$50)</f>
        <v>0</v>
      </c>
      <c r="U27">
        <f ca="1">SUMIF(Base!$2:$2,Plots!$B27,Base!$48:$48)</f>
        <v>1</v>
      </c>
      <c r="V27">
        <f ca="1">SUMIF(Base!$2:$2,Plots!$B27,Base!$53:$53)</f>
        <v>0</v>
      </c>
      <c r="W27">
        <f ca="1">SUMIF(Base!$2:$2,Plots!$B27,Base!$54:$54)</f>
        <v>3</v>
      </c>
      <c r="X27">
        <f ca="1">SUMIF(Base!$2:$2,Plots!$B27,Base!$55:$55)</f>
        <v>0</v>
      </c>
      <c r="AF27" s="9">
        <f t="shared" ca="1" si="3"/>
        <v>45267</v>
      </c>
      <c r="AG27">
        <f ca="1">SUMIF(Base!$2:$2,Plots!$AP27,Base!$21:$21)</f>
        <v>45</v>
      </c>
      <c r="AH27">
        <f ca="1">SUMIF(Base!$2:$2,Plots!$AP27,Base!$17:$17)</f>
        <v>222</v>
      </c>
      <c r="AI27">
        <f ca="1">SUMIF(Base!$2:$2,Plots!$AP27,Base!$18:$18)</f>
        <v>0</v>
      </c>
      <c r="AJ27">
        <f ca="1">SUMIF(Base!$2:$2,Plots!$AP27,Base!$16:$16)</f>
        <v>481</v>
      </c>
      <c r="AK27">
        <f t="shared" ca="1" si="11"/>
        <v>249</v>
      </c>
      <c r="AL27">
        <f t="shared" ref="AL27:AL41" ca="1" si="13">SUM(AH21:AH27)</f>
        <v>1063</v>
      </c>
      <c r="AM27">
        <f t="shared" ref="AM27:AM41" ca="1" si="14">SUM(AI21:AI27)</f>
        <v>0</v>
      </c>
      <c r="AN27">
        <f t="shared" ref="AN27:AN41" ca="1" si="15">SUM(AJ21:AJ27)</f>
        <v>2698</v>
      </c>
      <c r="AP27" s="9">
        <f t="shared" ca="1" si="4"/>
        <v>45267</v>
      </c>
      <c r="AQ27">
        <f ca="1">SUMIF(Base!$2:$2,Plots!$AP27,Base!$15:$15)</f>
        <v>703</v>
      </c>
      <c r="AR27">
        <f ca="1">SUMIF(Base!$2:$2,Plots!$AP27,Base!$17:$17)</f>
        <v>222</v>
      </c>
      <c r="AS27">
        <f ca="1">SUMIF(Base!$2:$2,Plots!$AP27,Base!$18:$18)</f>
        <v>0</v>
      </c>
      <c r="AT27">
        <f ca="1">SUMIF(Base!$2:$2,Plots!$AP27,Base!$16:$16)</f>
        <v>481</v>
      </c>
      <c r="AU27">
        <f t="shared" ca="1" si="12"/>
        <v>3761</v>
      </c>
      <c r="AV27">
        <f t="shared" ref="AV27:AX41" ca="1" si="16">SUM(AR21:AR27)</f>
        <v>1063</v>
      </c>
      <c r="AW27">
        <f t="shared" ca="1" si="16"/>
        <v>0</v>
      </c>
      <c r="AX27">
        <f t="shared" ca="1" si="16"/>
        <v>2698</v>
      </c>
      <c r="BA27" s="9">
        <f t="shared" ca="1" si="5"/>
        <v>45267</v>
      </c>
      <c r="BB27">
        <f ca="1">+VLOOKUP(BA27,'Sub-base'!$P:$S,2,FALSE)+VLOOKUP(BA27,'Sub-base'!$P:$S,3,FALSE)+VLOOKUP(BA27,'Sub-base'!$P:$S,4,FALSE)</f>
        <v>45</v>
      </c>
      <c r="BC27">
        <f t="shared" ca="1" si="1"/>
        <v>146</v>
      </c>
      <c r="BK27" s="9">
        <f t="shared" si="6"/>
        <v>45009</v>
      </c>
      <c r="BL27">
        <f ca="1">SUMIFS(Base!$9:$9,Base!$2:$2,BK27)</f>
        <v>0</v>
      </c>
      <c r="BM27">
        <f ca="1">SUMIFS(Base!$11:$11,Base!$2:$2,$BK27)</f>
        <v>0</v>
      </c>
      <c r="BN27">
        <f ca="1">SUMIFS(Base!$12:$12,Base!$2:$2,$BK27)</f>
        <v>0</v>
      </c>
    </row>
    <row r="28" spans="2:66">
      <c r="B28" s="9">
        <f t="shared" ca="1" si="2"/>
        <v>45275</v>
      </c>
      <c r="C28">
        <f ca="1">SUMIF(Base!$2:$2,Plots!$B28,Base!$27:$27)</f>
        <v>7</v>
      </c>
      <c r="D28">
        <f ca="1">SUMIF(Base!$2:$2,Plots!$B28,Base!$29:$29)</f>
        <v>4</v>
      </c>
      <c r="E28">
        <f ca="1">SUMIF(Base!$2:$2,Plots!$B28,Base!$30:$30)</f>
        <v>2</v>
      </c>
      <c r="F28">
        <f ca="1">SUMIF(Base!$2:$2,Plots!$B28,Base!$28:$28)</f>
        <v>1</v>
      </c>
      <c r="G28">
        <f ca="1">SUMIF(Base!$2:$2,Plots!$B28,Base!$33:$33)</f>
        <v>2</v>
      </c>
      <c r="H28">
        <f ca="1">SUMIF(Base!$2:$2,Plots!$B28,Base!$34:$34)</f>
        <v>4</v>
      </c>
      <c r="I28">
        <f ca="1">SUMIF(Base!$2:$2,Plots!$B28,Base!$35:$35)</f>
        <v>0</v>
      </c>
      <c r="Q28" s="9">
        <f t="shared" ca="1" si="0"/>
        <v>45275</v>
      </c>
      <c r="R28">
        <f ca="1">SUMIF(Base!$2:$2,Plots!$Q28,Base!$47:$47)</f>
        <v>1</v>
      </c>
      <c r="S28">
        <f ca="1">SUMIF(Base!$2:$2,Plots!$B28,Base!$49:$49)</f>
        <v>0</v>
      </c>
      <c r="T28">
        <f ca="1">SUMIF(Base!$2:$2,Plots!$B28,Base!$50:$50)</f>
        <v>0</v>
      </c>
      <c r="U28">
        <f ca="1">SUMIF(Base!$2:$2,Plots!$B28,Base!$48:$48)</f>
        <v>1</v>
      </c>
      <c r="V28">
        <f ca="1">SUMIF(Base!$2:$2,Plots!$B28,Base!$53:$53)</f>
        <v>0</v>
      </c>
      <c r="W28">
        <f ca="1">SUMIF(Base!$2:$2,Plots!$B28,Base!$54:$54)</f>
        <v>0</v>
      </c>
      <c r="X28">
        <f ca="1">SUMIF(Base!$2:$2,Plots!$B28,Base!$55:$55)</f>
        <v>0</v>
      </c>
      <c r="AF28" s="9">
        <f t="shared" ca="1" si="3"/>
        <v>45268</v>
      </c>
      <c r="AG28">
        <f ca="1">SUMIF(Base!$2:$2,Plots!$AP28,Base!$21:$21)</f>
        <v>28</v>
      </c>
      <c r="AH28">
        <f ca="1">SUMIF(Base!$2:$2,Plots!$AP28,Base!$17:$17)</f>
        <v>46</v>
      </c>
      <c r="AI28">
        <f ca="1">SUMIF(Base!$2:$2,Plots!$AP28,Base!$18:$18)</f>
        <v>0</v>
      </c>
      <c r="AJ28">
        <f ca="1">SUMIF(Base!$2:$2,Plots!$AP28,Base!$16:$16)</f>
        <v>352</v>
      </c>
      <c r="AK28">
        <f t="shared" ca="1" si="11"/>
        <v>249</v>
      </c>
      <c r="AL28">
        <f t="shared" ca="1" si="13"/>
        <v>981</v>
      </c>
      <c r="AM28">
        <f t="shared" ca="1" si="14"/>
        <v>0</v>
      </c>
      <c r="AN28">
        <f t="shared" ca="1" si="15"/>
        <v>2630</v>
      </c>
      <c r="AP28" s="9">
        <f t="shared" ca="1" si="4"/>
        <v>45268</v>
      </c>
      <c r="AQ28">
        <f ca="1">SUMIF(Base!$2:$2,Plots!$AP28,Base!$15:$15)</f>
        <v>398</v>
      </c>
      <c r="AR28">
        <f ca="1">SUMIF(Base!$2:$2,Plots!$AP28,Base!$17:$17)</f>
        <v>46</v>
      </c>
      <c r="AS28">
        <f ca="1">SUMIF(Base!$2:$2,Plots!$AP28,Base!$18:$18)</f>
        <v>0</v>
      </c>
      <c r="AT28">
        <f ca="1">SUMIF(Base!$2:$2,Plots!$AP28,Base!$16:$16)</f>
        <v>352</v>
      </c>
      <c r="AU28">
        <f t="shared" ca="1" si="12"/>
        <v>3611</v>
      </c>
      <c r="AV28">
        <f t="shared" ca="1" si="16"/>
        <v>981</v>
      </c>
      <c r="AW28">
        <f t="shared" ca="1" si="16"/>
        <v>0</v>
      </c>
      <c r="AX28">
        <f t="shared" ca="1" si="16"/>
        <v>2630</v>
      </c>
      <c r="BA28" s="9">
        <f t="shared" ca="1" si="5"/>
        <v>45268</v>
      </c>
      <c r="BB28">
        <f ca="1">+VLOOKUP(BA28,'Sub-base'!$P:$S,2,FALSE)+VLOOKUP(BA28,'Sub-base'!$P:$S,3,FALSE)+VLOOKUP(BA28,'Sub-base'!$P:$S,4,FALSE)</f>
        <v>28</v>
      </c>
      <c r="BC28">
        <f t="shared" ca="1" si="1"/>
        <v>137</v>
      </c>
      <c r="BK28" s="9">
        <f t="shared" si="6"/>
        <v>45010</v>
      </c>
      <c r="BL28">
        <f ca="1">SUMIFS(Base!$9:$9,Base!$2:$2,BK28)</f>
        <v>0</v>
      </c>
      <c r="BM28">
        <f ca="1">SUMIFS(Base!$11:$11,Base!$2:$2,$BK28)</f>
        <v>0</v>
      </c>
      <c r="BN28">
        <f ca="1">SUMIFS(Base!$12:$12,Base!$2:$2,$BK28)</f>
        <v>0</v>
      </c>
    </row>
    <row r="29" spans="2:66">
      <c r="B29" s="9">
        <f t="shared" ca="1" si="2"/>
        <v>45276</v>
      </c>
      <c r="C29">
        <f ca="1">SUMIF(Base!$2:$2,Plots!$B29,Base!$27:$27)</f>
        <v>13</v>
      </c>
      <c r="D29">
        <f ca="1">SUMIF(Base!$2:$2,Plots!$B29,Base!$29:$29)</f>
        <v>7</v>
      </c>
      <c r="E29">
        <f ca="1">SUMIF(Base!$2:$2,Plots!$B29,Base!$30:$30)</f>
        <v>1</v>
      </c>
      <c r="F29">
        <f ca="1">SUMIF(Base!$2:$2,Plots!$B29,Base!$28:$28)</f>
        <v>5</v>
      </c>
      <c r="G29">
        <f ca="1">SUMIF(Base!$2:$2,Plots!$B29,Base!$33:$33)</f>
        <v>1</v>
      </c>
      <c r="H29">
        <f ca="1">SUMIF(Base!$2:$2,Plots!$B29,Base!$34:$34)</f>
        <v>7</v>
      </c>
      <c r="I29">
        <f ca="1">SUMIF(Base!$2:$2,Plots!$B29,Base!$35:$35)</f>
        <v>0</v>
      </c>
      <c r="Q29" s="9">
        <f t="shared" ca="1" si="0"/>
        <v>45276</v>
      </c>
      <c r="R29">
        <f ca="1">SUMIF(Base!$2:$2,Plots!$Q29,Base!$47:$47)</f>
        <v>0</v>
      </c>
      <c r="S29">
        <f ca="1">SUMIF(Base!$2:$2,Plots!$B29,Base!$49:$49)</f>
        <v>0</v>
      </c>
      <c r="T29">
        <f ca="1">SUMIF(Base!$2:$2,Plots!$B29,Base!$50:$50)</f>
        <v>0</v>
      </c>
      <c r="U29">
        <f ca="1">SUMIF(Base!$2:$2,Plots!$B29,Base!$48:$48)</f>
        <v>0</v>
      </c>
      <c r="V29">
        <f ca="1">SUMIF(Base!$2:$2,Plots!$B29,Base!$53:$53)</f>
        <v>0</v>
      </c>
      <c r="W29">
        <f ca="1">SUMIF(Base!$2:$2,Plots!$B29,Base!$54:$54)</f>
        <v>0</v>
      </c>
      <c r="X29">
        <f ca="1">SUMIF(Base!$2:$2,Plots!$B29,Base!$55:$55)</f>
        <v>0</v>
      </c>
      <c r="AF29" s="9">
        <f t="shared" ca="1" si="3"/>
        <v>45269</v>
      </c>
      <c r="AG29">
        <f ca="1">SUMIF(Base!$2:$2,Plots!$AP29,Base!$21:$21)</f>
        <v>15</v>
      </c>
      <c r="AH29">
        <f ca="1">SUMIF(Base!$2:$2,Plots!$AP29,Base!$17:$17)</f>
        <v>52</v>
      </c>
      <c r="AI29">
        <f ca="1">SUMIF(Base!$2:$2,Plots!$AP29,Base!$18:$18)</f>
        <v>0</v>
      </c>
      <c r="AJ29">
        <f ca="1">SUMIF(Base!$2:$2,Plots!$AP29,Base!$16:$16)</f>
        <v>325</v>
      </c>
      <c r="AK29">
        <f t="shared" ca="1" si="11"/>
        <v>242</v>
      </c>
      <c r="AL29">
        <f t="shared" ca="1" si="13"/>
        <v>965</v>
      </c>
      <c r="AM29">
        <f t="shared" ca="1" si="14"/>
        <v>0</v>
      </c>
      <c r="AN29">
        <f t="shared" ca="1" si="15"/>
        <v>2715</v>
      </c>
      <c r="AP29" s="9">
        <f t="shared" ca="1" si="4"/>
        <v>45269</v>
      </c>
      <c r="AQ29">
        <f ca="1">SUMIF(Base!$2:$2,Plots!$AP29,Base!$15:$15)</f>
        <v>377</v>
      </c>
      <c r="AR29">
        <f ca="1">SUMIF(Base!$2:$2,Plots!$AP29,Base!$17:$17)</f>
        <v>52</v>
      </c>
      <c r="AS29">
        <f ca="1">SUMIF(Base!$2:$2,Plots!$AP29,Base!$18:$18)</f>
        <v>0</v>
      </c>
      <c r="AT29">
        <f ca="1">SUMIF(Base!$2:$2,Plots!$AP29,Base!$16:$16)</f>
        <v>325</v>
      </c>
      <c r="AU29">
        <f t="shared" ca="1" si="12"/>
        <v>3680</v>
      </c>
      <c r="AV29">
        <f t="shared" ca="1" si="16"/>
        <v>965</v>
      </c>
      <c r="AW29">
        <f t="shared" ca="1" si="16"/>
        <v>0</v>
      </c>
      <c r="AX29">
        <f t="shared" ca="1" si="16"/>
        <v>2715</v>
      </c>
      <c r="BA29" s="9">
        <f t="shared" ca="1" si="5"/>
        <v>45269</v>
      </c>
      <c r="BB29">
        <f ca="1">+VLOOKUP(BA29,'Sub-base'!$P:$S,2,FALSE)+VLOOKUP(BA29,'Sub-base'!$P:$S,3,FALSE)+VLOOKUP(BA29,'Sub-base'!$P:$S,4,FALSE)</f>
        <v>15</v>
      </c>
      <c r="BC29">
        <f t="shared" ca="1" si="1"/>
        <v>88</v>
      </c>
      <c r="BK29" s="9">
        <f t="shared" si="6"/>
        <v>45011</v>
      </c>
      <c r="BL29">
        <f ca="1">SUMIFS(Base!$9:$9,Base!$2:$2,BK29)</f>
        <v>0</v>
      </c>
      <c r="BM29">
        <f ca="1">SUMIFS(Base!$11:$11,Base!$2:$2,$BK29)</f>
        <v>0</v>
      </c>
      <c r="BN29">
        <f ca="1">SUMIFS(Base!$12:$12,Base!$2:$2,$BK29)</f>
        <v>0</v>
      </c>
    </row>
    <row r="30" spans="2:66">
      <c r="B30" s="9">
        <f t="shared" ca="1" si="2"/>
        <v>45277</v>
      </c>
      <c r="C30">
        <f ca="1">SUMIF(Base!$2:$2,Plots!$B30,Base!$27:$27)</f>
        <v>8</v>
      </c>
      <c r="D30">
        <f ca="1">SUMIF(Base!$2:$2,Plots!$B30,Base!$29:$29)</f>
        <v>5</v>
      </c>
      <c r="E30">
        <f ca="1">SUMIF(Base!$2:$2,Plots!$B30,Base!$30:$30)</f>
        <v>0</v>
      </c>
      <c r="F30">
        <f ca="1">SUMIF(Base!$2:$2,Plots!$B30,Base!$28:$28)</f>
        <v>3</v>
      </c>
      <c r="G30">
        <f ca="1">SUMIF(Base!$2:$2,Plots!$B30,Base!$33:$33)</f>
        <v>0</v>
      </c>
      <c r="H30">
        <f ca="1">SUMIF(Base!$2:$2,Plots!$B30,Base!$34:$34)</f>
        <v>5</v>
      </c>
      <c r="I30">
        <f ca="1">SUMIF(Base!$2:$2,Plots!$B30,Base!$35:$35)</f>
        <v>0</v>
      </c>
      <c r="Q30" s="9">
        <f t="shared" ca="1" si="0"/>
        <v>45277</v>
      </c>
      <c r="R30">
        <f ca="1">SUMIF(Base!$2:$2,Plots!$Q30,Base!$47:$47)</f>
        <v>0</v>
      </c>
      <c r="S30">
        <f ca="1">SUMIF(Base!$2:$2,Plots!$B30,Base!$49:$49)</f>
        <v>0</v>
      </c>
      <c r="T30">
        <f ca="1">SUMIF(Base!$2:$2,Plots!$B30,Base!$50:$50)</f>
        <v>0</v>
      </c>
      <c r="U30">
        <f ca="1">SUMIF(Base!$2:$2,Plots!$B30,Base!$48:$48)</f>
        <v>0</v>
      </c>
      <c r="V30">
        <f ca="1">SUMIF(Base!$2:$2,Plots!$B30,Base!$53:$53)</f>
        <v>0</v>
      </c>
      <c r="W30">
        <f ca="1">SUMIF(Base!$2:$2,Plots!$B30,Base!$54:$54)</f>
        <v>0</v>
      </c>
      <c r="X30">
        <f ca="1">SUMIF(Base!$2:$2,Plots!$B30,Base!$55:$55)</f>
        <v>0</v>
      </c>
      <c r="AF30" s="9">
        <f t="shared" ca="1" si="3"/>
        <v>45270</v>
      </c>
      <c r="AG30">
        <f ca="1">SUMIF(Base!$2:$2,Plots!$AP30,Base!$21:$21)</f>
        <v>25</v>
      </c>
      <c r="AH30">
        <f ca="1">SUMIF(Base!$2:$2,Plots!$AP30,Base!$17:$17)</f>
        <v>59</v>
      </c>
      <c r="AI30">
        <f ca="1">SUMIF(Base!$2:$2,Plots!$AP30,Base!$18:$18)</f>
        <v>0</v>
      </c>
      <c r="AJ30">
        <f ca="1">SUMIF(Base!$2:$2,Plots!$AP30,Base!$16:$16)</f>
        <v>334</v>
      </c>
      <c r="AK30">
        <f t="shared" ca="1" si="11"/>
        <v>253</v>
      </c>
      <c r="AL30">
        <f t="shared" ca="1" si="13"/>
        <v>972</v>
      </c>
      <c r="AM30">
        <f t="shared" ca="1" si="14"/>
        <v>0</v>
      </c>
      <c r="AN30">
        <f t="shared" ca="1" si="15"/>
        <v>2839</v>
      </c>
      <c r="AP30" s="9">
        <f t="shared" ca="1" si="4"/>
        <v>45270</v>
      </c>
      <c r="AQ30">
        <f ca="1">SUMIF(Base!$2:$2,Plots!$AP30,Base!$15:$15)</f>
        <v>393</v>
      </c>
      <c r="AR30">
        <f ca="1">SUMIF(Base!$2:$2,Plots!$AP30,Base!$17:$17)</f>
        <v>59</v>
      </c>
      <c r="AS30">
        <f ca="1">SUMIF(Base!$2:$2,Plots!$AP30,Base!$18:$18)</f>
        <v>0</v>
      </c>
      <c r="AT30">
        <f ca="1">SUMIF(Base!$2:$2,Plots!$AP30,Base!$16:$16)</f>
        <v>334</v>
      </c>
      <c r="AU30">
        <f t="shared" ca="1" si="12"/>
        <v>3811</v>
      </c>
      <c r="AV30">
        <f t="shared" ca="1" si="16"/>
        <v>972</v>
      </c>
      <c r="AW30">
        <f t="shared" ca="1" si="16"/>
        <v>0</v>
      </c>
      <c r="AX30">
        <f t="shared" ca="1" si="16"/>
        <v>2839</v>
      </c>
      <c r="BA30" s="9">
        <f t="shared" ca="1" si="5"/>
        <v>45270</v>
      </c>
      <c r="BB30">
        <f ca="1">+VLOOKUP(BA30,'Sub-base'!$P:$S,2,FALSE)+VLOOKUP(BA30,'Sub-base'!$P:$S,3,FALSE)+VLOOKUP(BA30,'Sub-base'!$P:$S,4,FALSE)</f>
        <v>25</v>
      </c>
      <c r="BC30">
        <f t="shared" ca="1" si="1"/>
        <v>68</v>
      </c>
      <c r="BK30" s="9">
        <f t="shared" si="6"/>
        <v>45012</v>
      </c>
      <c r="BL30">
        <f ca="1">SUMIFS(Base!$9:$9,Base!$2:$2,BK30)</f>
        <v>0</v>
      </c>
      <c r="BM30">
        <f ca="1">SUMIFS(Base!$11:$11,Base!$2:$2,$BK30)</f>
        <v>0</v>
      </c>
      <c r="BN30">
        <f ca="1">SUMIFS(Base!$12:$12,Base!$2:$2,$BK30)</f>
        <v>0</v>
      </c>
    </row>
    <row r="31" spans="2:66">
      <c r="B31" s="9">
        <f t="shared" ca="1" si="2"/>
        <v>45278</v>
      </c>
      <c r="C31">
        <f ca="1">SUMIF(Base!$2:$2,Plots!$B31,Base!$27:$27)</f>
        <v>25</v>
      </c>
      <c r="D31">
        <f ca="1">SUMIF(Base!$2:$2,Plots!$B31,Base!$29:$29)</f>
        <v>14</v>
      </c>
      <c r="E31">
        <f ca="1">SUMIF(Base!$2:$2,Plots!$B31,Base!$30:$30)</f>
        <v>1</v>
      </c>
      <c r="F31">
        <f ca="1">SUMIF(Base!$2:$2,Plots!$B31,Base!$28:$28)</f>
        <v>10</v>
      </c>
      <c r="G31">
        <f ca="1">SUMIF(Base!$2:$2,Plots!$B31,Base!$33:$33)</f>
        <v>1</v>
      </c>
      <c r="H31">
        <f ca="1">SUMIF(Base!$2:$2,Plots!$B31,Base!$34:$34)</f>
        <v>14</v>
      </c>
      <c r="I31">
        <f ca="1">SUMIF(Base!$2:$2,Plots!$B31,Base!$35:$35)</f>
        <v>0</v>
      </c>
      <c r="Q31" s="9">
        <f t="shared" ca="1" si="0"/>
        <v>45278</v>
      </c>
      <c r="R31">
        <f ca="1">SUMIF(Base!$2:$2,Plots!$Q31,Base!$47:$47)</f>
        <v>3</v>
      </c>
      <c r="S31">
        <f ca="1">SUMIF(Base!$2:$2,Plots!$B31,Base!$49:$49)</f>
        <v>2</v>
      </c>
      <c r="T31">
        <f ca="1">SUMIF(Base!$2:$2,Plots!$B31,Base!$50:$50)</f>
        <v>1</v>
      </c>
      <c r="U31">
        <f ca="1">SUMIF(Base!$2:$2,Plots!$B31,Base!$48:$48)</f>
        <v>0</v>
      </c>
      <c r="V31">
        <f ca="1">SUMIF(Base!$2:$2,Plots!$B31,Base!$53:$53)</f>
        <v>1</v>
      </c>
      <c r="W31">
        <f ca="1">SUMIF(Base!$2:$2,Plots!$B31,Base!$54:$54)</f>
        <v>2</v>
      </c>
      <c r="X31">
        <f ca="1">SUMIF(Base!$2:$2,Plots!$B31,Base!$55:$55)</f>
        <v>0</v>
      </c>
      <c r="AF31" s="9">
        <f t="shared" ca="1" si="3"/>
        <v>45271</v>
      </c>
      <c r="AG31">
        <f ca="1">SUMIF(Base!$2:$2,Plots!$AP31,Base!$21:$21)</f>
        <v>41</v>
      </c>
      <c r="AH31">
        <f ca="1">SUMIF(Base!$2:$2,Plots!$AP31,Base!$17:$17)</f>
        <v>205</v>
      </c>
      <c r="AI31">
        <f ca="1">SUMIF(Base!$2:$2,Plots!$AP31,Base!$18:$18)</f>
        <v>0</v>
      </c>
      <c r="AJ31">
        <f ca="1">SUMIF(Base!$2:$2,Plots!$AP31,Base!$16:$16)</f>
        <v>473</v>
      </c>
      <c r="AK31">
        <f t="shared" ca="1" si="11"/>
        <v>255</v>
      </c>
      <c r="AL31">
        <f t="shared" ca="1" si="13"/>
        <v>1003</v>
      </c>
      <c r="AM31">
        <f t="shared" ca="1" si="14"/>
        <v>0</v>
      </c>
      <c r="AN31">
        <f t="shared" ca="1" si="15"/>
        <v>2890</v>
      </c>
      <c r="AP31" s="9">
        <f t="shared" ca="1" si="4"/>
        <v>45271</v>
      </c>
      <c r="AQ31">
        <f ca="1">SUMIF(Base!$2:$2,Plots!$AP31,Base!$15:$15)</f>
        <v>678</v>
      </c>
      <c r="AR31">
        <f ca="1">SUMIF(Base!$2:$2,Plots!$AP31,Base!$17:$17)</f>
        <v>205</v>
      </c>
      <c r="AS31">
        <f ca="1">SUMIF(Base!$2:$2,Plots!$AP31,Base!$18:$18)</f>
        <v>0</v>
      </c>
      <c r="AT31">
        <f ca="1">SUMIF(Base!$2:$2,Plots!$AP31,Base!$16:$16)</f>
        <v>473</v>
      </c>
      <c r="AU31">
        <f t="shared" ca="1" si="12"/>
        <v>3893</v>
      </c>
      <c r="AV31">
        <f t="shared" ca="1" si="16"/>
        <v>1003</v>
      </c>
      <c r="AW31">
        <f t="shared" ca="1" si="16"/>
        <v>0</v>
      </c>
      <c r="AX31">
        <f t="shared" ca="1" si="16"/>
        <v>2890</v>
      </c>
      <c r="BA31" s="9">
        <f t="shared" ca="1" si="5"/>
        <v>45271</v>
      </c>
      <c r="BB31">
        <f ca="1">+VLOOKUP(BA31,'Sub-base'!$P:$S,2,FALSE)+VLOOKUP(BA31,'Sub-base'!$P:$S,3,FALSE)+VLOOKUP(BA31,'Sub-base'!$P:$S,4,FALSE)</f>
        <v>41</v>
      </c>
      <c r="BC31">
        <f t="shared" ca="1" si="1"/>
        <v>81</v>
      </c>
      <c r="BK31" s="9">
        <f t="shared" si="6"/>
        <v>45013</v>
      </c>
      <c r="BL31">
        <f ca="1">SUMIFS(Base!$9:$9,Base!$2:$2,BK31)</f>
        <v>0</v>
      </c>
      <c r="BM31">
        <f ca="1">SUMIFS(Base!$11:$11,Base!$2:$2,$BK31)</f>
        <v>0</v>
      </c>
      <c r="BN31">
        <f ca="1">SUMIFS(Base!$12:$12,Base!$2:$2,$BK31)</f>
        <v>0</v>
      </c>
    </row>
    <row r="32" spans="2:66">
      <c r="B32" s="9">
        <f t="shared" ca="1" si="2"/>
        <v>45279</v>
      </c>
      <c r="C32">
        <f ca="1">SUMIF(Base!$2:$2,Plots!$B32,Base!$27:$27)</f>
        <v>32</v>
      </c>
      <c r="D32">
        <f ca="1">SUMIF(Base!$2:$2,Plots!$B32,Base!$29:$29)</f>
        <v>18</v>
      </c>
      <c r="E32">
        <f ca="1">SUMIF(Base!$2:$2,Plots!$B32,Base!$30:$30)</f>
        <v>2</v>
      </c>
      <c r="F32">
        <f ca="1">SUMIF(Base!$2:$2,Plots!$B32,Base!$28:$28)</f>
        <v>12</v>
      </c>
      <c r="G32">
        <f ca="1">SUMIF(Base!$2:$2,Plots!$B32,Base!$33:$33)</f>
        <v>2</v>
      </c>
      <c r="H32">
        <f ca="1">SUMIF(Base!$2:$2,Plots!$B32,Base!$34:$34)</f>
        <v>18</v>
      </c>
      <c r="I32">
        <f ca="1">SUMIF(Base!$2:$2,Plots!$B32,Base!$35:$35)</f>
        <v>0</v>
      </c>
      <c r="Q32" s="9">
        <f t="shared" ca="1" si="0"/>
        <v>45279</v>
      </c>
      <c r="R32">
        <f ca="1">SUMIF(Base!$2:$2,Plots!$Q32,Base!$47:$47)</f>
        <v>6</v>
      </c>
      <c r="S32">
        <f ca="1">SUMIF(Base!$2:$2,Plots!$B32,Base!$49:$49)</f>
        <v>1</v>
      </c>
      <c r="T32">
        <f ca="1">SUMIF(Base!$2:$2,Plots!$B32,Base!$50:$50)</f>
        <v>1</v>
      </c>
      <c r="U32">
        <f ca="1">SUMIF(Base!$2:$2,Plots!$B32,Base!$48:$48)</f>
        <v>4</v>
      </c>
      <c r="V32">
        <f ca="1">SUMIF(Base!$2:$2,Plots!$B32,Base!$53:$53)</f>
        <v>1</v>
      </c>
      <c r="W32">
        <f ca="1">SUMIF(Base!$2:$2,Plots!$B32,Base!$54:$54)</f>
        <v>1</v>
      </c>
      <c r="X32">
        <f ca="1">SUMIF(Base!$2:$2,Plots!$B32,Base!$55:$55)</f>
        <v>0</v>
      </c>
      <c r="AF32" s="9">
        <f t="shared" ca="1" si="3"/>
        <v>45272</v>
      </c>
      <c r="AG32">
        <f ca="1">SUMIF(Base!$2:$2,Plots!$AP32,Base!$21:$21)</f>
        <v>35</v>
      </c>
      <c r="AH32">
        <f ca="1">SUMIF(Base!$2:$2,Plots!$AP32,Base!$17:$17)</f>
        <v>305</v>
      </c>
      <c r="AI32">
        <f ca="1">SUMIF(Base!$2:$2,Plots!$AP32,Base!$18:$18)</f>
        <v>0</v>
      </c>
      <c r="AJ32">
        <f ca="1">SUMIF(Base!$2:$2,Plots!$AP32,Base!$16:$16)</f>
        <v>574</v>
      </c>
      <c r="AK32">
        <f t="shared" ca="1" si="11"/>
        <v>253</v>
      </c>
      <c r="AL32">
        <f t="shared" ca="1" si="13"/>
        <v>1177</v>
      </c>
      <c r="AM32">
        <f t="shared" ca="1" si="14"/>
        <v>0</v>
      </c>
      <c r="AN32">
        <f t="shared" ca="1" si="15"/>
        <v>2968</v>
      </c>
      <c r="AP32" s="9">
        <f t="shared" ca="1" si="4"/>
        <v>45272</v>
      </c>
      <c r="AQ32">
        <f ca="1">SUMIF(Base!$2:$2,Plots!$AP32,Base!$15:$15)</f>
        <v>879</v>
      </c>
      <c r="AR32">
        <f ca="1">SUMIF(Base!$2:$2,Plots!$AP32,Base!$17:$17)</f>
        <v>305</v>
      </c>
      <c r="AS32">
        <f ca="1">SUMIF(Base!$2:$2,Plots!$AP32,Base!$18:$18)</f>
        <v>0</v>
      </c>
      <c r="AT32">
        <f ca="1">SUMIF(Base!$2:$2,Plots!$AP32,Base!$16:$16)</f>
        <v>574</v>
      </c>
      <c r="AU32">
        <f t="shared" ca="1" si="12"/>
        <v>4145</v>
      </c>
      <c r="AV32">
        <f t="shared" ca="1" si="16"/>
        <v>1177</v>
      </c>
      <c r="AW32">
        <f t="shared" ca="1" si="16"/>
        <v>0</v>
      </c>
      <c r="AX32">
        <f t="shared" ca="1" si="16"/>
        <v>2968</v>
      </c>
      <c r="BA32" s="9">
        <f t="shared" ca="1" si="5"/>
        <v>45272</v>
      </c>
      <c r="BB32">
        <f ca="1">+VLOOKUP(BA32,'Sub-base'!$P:$S,2,FALSE)+VLOOKUP(BA32,'Sub-base'!$P:$S,3,FALSE)+VLOOKUP(BA32,'Sub-base'!$P:$S,4,FALSE)</f>
        <v>35</v>
      </c>
      <c r="BC32">
        <f t="shared" ca="1" si="1"/>
        <v>101</v>
      </c>
      <c r="BK32" s="9">
        <f t="shared" si="6"/>
        <v>45014</v>
      </c>
      <c r="BL32">
        <f ca="1">SUMIFS(Base!$9:$9,Base!$2:$2,BK32)</f>
        <v>0</v>
      </c>
      <c r="BM32">
        <f ca="1">SUMIFS(Base!$11:$11,Base!$2:$2,$BK32)</f>
        <v>0</v>
      </c>
      <c r="BN32">
        <f ca="1">SUMIFS(Base!$12:$12,Base!$2:$2,$BK32)</f>
        <v>0</v>
      </c>
    </row>
    <row r="33" spans="2:66">
      <c r="B33" s="9">
        <f t="shared" ca="1" si="2"/>
        <v>45280</v>
      </c>
      <c r="C33">
        <f ca="1">SUMIF(Base!$2:$2,Plots!$B33,Base!$27:$27)</f>
        <v>14</v>
      </c>
      <c r="D33">
        <f ca="1">SUMIF(Base!$2:$2,Plots!$B33,Base!$29:$29)</f>
        <v>2</v>
      </c>
      <c r="E33">
        <f ca="1">SUMIF(Base!$2:$2,Plots!$B33,Base!$30:$30)</f>
        <v>4</v>
      </c>
      <c r="F33">
        <f ca="1">SUMIF(Base!$2:$2,Plots!$B33,Base!$28:$28)</f>
        <v>8</v>
      </c>
      <c r="G33">
        <f ca="1">SUMIF(Base!$2:$2,Plots!$B33,Base!$33:$33)</f>
        <v>4</v>
      </c>
      <c r="H33">
        <f ca="1">SUMIF(Base!$2:$2,Plots!$B33,Base!$34:$34)</f>
        <v>2</v>
      </c>
      <c r="I33">
        <f ca="1">SUMIF(Base!$2:$2,Plots!$B33,Base!$35:$35)</f>
        <v>0</v>
      </c>
      <c r="Q33" s="9">
        <f t="shared" ca="1" si="0"/>
        <v>45280</v>
      </c>
      <c r="R33">
        <f ca="1">SUMIF(Base!$2:$2,Plots!$Q33,Base!$47:$47)</f>
        <v>4</v>
      </c>
      <c r="S33">
        <f ca="1">SUMIF(Base!$2:$2,Plots!$B33,Base!$49:$49)</f>
        <v>2</v>
      </c>
      <c r="T33">
        <f ca="1">SUMIF(Base!$2:$2,Plots!$B33,Base!$50:$50)</f>
        <v>0</v>
      </c>
      <c r="U33">
        <f ca="1">SUMIF(Base!$2:$2,Plots!$B33,Base!$48:$48)</f>
        <v>2</v>
      </c>
      <c r="V33">
        <f ca="1">SUMIF(Base!$2:$2,Plots!$B33,Base!$53:$53)</f>
        <v>0</v>
      </c>
      <c r="W33">
        <f ca="1">SUMIF(Base!$2:$2,Plots!$B33,Base!$54:$54)</f>
        <v>2</v>
      </c>
      <c r="X33">
        <f ca="1">SUMIF(Base!$2:$2,Plots!$B33,Base!$55:$55)</f>
        <v>0</v>
      </c>
      <c r="AF33" s="9">
        <f t="shared" ca="1" si="3"/>
        <v>45273</v>
      </c>
      <c r="AG33">
        <f ca="1">SUMIF(Base!$2:$2,Plots!$AP33,Base!$21:$21)</f>
        <v>34</v>
      </c>
      <c r="AH33">
        <f ca="1">SUMIF(Base!$2:$2,Plots!$AP33,Base!$17:$17)</f>
        <v>167</v>
      </c>
      <c r="AI33">
        <f ca="1">SUMIF(Base!$2:$2,Plots!$AP33,Base!$18:$18)</f>
        <v>0</v>
      </c>
      <c r="AJ33">
        <f ca="1">SUMIF(Base!$2:$2,Plots!$AP33,Base!$16:$16)</f>
        <v>556</v>
      </c>
      <c r="AK33">
        <f t="shared" ca="1" si="11"/>
        <v>223</v>
      </c>
      <c r="AL33">
        <f t="shared" ca="1" si="13"/>
        <v>1056</v>
      </c>
      <c r="AM33">
        <f t="shared" ca="1" si="14"/>
        <v>0</v>
      </c>
      <c r="AN33">
        <f t="shared" ca="1" si="15"/>
        <v>3095</v>
      </c>
      <c r="AP33" s="9">
        <f t="shared" ca="1" si="4"/>
        <v>45273</v>
      </c>
      <c r="AQ33">
        <f ca="1">SUMIF(Base!$2:$2,Plots!$AP33,Base!$15:$15)</f>
        <v>723</v>
      </c>
      <c r="AR33">
        <f ca="1">SUMIF(Base!$2:$2,Plots!$AP33,Base!$17:$17)</f>
        <v>167</v>
      </c>
      <c r="AS33">
        <f ca="1">SUMIF(Base!$2:$2,Plots!$AP33,Base!$18:$18)</f>
        <v>0</v>
      </c>
      <c r="AT33">
        <f ca="1">SUMIF(Base!$2:$2,Plots!$AP33,Base!$16:$16)</f>
        <v>556</v>
      </c>
      <c r="AU33">
        <f t="shared" ca="1" si="12"/>
        <v>4151</v>
      </c>
      <c r="AV33">
        <f t="shared" ca="1" si="16"/>
        <v>1056</v>
      </c>
      <c r="AW33">
        <f t="shared" ca="1" si="16"/>
        <v>0</v>
      </c>
      <c r="AX33">
        <f t="shared" ca="1" si="16"/>
        <v>3095</v>
      </c>
      <c r="BA33" s="9">
        <f t="shared" ca="1" si="5"/>
        <v>45273</v>
      </c>
      <c r="BB33">
        <f ca="1">+VLOOKUP(BA33,'Sub-base'!$P:$S,2,FALSE)+VLOOKUP(BA33,'Sub-base'!$P:$S,3,FALSE)+VLOOKUP(BA33,'Sub-base'!$P:$S,4,FALSE)</f>
        <v>34</v>
      </c>
      <c r="BC33">
        <f t="shared" ca="1" si="1"/>
        <v>110</v>
      </c>
      <c r="BK33" s="9">
        <f t="shared" si="6"/>
        <v>45015</v>
      </c>
      <c r="BL33">
        <f ca="1">SUMIFS(Base!$9:$9,Base!$2:$2,BK33)</f>
        <v>0</v>
      </c>
      <c r="BM33">
        <f ca="1">SUMIFS(Base!$11:$11,Base!$2:$2,$BK33)</f>
        <v>0</v>
      </c>
      <c r="BN33">
        <f ca="1">SUMIFS(Base!$12:$12,Base!$2:$2,$BK33)</f>
        <v>0</v>
      </c>
    </row>
    <row r="34" spans="2:66">
      <c r="B34" s="9">
        <f ca="1">Resumen!B3</f>
        <v>45281</v>
      </c>
      <c r="C34">
        <f ca="1">SUMIF(Base!$2:$2,Plots!$B34,Base!$27:$27)</f>
        <v>13</v>
      </c>
      <c r="D34">
        <f ca="1">SUMIF(Base!$2:$2,Plots!$B34,Base!$29:$29)</f>
        <v>2</v>
      </c>
      <c r="E34">
        <f ca="1">SUMIF(Base!$2:$2,Plots!$B34,Base!$30:$30)</f>
        <v>3</v>
      </c>
      <c r="F34">
        <f ca="1">SUMIF(Base!$2:$2,Plots!$B34,Base!$28:$28)</f>
        <v>8</v>
      </c>
      <c r="G34">
        <f ca="1">SUMIF(Base!$2:$2,Plots!$B34,Base!$33:$33)</f>
        <v>3</v>
      </c>
      <c r="H34">
        <f ca="1">SUMIF(Base!$2:$2,Plots!$B34,Base!$34:$34)</f>
        <v>2</v>
      </c>
      <c r="I34">
        <f ca="1">SUMIF(Base!$2:$2,Plots!$B34,Base!$35:$35)</f>
        <v>0</v>
      </c>
      <c r="Q34" s="9">
        <f ca="1">Resumen!B3</f>
        <v>45281</v>
      </c>
      <c r="R34">
        <f ca="1">SUMIF(Base!$2:$2,Plots!$Q34,Base!$47:$47)</f>
        <v>1</v>
      </c>
      <c r="S34">
        <f ca="1">SUMIF(Base!$2:$2,Plots!$B34,Base!$49:$49)</f>
        <v>1</v>
      </c>
      <c r="T34">
        <f ca="1">SUMIF(Base!$2:$2,Plots!$B34,Base!$50:$50)</f>
        <v>0</v>
      </c>
      <c r="U34">
        <f ca="1">SUMIF(Base!$2:$2,Plots!$B34,Base!$48:$48)</f>
        <v>0</v>
      </c>
      <c r="V34">
        <f ca="1">SUMIF(Base!$2:$2,Plots!$B34,Base!$53:$53)</f>
        <v>0</v>
      </c>
      <c r="W34">
        <f ca="1">SUMIF(Base!$2:$2,Plots!$B34,Base!$54:$54)</f>
        <v>1</v>
      </c>
      <c r="X34">
        <f ca="1">SUMIF(Base!$2:$2,Plots!$B34,Base!$55:$55)</f>
        <v>0</v>
      </c>
      <c r="AF34" s="9">
        <f t="shared" ca="1" si="3"/>
        <v>45274</v>
      </c>
      <c r="AG34">
        <f ca="1">SUMIF(Base!$2:$2,Plots!$AP34,Base!$21:$21)</f>
        <v>56</v>
      </c>
      <c r="AH34">
        <f ca="1">SUMIF(Base!$2:$2,Plots!$AP34,Base!$17:$17)</f>
        <v>132</v>
      </c>
      <c r="AI34">
        <f ca="1">SUMIF(Base!$2:$2,Plots!$AP34,Base!$18:$18)</f>
        <v>0</v>
      </c>
      <c r="AJ34">
        <f ca="1">SUMIF(Base!$2:$2,Plots!$AP34,Base!$16:$16)</f>
        <v>610</v>
      </c>
      <c r="AK34">
        <f t="shared" ca="1" si="11"/>
        <v>234</v>
      </c>
      <c r="AL34">
        <f t="shared" ca="1" si="13"/>
        <v>966</v>
      </c>
      <c r="AM34">
        <f t="shared" ca="1" si="14"/>
        <v>0</v>
      </c>
      <c r="AN34">
        <f t="shared" ca="1" si="15"/>
        <v>3224</v>
      </c>
      <c r="AP34" s="9">
        <f t="shared" ca="1" si="4"/>
        <v>45274</v>
      </c>
      <c r="AQ34">
        <f ca="1">SUMIF(Base!$2:$2,Plots!$AP34,Base!$15:$15)</f>
        <v>742</v>
      </c>
      <c r="AR34">
        <f ca="1">SUMIF(Base!$2:$2,Plots!$AP34,Base!$17:$17)</f>
        <v>132</v>
      </c>
      <c r="AS34">
        <f ca="1">SUMIF(Base!$2:$2,Plots!$AP34,Base!$18:$18)</f>
        <v>0</v>
      </c>
      <c r="AT34">
        <f ca="1">SUMIF(Base!$2:$2,Plots!$AP34,Base!$16:$16)</f>
        <v>610</v>
      </c>
      <c r="AU34">
        <f t="shared" ca="1" si="12"/>
        <v>4190</v>
      </c>
      <c r="AV34">
        <f t="shared" ca="1" si="16"/>
        <v>966</v>
      </c>
      <c r="AW34">
        <f t="shared" ca="1" si="16"/>
        <v>0</v>
      </c>
      <c r="AX34">
        <f t="shared" ca="1" si="16"/>
        <v>3224</v>
      </c>
      <c r="BA34" s="9">
        <f t="shared" ca="1" si="5"/>
        <v>45274</v>
      </c>
      <c r="BB34">
        <f ca="1">+VLOOKUP(BA34,'Sub-base'!$P:$S,2,FALSE)+VLOOKUP(BA34,'Sub-base'!$P:$S,3,FALSE)+VLOOKUP(BA34,'Sub-base'!$P:$S,4,FALSE)</f>
        <v>56</v>
      </c>
      <c r="BC34">
        <f t="shared" ca="1" si="1"/>
        <v>125</v>
      </c>
      <c r="BK34" s="9">
        <f t="shared" si="6"/>
        <v>45016</v>
      </c>
      <c r="BL34">
        <f ca="1">SUMIFS(Base!$9:$9,Base!$2:$2,BK34)</f>
        <v>0</v>
      </c>
      <c r="BM34">
        <f ca="1">SUMIFS(Base!$11:$11,Base!$2:$2,$BK34)</f>
        <v>0</v>
      </c>
      <c r="BN34">
        <f ca="1">SUMIFS(Base!$12:$12,Base!$2:$2,$BK34)</f>
        <v>0</v>
      </c>
    </row>
    <row r="35" spans="2:66">
      <c r="AF35" s="9">
        <f t="shared" ca="1" si="3"/>
        <v>45275</v>
      </c>
      <c r="AG35">
        <f ca="1">SUMIF(Base!$2:$2,Plots!$AP35,Base!$21:$21)</f>
        <v>35</v>
      </c>
      <c r="AH35">
        <f ca="1">SUMIF(Base!$2:$2,Plots!$AP35,Base!$17:$17)</f>
        <v>142</v>
      </c>
      <c r="AI35">
        <f ca="1">SUMIF(Base!$2:$2,Plots!$AP35,Base!$18:$18)</f>
        <v>0</v>
      </c>
      <c r="AJ35">
        <f ca="1">SUMIF(Base!$2:$2,Plots!$AP35,Base!$16:$16)</f>
        <v>480</v>
      </c>
      <c r="AK35">
        <f t="shared" ca="1" si="11"/>
        <v>241</v>
      </c>
      <c r="AL35">
        <f t="shared" ca="1" si="13"/>
        <v>1062</v>
      </c>
      <c r="AM35">
        <f t="shared" ca="1" si="14"/>
        <v>0</v>
      </c>
      <c r="AN35">
        <f t="shared" ca="1" si="15"/>
        <v>3352</v>
      </c>
      <c r="AP35" s="9">
        <f t="shared" ca="1" si="4"/>
        <v>45275</v>
      </c>
      <c r="AQ35">
        <f ca="1">SUMIF(Base!$2:$2,Plots!$AP35,Base!$15:$15)</f>
        <v>622</v>
      </c>
      <c r="AR35">
        <f ca="1">SUMIF(Base!$2:$2,Plots!$AP35,Base!$17:$17)</f>
        <v>142</v>
      </c>
      <c r="AS35">
        <f ca="1">SUMIF(Base!$2:$2,Plots!$AP35,Base!$18:$18)</f>
        <v>0</v>
      </c>
      <c r="AT35">
        <f ca="1">SUMIF(Base!$2:$2,Plots!$AP35,Base!$16:$16)</f>
        <v>480</v>
      </c>
      <c r="AU35">
        <f t="shared" ca="1" si="12"/>
        <v>4414</v>
      </c>
      <c r="AV35">
        <f t="shared" ca="1" si="16"/>
        <v>1062</v>
      </c>
      <c r="AW35">
        <f t="shared" ca="1" si="16"/>
        <v>0</v>
      </c>
      <c r="AX35">
        <f t="shared" ca="1" si="16"/>
        <v>3352</v>
      </c>
      <c r="BA35" s="9">
        <f t="shared" ca="1" si="5"/>
        <v>45275</v>
      </c>
      <c r="BB35">
        <f ca="1">+VLOOKUP(BA35,'Sub-base'!$P:$S,2,FALSE)+VLOOKUP(BA35,'Sub-base'!$P:$S,3,FALSE)+VLOOKUP(BA35,'Sub-base'!$P:$S,4,FALSE)</f>
        <v>35</v>
      </c>
      <c r="BC35">
        <f t="shared" ca="1" si="1"/>
        <v>125</v>
      </c>
    </row>
    <row r="36" spans="2:66">
      <c r="C36" t="s">
        <v>5</v>
      </c>
      <c r="R36" t="s">
        <v>5</v>
      </c>
      <c r="AF36" s="9">
        <f t="shared" ca="1" si="3"/>
        <v>45276</v>
      </c>
      <c r="AG36">
        <f ca="1">SUMIF(Base!$2:$2,Plots!$AP36,Base!$21:$21)</f>
        <v>30</v>
      </c>
      <c r="AH36">
        <f ca="1">SUMIF(Base!$2:$2,Plots!$AP36,Base!$17:$17)</f>
        <v>91</v>
      </c>
      <c r="AI36">
        <f ca="1">SUMIF(Base!$2:$2,Plots!$AP36,Base!$18:$18)</f>
        <v>0</v>
      </c>
      <c r="AJ36">
        <f ca="1">SUMIF(Base!$2:$2,Plots!$AP36,Base!$16:$16)</f>
        <v>320</v>
      </c>
      <c r="AK36">
        <f t="shared" ca="1" si="11"/>
        <v>256</v>
      </c>
      <c r="AL36">
        <f t="shared" ca="1" si="13"/>
        <v>1101</v>
      </c>
      <c r="AM36">
        <f t="shared" ca="1" si="14"/>
        <v>0</v>
      </c>
      <c r="AN36">
        <f t="shared" ca="1" si="15"/>
        <v>3347</v>
      </c>
      <c r="AP36" s="9">
        <f t="shared" ca="1" si="4"/>
        <v>45276</v>
      </c>
      <c r="AQ36">
        <f ca="1">SUMIF(Base!$2:$2,Plots!$AP36,Base!$15:$15)</f>
        <v>411</v>
      </c>
      <c r="AR36">
        <f ca="1">SUMIF(Base!$2:$2,Plots!$AP36,Base!$17:$17)</f>
        <v>91</v>
      </c>
      <c r="AS36">
        <f ca="1">SUMIF(Base!$2:$2,Plots!$AP36,Base!$18:$18)</f>
        <v>0</v>
      </c>
      <c r="AT36">
        <f ca="1">SUMIF(Base!$2:$2,Plots!$AP36,Base!$16:$16)</f>
        <v>320</v>
      </c>
      <c r="AU36">
        <f t="shared" ca="1" si="12"/>
        <v>4448</v>
      </c>
      <c r="AV36">
        <f t="shared" ca="1" si="16"/>
        <v>1101</v>
      </c>
      <c r="AW36">
        <f t="shared" ca="1" si="16"/>
        <v>0</v>
      </c>
      <c r="AX36">
        <f t="shared" ca="1" si="16"/>
        <v>3347</v>
      </c>
      <c r="BA36" s="9">
        <f t="shared" ca="1" si="5"/>
        <v>45276</v>
      </c>
      <c r="BB36">
        <f ca="1">+VLOOKUP(BA36,'Sub-base'!$P:$S,2,FALSE)+VLOOKUP(BA36,'Sub-base'!$P:$S,3,FALSE)+VLOOKUP(BA36,'Sub-base'!$P:$S,4,FALSE)</f>
        <v>30</v>
      </c>
      <c r="BC36">
        <f t="shared" ca="1" si="1"/>
        <v>121</v>
      </c>
    </row>
    <row r="37" spans="2:66">
      <c r="C37" t="s">
        <v>87</v>
      </c>
      <c r="D37" t="s">
        <v>88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AF37" s="9">
        <f t="shared" ca="1" si="3"/>
        <v>45277</v>
      </c>
      <c r="AG37">
        <f ca="1">SUMIF(Base!$2:$2,Plots!$AP37,Base!$21:$21)</f>
        <v>32</v>
      </c>
      <c r="AH37">
        <f ca="1">SUMIF(Base!$2:$2,Plots!$AP37,Base!$17:$17)</f>
        <v>90</v>
      </c>
      <c r="AI37">
        <f ca="1">SUMIF(Base!$2:$2,Plots!$AP37,Base!$18:$18)</f>
        <v>0</v>
      </c>
      <c r="AJ37">
        <f ca="1">SUMIF(Base!$2:$2,Plots!$AP37,Base!$16:$16)</f>
        <v>314</v>
      </c>
      <c r="AK37">
        <f t="shared" ca="1" si="11"/>
        <v>263</v>
      </c>
      <c r="AL37">
        <f t="shared" ca="1" si="13"/>
        <v>1132</v>
      </c>
      <c r="AM37">
        <f t="shared" ca="1" si="14"/>
        <v>0</v>
      </c>
      <c r="AN37">
        <f t="shared" ca="1" si="15"/>
        <v>3327</v>
      </c>
      <c r="AP37" s="9">
        <f t="shared" ca="1" si="4"/>
        <v>45277</v>
      </c>
      <c r="AQ37">
        <f ca="1">SUMIF(Base!$2:$2,Plots!$AP37,Base!$15:$15)</f>
        <v>404</v>
      </c>
      <c r="AR37">
        <f ca="1">SUMIF(Base!$2:$2,Plots!$AP37,Base!$17:$17)</f>
        <v>90</v>
      </c>
      <c r="AS37">
        <f ca="1">SUMIF(Base!$2:$2,Plots!$AP37,Base!$18:$18)</f>
        <v>0</v>
      </c>
      <c r="AT37">
        <f ca="1">SUMIF(Base!$2:$2,Plots!$AP37,Base!$16:$16)</f>
        <v>314</v>
      </c>
      <c r="AU37">
        <f t="shared" ca="1" si="12"/>
        <v>4459</v>
      </c>
      <c r="AV37">
        <f t="shared" ca="1" si="16"/>
        <v>1132</v>
      </c>
      <c r="AW37">
        <f t="shared" ca="1" si="16"/>
        <v>0</v>
      </c>
      <c r="AX37">
        <f t="shared" ca="1" si="16"/>
        <v>3327</v>
      </c>
      <c r="BA37" s="9">
        <f t="shared" ca="1" si="5"/>
        <v>45277</v>
      </c>
      <c r="BB37">
        <f ca="1">+VLOOKUP(BA37,'Sub-base'!$P:$S,2,FALSE)+VLOOKUP(BA37,'Sub-base'!$P:$S,3,FALSE)+VLOOKUP(BA37,'Sub-base'!$P:$S,4,FALSE)</f>
        <v>32</v>
      </c>
      <c r="BC37">
        <f t="shared" ca="1" si="1"/>
        <v>97</v>
      </c>
    </row>
    <row r="38" spans="2:66">
      <c r="B38" s="9">
        <f ca="1">B4</f>
        <v>45251</v>
      </c>
      <c r="C38" s="15">
        <f>R38/0.25</f>
        <v>38.095238095238095</v>
      </c>
      <c r="D38" t="str">
        <f ca="1">IF(B38&gt;=DATE(YEAR('Resumen Nuevo'!$B$3),MONTH('Resumen Nuevo'!$B$3),1),40,"")</f>
        <v/>
      </c>
      <c r="Q38" s="9">
        <f ca="1">Q4</f>
        <v>45251</v>
      </c>
      <c r="R38">
        <f>Proyección!J3</f>
        <v>9.5238095238095237</v>
      </c>
      <c r="AF38" s="9">
        <f t="shared" ca="1" si="3"/>
        <v>45278</v>
      </c>
      <c r="AG38">
        <f ca="1">SUMIF(Base!$2:$2,Plots!$AP38,Base!$21:$21)</f>
        <v>66</v>
      </c>
      <c r="AH38">
        <f ca="1">SUMIF(Base!$2:$2,Plots!$AP38,Base!$17:$17)</f>
        <v>135</v>
      </c>
      <c r="AI38">
        <f ca="1">SUMIF(Base!$2:$2,Plots!$AP38,Base!$18:$18)</f>
        <v>0</v>
      </c>
      <c r="AJ38">
        <f ca="1">SUMIF(Base!$2:$2,Plots!$AP38,Base!$16:$16)</f>
        <v>577</v>
      </c>
      <c r="AK38">
        <f t="shared" ca="1" si="11"/>
        <v>288</v>
      </c>
      <c r="AL38">
        <f t="shared" ca="1" si="13"/>
        <v>1062</v>
      </c>
      <c r="AM38">
        <f t="shared" ca="1" si="14"/>
        <v>0</v>
      </c>
      <c r="AN38">
        <f t="shared" ca="1" si="15"/>
        <v>3431</v>
      </c>
      <c r="AP38" s="9">
        <f t="shared" ca="1" si="4"/>
        <v>45278</v>
      </c>
      <c r="AQ38">
        <f ca="1">SUMIF(Base!$2:$2,Plots!$AP38,Base!$15:$15)</f>
        <v>712</v>
      </c>
      <c r="AR38">
        <f ca="1">SUMIF(Base!$2:$2,Plots!$AP38,Base!$17:$17)</f>
        <v>135</v>
      </c>
      <c r="AS38">
        <f ca="1">SUMIF(Base!$2:$2,Plots!$AP38,Base!$18:$18)</f>
        <v>0</v>
      </c>
      <c r="AT38">
        <f ca="1">SUMIF(Base!$2:$2,Plots!$AP38,Base!$16:$16)</f>
        <v>577</v>
      </c>
      <c r="AU38">
        <f t="shared" ca="1" si="12"/>
        <v>4493</v>
      </c>
      <c r="AV38">
        <f t="shared" ca="1" si="16"/>
        <v>1062</v>
      </c>
      <c r="AW38">
        <f t="shared" ca="1" si="16"/>
        <v>0</v>
      </c>
      <c r="AX38">
        <f t="shared" ca="1" si="16"/>
        <v>3431</v>
      </c>
      <c r="BA38" s="9">
        <f t="shared" ca="1" si="5"/>
        <v>45278</v>
      </c>
      <c r="BB38">
        <f ca="1">+VLOOKUP(BA38,'Sub-base'!$P:$S,2,FALSE)+VLOOKUP(BA38,'Sub-base'!$P:$S,3,FALSE)+VLOOKUP(BA38,'Sub-base'!$P:$S,4,FALSE)</f>
        <v>66</v>
      </c>
      <c r="BC38">
        <f ca="1">SUM(BB36:BB38)</f>
        <v>128</v>
      </c>
    </row>
    <row r="39" spans="2:66">
      <c r="B39" s="9">
        <f t="shared" ref="B39:B68" ca="1" si="17">B5</f>
        <v>45252</v>
      </c>
      <c r="C39">
        <f>C38</f>
        <v>38.095238095238095</v>
      </c>
      <c r="D39" t="str">
        <f ca="1">IF(B39&gt;=DATE(YEAR('Resumen Nuevo'!$B$3),MONTH('Resumen Nuevo'!$B$3),1),40,"")</f>
        <v/>
      </c>
      <c r="Q39" s="9">
        <f t="shared" ref="Q39:Q68" ca="1" si="18">Q5</f>
        <v>45252</v>
      </c>
      <c r="R39">
        <f>R38</f>
        <v>9.5238095238095237</v>
      </c>
      <c r="AF39" s="9">
        <f t="shared" ca="1" si="3"/>
        <v>45279</v>
      </c>
      <c r="AG39">
        <f ca="1">SUMIF(Base!$2:$2,Plots!$AP39,Base!$21:$21)</f>
        <v>57</v>
      </c>
      <c r="AH39">
        <f ca="1">SUMIF(Base!$2:$2,Plots!$AP39,Base!$17:$17)</f>
        <v>133</v>
      </c>
      <c r="AI39">
        <f ca="1">SUMIF(Base!$2:$2,Plots!$AP39,Base!$18:$18)</f>
        <v>0</v>
      </c>
      <c r="AJ39">
        <f ca="1">SUMIF(Base!$2:$2,Plots!$AP39,Base!$16:$16)</f>
        <v>548</v>
      </c>
      <c r="AK39">
        <f t="shared" ca="1" si="11"/>
        <v>310</v>
      </c>
      <c r="AL39">
        <f t="shared" ca="1" si="13"/>
        <v>890</v>
      </c>
      <c r="AM39">
        <f t="shared" ca="1" si="14"/>
        <v>0</v>
      </c>
      <c r="AN39">
        <f t="shared" ca="1" si="15"/>
        <v>3405</v>
      </c>
      <c r="AP39" s="9">
        <f t="shared" ca="1" si="4"/>
        <v>45279</v>
      </c>
      <c r="AQ39">
        <f ca="1">SUMIF(Base!$2:$2,Plots!$AP39,Base!$15:$15)</f>
        <v>681</v>
      </c>
      <c r="AR39">
        <f ca="1">SUMIF(Base!$2:$2,Plots!$AP39,Base!$17:$17)</f>
        <v>133</v>
      </c>
      <c r="AS39">
        <f ca="1">SUMIF(Base!$2:$2,Plots!$AP39,Base!$18:$18)</f>
        <v>0</v>
      </c>
      <c r="AT39">
        <f ca="1">SUMIF(Base!$2:$2,Plots!$AP39,Base!$16:$16)</f>
        <v>548</v>
      </c>
      <c r="AU39">
        <f t="shared" ca="1" si="12"/>
        <v>4295</v>
      </c>
      <c r="AV39">
        <f t="shared" ca="1" si="16"/>
        <v>890</v>
      </c>
      <c r="AW39">
        <f t="shared" ca="1" si="16"/>
        <v>0</v>
      </c>
      <c r="AX39">
        <f t="shared" ca="1" si="16"/>
        <v>3405</v>
      </c>
      <c r="BA39" s="9">
        <f t="shared" ca="1" si="5"/>
        <v>45279</v>
      </c>
      <c r="BB39">
        <f ca="1">+VLOOKUP(BA39,'Sub-base'!$P:$S,2,FALSE)+VLOOKUP(BA39,'Sub-base'!$P:$S,3,FALSE)+VLOOKUP(BA39,'Sub-base'!$P:$S,4,FALSE)</f>
        <v>57</v>
      </c>
      <c r="BC39">
        <f t="shared" ca="1" si="1"/>
        <v>155</v>
      </c>
    </row>
    <row r="40" spans="2:66">
      <c r="B40" s="9">
        <f t="shared" ca="1" si="17"/>
        <v>45253</v>
      </c>
      <c r="C40">
        <f t="shared" ref="C40:C68" si="19">C39</f>
        <v>38.095238095238095</v>
      </c>
      <c r="D40" t="str">
        <f ca="1">IF(B40&gt;=DATE(YEAR('Resumen Nuevo'!$B$3),MONTH('Resumen Nuevo'!$B$3),1),40,"")</f>
        <v/>
      </c>
      <c r="Q40" s="9">
        <f t="shared" ca="1" si="18"/>
        <v>45253</v>
      </c>
      <c r="R40">
        <f t="shared" ref="R40:R68" si="20">R39</f>
        <v>9.5238095238095237</v>
      </c>
      <c r="AF40" s="9">
        <f t="shared" ca="1" si="3"/>
        <v>45280</v>
      </c>
      <c r="AG40">
        <f ca="1">SUMIF(Base!$2:$2,Plots!$AP40,Base!$21:$21)</f>
        <v>37</v>
      </c>
      <c r="AH40">
        <f ca="1">SUMIF(Base!$2:$2,Plots!$AP40,Base!$17:$17)</f>
        <v>44</v>
      </c>
      <c r="AI40">
        <f ca="1">SUMIF(Base!$2:$2,Plots!$AP40,Base!$18:$18)</f>
        <v>0</v>
      </c>
      <c r="AJ40">
        <f ca="1">SUMIF(Base!$2:$2,Plots!$AP40,Base!$16:$16)</f>
        <v>470</v>
      </c>
      <c r="AK40">
        <f t="shared" ca="1" si="11"/>
        <v>313</v>
      </c>
      <c r="AL40">
        <f t="shared" ca="1" si="13"/>
        <v>767</v>
      </c>
      <c r="AM40">
        <f t="shared" ca="1" si="14"/>
        <v>0</v>
      </c>
      <c r="AN40">
        <f t="shared" ca="1" si="15"/>
        <v>3319</v>
      </c>
      <c r="AP40" s="9">
        <f ca="1">AP41-1</f>
        <v>45280</v>
      </c>
      <c r="AQ40">
        <f ca="1">SUMIF(Base!$2:$2,Plots!$AP40,Base!$15:$15)</f>
        <v>514</v>
      </c>
      <c r="AR40">
        <f ca="1">SUMIF(Base!$2:$2,Plots!$AP40,Base!$17:$17)</f>
        <v>44</v>
      </c>
      <c r="AS40">
        <f ca="1">SUMIF(Base!$2:$2,Plots!$AP40,Base!$18:$18)</f>
        <v>0</v>
      </c>
      <c r="AT40">
        <f ca="1">SUMIF(Base!$2:$2,Plots!$AP40,Base!$16:$16)</f>
        <v>470</v>
      </c>
      <c r="AU40">
        <f t="shared" ca="1" si="12"/>
        <v>4086</v>
      </c>
      <c r="AV40">
        <f t="shared" ca="1" si="16"/>
        <v>767</v>
      </c>
      <c r="AW40">
        <f t="shared" ca="1" si="16"/>
        <v>0</v>
      </c>
      <c r="AX40">
        <f t="shared" ca="1" si="16"/>
        <v>3319</v>
      </c>
      <c r="BA40" s="9">
        <f t="shared" ca="1" si="5"/>
        <v>45280</v>
      </c>
      <c r="BB40">
        <f ca="1">+VLOOKUP(BA40,'Sub-base'!$P:$S,2,FALSE)+VLOOKUP(BA40,'Sub-base'!$P:$S,3,FALSE)+VLOOKUP(BA40,'Sub-base'!$P:$S,4,FALSE)</f>
        <v>37</v>
      </c>
      <c r="BC40">
        <f t="shared" ca="1" si="1"/>
        <v>160</v>
      </c>
    </row>
    <row r="41" spans="2:66">
      <c r="B41" s="9">
        <f t="shared" ca="1" si="17"/>
        <v>45254</v>
      </c>
      <c r="C41">
        <f t="shared" si="19"/>
        <v>38.095238095238095</v>
      </c>
      <c r="D41" t="str">
        <f ca="1">IF(B41&gt;=DATE(YEAR('Resumen Nuevo'!$B$3),MONTH('Resumen Nuevo'!$B$3),1),40,"")</f>
        <v/>
      </c>
      <c r="Q41" s="9">
        <f t="shared" ca="1" si="18"/>
        <v>45254</v>
      </c>
      <c r="R41">
        <f t="shared" si="20"/>
        <v>9.5238095238095237</v>
      </c>
      <c r="AF41" s="9">
        <f t="shared" ca="1" si="3"/>
        <v>45281</v>
      </c>
      <c r="AG41">
        <f ca="1">SUMIF(Base!$2:$2,Plots!$AP41,Base!$21:$21)</f>
        <v>0</v>
      </c>
      <c r="AH41">
        <f ca="1">SUMIF(Base!$2:$2,Plots!$AP41,Base!$17:$17)</f>
        <v>0</v>
      </c>
      <c r="AI41">
        <f ca="1">SUMIF(Base!$2:$2,Plots!$AP41,Base!$18:$18)</f>
        <v>0</v>
      </c>
      <c r="AJ41">
        <f ca="1">SUMIF(Base!$2:$2,Plots!$AP41,Base!$16:$16)</f>
        <v>0</v>
      </c>
      <c r="AK41">
        <f t="shared" ca="1" si="11"/>
        <v>257</v>
      </c>
      <c r="AL41">
        <f t="shared" ca="1" si="13"/>
        <v>635</v>
      </c>
      <c r="AM41">
        <f t="shared" ca="1" si="14"/>
        <v>0</v>
      </c>
      <c r="AN41">
        <f t="shared" ca="1" si="15"/>
        <v>2709</v>
      </c>
      <c r="AP41" s="9">
        <f ca="1">Resumen!B3</f>
        <v>45281</v>
      </c>
      <c r="AQ41">
        <f ca="1">SUMIF(Base!$2:$2,Plots!$AP41,Base!$15:$15)</f>
        <v>0</v>
      </c>
      <c r="AR41">
        <f ca="1">SUMIF(Base!$2:$2,Plots!$AP41,Base!$17:$17)</f>
        <v>0</v>
      </c>
      <c r="AS41">
        <f ca="1">SUMIF(Base!$2:$2,Plots!$AP41,Base!$18:$18)</f>
        <v>0</v>
      </c>
      <c r="AT41">
        <f ca="1">SUMIF(Base!$2:$2,Plots!$AP41,Base!$16:$16)</f>
        <v>0</v>
      </c>
      <c r="AU41">
        <f t="shared" ca="1" si="12"/>
        <v>3344</v>
      </c>
      <c r="AV41">
        <f t="shared" ca="1" si="16"/>
        <v>635</v>
      </c>
      <c r="AW41">
        <f t="shared" ca="1" si="16"/>
        <v>0</v>
      </c>
      <c r="AX41">
        <f t="shared" ca="1" si="16"/>
        <v>2709</v>
      </c>
      <c r="BA41" s="9">
        <f t="shared" ca="1" si="5"/>
        <v>45281</v>
      </c>
      <c r="BB41" t="e">
        <f ca="1">+VLOOKUP(BA41,'Sub-base'!$P:$S,2,FALSE)+VLOOKUP(BA41,'Sub-base'!$P:$S,3,FALSE)+VLOOKUP(BA41,'Sub-base'!$P:$S,4,FALSE)</f>
        <v>#N/A</v>
      </c>
      <c r="BC41" t="e">
        <f ca="1">SUM(BB39:BB41)</f>
        <v>#N/A</v>
      </c>
    </row>
    <row r="42" spans="2:66">
      <c r="B42" s="9">
        <f t="shared" ca="1" si="17"/>
        <v>45255</v>
      </c>
      <c r="C42">
        <f t="shared" si="19"/>
        <v>38.095238095238095</v>
      </c>
      <c r="D42" t="str">
        <f ca="1">IF(B42&gt;=DATE(YEAR('Resumen Nuevo'!$B$3),MONTH('Resumen Nuevo'!$B$3),1),40,"")</f>
        <v/>
      </c>
      <c r="Q42" s="9">
        <f t="shared" ca="1" si="18"/>
        <v>45255</v>
      </c>
      <c r="R42">
        <f t="shared" si="20"/>
        <v>9.5238095238095237</v>
      </c>
    </row>
    <row r="43" spans="2:66">
      <c r="B43" s="9">
        <f t="shared" ca="1" si="17"/>
        <v>45256</v>
      </c>
      <c r="C43">
        <f t="shared" si="19"/>
        <v>38.095238095238095</v>
      </c>
      <c r="D43" t="str">
        <f ca="1">IF(B43&gt;=DATE(YEAR('Resumen Nuevo'!$B$3),MONTH('Resumen Nuevo'!$B$3),1),40,"")</f>
        <v/>
      </c>
      <c r="Q43" s="9">
        <f t="shared" ca="1" si="18"/>
        <v>45256</v>
      </c>
      <c r="R43">
        <f t="shared" si="20"/>
        <v>9.5238095238095237</v>
      </c>
    </row>
    <row r="44" spans="2:66">
      <c r="B44" s="9">
        <f t="shared" ca="1" si="17"/>
        <v>45257</v>
      </c>
      <c r="C44">
        <f t="shared" si="19"/>
        <v>38.095238095238095</v>
      </c>
      <c r="D44" t="str">
        <f ca="1">IF(B44&gt;=DATE(YEAR('Resumen Nuevo'!$B$3),MONTH('Resumen Nuevo'!$B$3),1),40,"")</f>
        <v/>
      </c>
      <c r="Q44" s="9">
        <f t="shared" ca="1" si="18"/>
        <v>45257</v>
      </c>
      <c r="R44">
        <f t="shared" si="20"/>
        <v>9.5238095238095237</v>
      </c>
    </row>
    <row r="45" spans="2:66">
      <c r="B45" s="9">
        <f t="shared" ca="1" si="17"/>
        <v>45258</v>
      </c>
      <c r="C45">
        <f t="shared" si="19"/>
        <v>38.095238095238095</v>
      </c>
      <c r="D45" t="str">
        <f ca="1">IF(B45&gt;=DATE(YEAR('Resumen Nuevo'!$B$3),MONTH('Resumen Nuevo'!$B$3),1),40,"")</f>
        <v/>
      </c>
      <c r="Q45" s="9">
        <f t="shared" ca="1" si="18"/>
        <v>45258</v>
      </c>
      <c r="R45">
        <f t="shared" si="20"/>
        <v>9.5238095238095237</v>
      </c>
    </row>
    <row r="46" spans="2:66">
      <c r="B46" s="9">
        <f t="shared" ca="1" si="17"/>
        <v>45259</v>
      </c>
      <c r="C46">
        <f t="shared" si="19"/>
        <v>38.095238095238095</v>
      </c>
      <c r="D46" t="str">
        <f ca="1">IF(B46&gt;=DATE(YEAR('Resumen Nuevo'!$B$3),MONTH('Resumen Nuevo'!$B$3),1),40,"")</f>
        <v/>
      </c>
      <c r="Q46" s="9">
        <f t="shared" ca="1" si="18"/>
        <v>45259</v>
      </c>
      <c r="R46">
        <f t="shared" si="20"/>
        <v>9.5238095238095237</v>
      </c>
    </row>
    <row r="47" spans="2:66">
      <c r="B47" s="9">
        <f t="shared" ca="1" si="17"/>
        <v>45260</v>
      </c>
      <c r="C47">
        <f t="shared" si="19"/>
        <v>38.095238095238095</v>
      </c>
      <c r="D47" t="str">
        <f ca="1">IF(B47&gt;=DATE(YEAR('Resumen Nuevo'!$B$3),MONTH('Resumen Nuevo'!$B$3),1),40,"")</f>
        <v/>
      </c>
      <c r="Q47" s="9">
        <f t="shared" ca="1" si="18"/>
        <v>45260</v>
      </c>
      <c r="R47">
        <f t="shared" si="20"/>
        <v>9.5238095238095237</v>
      </c>
    </row>
    <row r="48" spans="2:66">
      <c r="B48" s="9">
        <f t="shared" ca="1" si="17"/>
        <v>45261</v>
      </c>
      <c r="C48">
        <f t="shared" si="19"/>
        <v>38.095238095238095</v>
      </c>
      <c r="D48">
        <f ca="1">IF(B48&gt;=DATE(YEAR('Resumen Nuevo'!$B$3),MONTH('Resumen Nuevo'!$B$3),1),40,"")</f>
        <v>40</v>
      </c>
      <c r="Q48" s="9">
        <f t="shared" ca="1" si="18"/>
        <v>45261</v>
      </c>
      <c r="R48">
        <f t="shared" si="20"/>
        <v>9.5238095238095237</v>
      </c>
    </row>
    <row r="49" spans="2:18">
      <c r="B49" s="9">
        <f t="shared" ca="1" si="17"/>
        <v>45262</v>
      </c>
      <c r="C49">
        <f t="shared" si="19"/>
        <v>38.095238095238095</v>
      </c>
      <c r="D49">
        <f ca="1">IF(B49&gt;=DATE(YEAR('Resumen Nuevo'!$B$3),MONTH('Resumen Nuevo'!$B$3),1),40,"")</f>
        <v>40</v>
      </c>
      <c r="Q49" s="9">
        <f t="shared" ca="1" si="18"/>
        <v>45262</v>
      </c>
      <c r="R49">
        <f t="shared" si="20"/>
        <v>9.5238095238095237</v>
      </c>
    </row>
    <row r="50" spans="2:18">
      <c r="B50" s="9">
        <f t="shared" ca="1" si="17"/>
        <v>45263</v>
      </c>
      <c r="C50">
        <f t="shared" si="19"/>
        <v>38.095238095238095</v>
      </c>
      <c r="D50">
        <f ca="1">IF(B50&gt;=DATE(YEAR('Resumen Nuevo'!$B$3),MONTH('Resumen Nuevo'!$B$3),1),40,"")</f>
        <v>40</v>
      </c>
      <c r="Q50" s="9">
        <f t="shared" ca="1" si="18"/>
        <v>45263</v>
      </c>
      <c r="R50">
        <f t="shared" si="20"/>
        <v>9.5238095238095237</v>
      </c>
    </row>
    <row r="51" spans="2:18">
      <c r="B51" s="9">
        <f t="shared" ca="1" si="17"/>
        <v>45264</v>
      </c>
      <c r="C51">
        <f t="shared" si="19"/>
        <v>38.095238095238095</v>
      </c>
      <c r="D51">
        <f ca="1">IF(B51&gt;=DATE(YEAR('Resumen Nuevo'!$B$3),MONTH('Resumen Nuevo'!$B$3),1),40,"")</f>
        <v>40</v>
      </c>
      <c r="Q51" s="9">
        <f t="shared" ca="1" si="18"/>
        <v>45264</v>
      </c>
      <c r="R51">
        <f t="shared" si="20"/>
        <v>9.5238095238095237</v>
      </c>
    </row>
    <row r="52" spans="2:18">
      <c r="B52" s="9">
        <f t="shared" ca="1" si="17"/>
        <v>45265</v>
      </c>
      <c r="C52">
        <f t="shared" si="19"/>
        <v>38.095238095238095</v>
      </c>
      <c r="D52">
        <f ca="1">IF(B52&gt;=DATE(YEAR('Resumen Nuevo'!$B$3),MONTH('Resumen Nuevo'!$B$3),1),40,"")</f>
        <v>40</v>
      </c>
      <c r="Q52" s="9">
        <f t="shared" ca="1" si="18"/>
        <v>45265</v>
      </c>
      <c r="R52">
        <f t="shared" si="20"/>
        <v>9.5238095238095237</v>
      </c>
    </row>
    <row r="53" spans="2:18">
      <c r="B53" s="9">
        <f t="shared" ca="1" si="17"/>
        <v>45266</v>
      </c>
      <c r="C53">
        <f t="shared" si="19"/>
        <v>38.095238095238095</v>
      </c>
      <c r="D53">
        <f ca="1">IF(B53&gt;=DATE(YEAR('Resumen Nuevo'!$B$3),MONTH('Resumen Nuevo'!$B$3),1),40,"")</f>
        <v>40</v>
      </c>
      <c r="Q53" s="9">
        <f t="shared" ca="1" si="18"/>
        <v>45266</v>
      </c>
      <c r="R53">
        <f t="shared" si="20"/>
        <v>9.5238095238095237</v>
      </c>
    </row>
    <row r="54" spans="2:18">
      <c r="B54" s="9">
        <f t="shared" ca="1" si="17"/>
        <v>45267</v>
      </c>
      <c r="C54">
        <f t="shared" si="19"/>
        <v>38.095238095238095</v>
      </c>
      <c r="D54">
        <f ca="1">IF(B54&gt;=DATE(YEAR('Resumen Nuevo'!$B$3),MONTH('Resumen Nuevo'!$B$3),1),40,"")</f>
        <v>40</v>
      </c>
      <c r="Q54" s="9">
        <f t="shared" ca="1" si="18"/>
        <v>45267</v>
      </c>
      <c r="R54">
        <f t="shared" si="20"/>
        <v>9.5238095238095237</v>
      </c>
    </row>
    <row r="55" spans="2:18">
      <c r="B55" s="9">
        <f t="shared" ca="1" si="17"/>
        <v>45268</v>
      </c>
      <c r="C55">
        <f t="shared" si="19"/>
        <v>38.095238095238095</v>
      </c>
      <c r="D55">
        <f ca="1">IF(B55&gt;=DATE(YEAR('Resumen Nuevo'!$B$3),MONTH('Resumen Nuevo'!$B$3),1),40,"")</f>
        <v>40</v>
      </c>
      <c r="Q55" s="9">
        <f t="shared" ca="1" si="18"/>
        <v>45268</v>
      </c>
      <c r="R55">
        <f t="shared" si="20"/>
        <v>9.5238095238095237</v>
      </c>
    </row>
    <row r="56" spans="2:18">
      <c r="B56" s="9">
        <f t="shared" ca="1" si="17"/>
        <v>45269</v>
      </c>
      <c r="C56">
        <f t="shared" si="19"/>
        <v>38.095238095238095</v>
      </c>
      <c r="D56">
        <f ca="1">IF(B56&gt;=DATE(YEAR('Resumen Nuevo'!$B$3),MONTH('Resumen Nuevo'!$B$3),1),40,"")</f>
        <v>40</v>
      </c>
      <c r="Q56" s="9">
        <f t="shared" ca="1" si="18"/>
        <v>45269</v>
      </c>
      <c r="R56">
        <f t="shared" si="20"/>
        <v>9.5238095238095237</v>
      </c>
    </row>
    <row r="57" spans="2:18">
      <c r="B57" s="9">
        <f t="shared" ca="1" si="17"/>
        <v>45270</v>
      </c>
      <c r="C57">
        <f t="shared" si="19"/>
        <v>38.095238095238095</v>
      </c>
      <c r="D57">
        <f ca="1">IF(B57&gt;=DATE(YEAR('Resumen Nuevo'!$B$3),MONTH('Resumen Nuevo'!$B$3),1),40,"")</f>
        <v>40</v>
      </c>
      <c r="Q57" s="9">
        <f t="shared" ca="1" si="18"/>
        <v>45270</v>
      </c>
      <c r="R57">
        <f t="shared" si="20"/>
        <v>9.5238095238095237</v>
      </c>
    </row>
    <row r="58" spans="2:18">
      <c r="B58" s="9">
        <f t="shared" ca="1" si="17"/>
        <v>45271</v>
      </c>
      <c r="C58">
        <f t="shared" si="19"/>
        <v>38.095238095238095</v>
      </c>
      <c r="D58">
        <f ca="1">IF(B58&gt;=DATE(YEAR('Resumen Nuevo'!$B$3),MONTH('Resumen Nuevo'!$B$3),1),40,"")</f>
        <v>40</v>
      </c>
      <c r="Q58" s="9">
        <f t="shared" ca="1" si="18"/>
        <v>45271</v>
      </c>
      <c r="R58">
        <f t="shared" si="20"/>
        <v>9.5238095238095237</v>
      </c>
    </row>
    <row r="59" spans="2:18">
      <c r="B59" s="9">
        <f t="shared" ca="1" si="17"/>
        <v>45272</v>
      </c>
      <c r="C59">
        <f t="shared" si="19"/>
        <v>38.095238095238095</v>
      </c>
      <c r="D59">
        <f ca="1">IF(B59&gt;=DATE(YEAR('Resumen Nuevo'!$B$3),MONTH('Resumen Nuevo'!$B$3),1),40,"")</f>
        <v>40</v>
      </c>
      <c r="Q59" s="9">
        <f t="shared" ca="1" si="18"/>
        <v>45272</v>
      </c>
      <c r="R59">
        <f t="shared" si="20"/>
        <v>9.5238095238095237</v>
      </c>
    </row>
    <row r="60" spans="2:18">
      <c r="B60" s="9">
        <f t="shared" ca="1" si="17"/>
        <v>45273</v>
      </c>
      <c r="C60">
        <f t="shared" si="19"/>
        <v>38.095238095238095</v>
      </c>
      <c r="D60">
        <f ca="1">IF(B60&gt;=DATE(YEAR('Resumen Nuevo'!$B$3),MONTH('Resumen Nuevo'!$B$3),1),40,"")</f>
        <v>40</v>
      </c>
      <c r="Q60" s="9">
        <f t="shared" ca="1" si="18"/>
        <v>45273</v>
      </c>
      <c r="R60">
        <f t="shared" si="20"/>
        <v>9.5238095238095237</v>
      </c>
    </row>
    <row r="61" spans="2:18">
      <c r="B61" s="9">
        <f t="shared" ca="1" si="17"/>
        <v>45274</v>
      </c>
      <c r="C61">
        <f t="shared" si="19"/>
        <v>38.095238095238095</v>
      </c>
      <c r="D61">
        <f ca="1">IF(B61&gt;=DATE(YEAR('Resumen Nuevo'!$B$3),MONTH('Resumen Nuevo'!$B$3),1),40,"")</f>
        <v>40</v>
      </c>
      <c r="Q61" s="9">
        <f t="shared" ca="1" si="18"/>
        <v>45274</v>
      </c>
      <c r="R61">
        <f t="shared" si="20"/>
        <v>9.5238095238095237</v>
      </c>
    </row>
    <row r="62" spans="2:18">
      <c r="B62" s="9">
        <f t="shared" ca="1" si="17"/>
        <v>45275</v>
      </c>
      <c r="C62">
        <f t="shared" si="19"/>
        <v>38.095238095238095</v>
      </c>
      <c r="D62">
        <f ca="1">IF(B62&gt;=DATE(YEAR('Resumen Nuevo'!$B$3),MONTH('Resumen Nuevo'!$B$3),1),40,"")</f>
        <v>40</v>
      </c>
      <c r="Q62" s="9">
        <f t="shared" ca="1" si="18"/>
        <v>45275</v>
      </c>
      <c r="R62">
        <f t="shared" si="20"/>
        <v>9.5238095238095237</v>
      </c>
    </row>
    <row r="63" spans="2:18">
      <c r="B63" s="9">
        <f t="shared" ca="1" si="17"/>
        <v>45276</v>
      </c>
      <c r="C63">
        <f t="shared" si="19"/>
        <v>38.095238095238095</v>
      </c>
      <c r="D63">
        <f ca="1">IF(B63&gt;=DATE(YEAR('Resumen Nuevo'!$B$3),MONTH('Resumen Nuevo'!$B$3),1),40,"")</f>
        <v>40</v>
      </c>
      <c r="Q63" s="9">
        <f t="shared" ca="1" si="18"/>
        <v>45276</v>
      </c>
      <c r="R63">
        <f t="shared" si="20"/>
        <v>9.5238095238095237</v>
      </c>
    </row>
    <row r="64" spans="2:18">
      <c r="B64" s="9">
        <f t="shared" ca="1" si="17"/>
        <v>45277</v>
      </c>
      <c r="C64">
        <f t="shared" si="19"/>
        <v>38.095238095238095</v>
      </c>
      <c r="D64">
        <f ca="1">IF(B64&gt;=DATE(YEAR('Resumen Nuevo'!$B$3),MONTH('Resumen Nuevo'!$B$3),1),40,"")</f>
        <v>40</v>
      </c>
      <c r="Q64" s="9">
        <f t="shared" ca="1" si="18"/>
        <v>45277</v>
      </c>
      <c r="R64">
        <f t="shared" si="20"/>
        <v>9.5238095238095237</v>
      </c>
    </row>
    <row r="65" spans="2:18">
      <c r="B65" s="9">
        <f t="shared" ca="1" si="17"/>
        <v>45278</v>
      </c>
      <c r="C65">
        <f t="shared" si="19"/>
        <v>38.095238095238095</v>
      </c>
      <c r="D65">
        <f ca="1">IF(B65&gt;=DATE(YEAR('Resumen Nuevo'!$B$3),MONTH('Resumen Nuevo'!$B$3),1),40,"")</f>
        <v>40</v>
      </c>
      <c r="Q65" s="9">
        <f t="shared" ca="1" si="18"/>
        <v>45278</v>
      </c>
      <c r="R65">
        <f t="shared" si="20"/>
        <v>9.5238095238095237</v>
      </c>
    </row>
    <row r="66" spans="2:18">
      <c r="B66" s="9">
        <f t="shared" ca="1" si="17"/>
        <v>45279</v>
      </c>
      <c r="C66">
        <f t="shared" si="19"/>
        <v>38.095238095238095</v>
      </c>
      <c r="D66">
        <f ca="1">IF(B66&gt;=DATE(YEAR('Resumen Nuevo'!$B$3),MONTH('Resumen Nuevo'!$B$3),1),40,"")</f>
        <v>40</v>
      </c>
      <c r="Q66" s="9">
        <f t="shared" ca="1" si="18"/>
        <v>45279</v>
      </c>
      <c r="R66">
        <f t="shared" si="20"/>
        <v>9.5238095238095237</v>
      </c>
    </row>
    <row r="67" spans="2:18">
      <c r="B67" s="9">
        <f t="shared" ca="1" si="17"/>
        <v>45280</v>
      </c>
      <c r="C67">
        <f t="shared" si="19"/>
        <v>38.095238095238095</v>
      </c>
      <c r="D67">
        <f ca="1">IF(B67&gt;=DATE(YEAR('Resumen Nuevo'!$B$3),MONTH('Resumen Nuevo'!$B$3),1),40,"")</f>
        <v>40</v>
      </c>
      <c r="Q67" s="9">
        <f t="shared" ca="1" si="18"/>
        <v>45280</v>
      </c>
      <c r="R67">
        <f t="shared" si="20"/>
        <v>9.5238095238095237</v>
      </c>
    </row>
    <row r="68" spans="2:18">
      <c r="B68" s="9">
        <f t="shared" ca="1" si="17"/>
        <v>45281</v>
      </c>
      <c r="C68">
        <f t="shared" si="19"/>
        <v>38.095238095238095</v>
      </c>
      <c r="D68">
        <f ca="1">IF(B68&gt;=DATE(YEAR('Resumen Nuevo'!$B$3),MONTH('Resumen Nuevo'!$B$3),1),40,"")</f>
        <v>40</v>
      </c>
      <c r="Q68" s="9">
        <f t="shared" ca="1" si="18"/>
        <v>45281</v>
      </c>
      <c r="R68">
        <f t="shared" si="20"/>
        <v>9.5238095238095237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61"/>
  <sheetViews>
    <sheetView topLeftCell="A7" zoomScaleNormal="100" workbookViewId="0">
      <selection activeCell="G14" sqref="G14"/>
    </sheetView>
  </sheetViews>
  <sheetFormatPr baseColWidth="10" defaultColWidth="11" defaultRowHeight="16"/>
  <cols>
    <col min="1" max="1" width="4.5" style="2" customWidth="1"/>
    <col min="2" max="16384" width="11" style="2"/>
  </cols>
  <sheetData>
    <row r="2" spans="2:14">
      <c r="B2" s="31" t="s">
        <v>45</v>
      </c>
      <c r="C2" s="35" t="s">
        <v>46</v>
      </c>
    </row>
    <row r="3" spans="2:14">
      <c r="C3" s="85" t="s">
        <v>47</v>
      </c>
      <c r="D3" s="85"/>
      <c r="E3" s="85"/>
      <c r="F3" s="85"/>
      <c r="G3" s="85"/>
      <c r="H3" s="85"/>
      <c r="I3" s="87"/>
      <c r="J3" s="87"/>
      <c r="K3" s="87"/>
      <c r="L3" s="87"/>
      <c r="M3" s="87"/>
      <c r="N3" s="87"/>
    </row>
    <row r="4" spans="2:14">
      <c r="C4" s="85" t="s">
        <v>48</v>
      </c>
      <c r="D4" s="86"/>
      <c r="E4" s="86"/>
      <c r="F4" s="85" t="s">
        <v>34</v>
      </c>
      <c r="G4" s="86"/>
      <c r="H4" s="86"/>
      <c r="I4" s="87"/>
      <c r="J4" s="88"/>
      <c r="K4" s="88"/>
      <c r="L4" s="87"/>
      <c r="M4" s="88"/>
      <c r="N4" s="88"/>
    </row>
    <row r="5" spans="2:14">
      <c r="B5" s="34" t="s">
        <v>49</v>
      </c>
      <c r="C5" s="33" t="s">
        <v>20</v>
      </c>
      <c r="D5" s="33" t="s">
        <v>21</v>
      </c>
      <c r="E5" s="33" t="s">
        <v>8</v>
      </c>
      <c r="F5" s="33" t="s">
        <v>20</v>
      </c>
      <c r="G5" s="33" t="s">
        <v>21</v>
      </c>
      <c r="H5" s="33" t="s">
        <v>8</v>
      </c>
    </row>
    <row r="6" spans="2:14">
      <c r="B6" s="34">
        <v>1</v>
      </c>
      <c r="C6" s="33">
        <v>61</v>
      </c>
      <c r="D6" s="33">
        <v>14</v>
      </c>
      <c r="E6" s="33">
        <v>0</v>
      </c>
      <c r="F6" s="33">
        <f>C6</f>
        <v>61</v>
      </c>
      <c r="G6" s="33">
        <f>D6</f>
        <v>14</v>
      </c>
      <c r="H6" s="33">
        <f>E6</f>
        <v>0</v>
      </c>
    </row>
    <row r="7" spans="2:14">
      <c r="B7" s="34">
        <v>2</v>
      </c>
      <c r="C7" s="33">
        <v>162</v>
      </c>
      <c r="D7" s="33">
        <v>40</v>
      </c>
      <c r="E7" s="33">
        <v>2</v>
      </c>
      <c r="F7" s="33">
        <f t="shared" ref="F7:F12" si="0">F6+C7</f>
        <v>223</v>
      </c>
      <c r="G7" s="33">
        <f t="shared" ref="G7:H12" si="1">G6+D7</f>
        <v>54</v>
      </c>
      <c r="H7" s="33">
        <f t="shared" si="1"/>
        <v>2</v>
      </c>
    </row>
    <row r="8" spans="2:14">
      <c r="B8" s="34">
        <v>3</v>
      </c>
      <c r="C8" s="33">
        <v>102</v>
      </c>
      <c r="D8" s="33">
        <v>28</v>
      </c>
      <c r="E8" s="33">
        <v>6</v>
      </c>
      <c r="F8" s="33">
        <f t="shared" si="0"/>
        <v>325</v>
      </c>
      <c r="G8" s="33">
        <f t="shared" si="1"/>
        <v>82</v>
      </c>
      <c r="H8" s="33">
        <f t="shared" si="1"/>
        <v>8</v>
      </c>
    </row>
    <row r="9" spans="2:14">
      <c r="B9" s="34">
        <v>4</v>
      </c>
      <c r="C9" s="33">
        <v>76</v>
      </c>
      <c r="D9" s="33">
        <v>22</v>
      </c>
      <c r="E9" s="33">
        <v>8</v>
      </c>
      <c r="F9" s="33">
        <f t="shared" si="0"/>
        <v>401</v>
      </c>
      <c r="G9" s="33">
        <f t="shared" si="1"/>
        <v>104</v>
      </c>
      <c r="H9" s="33">
        <f t="shared" si="1"/>
        <v>16</v>
      </c>
    </row>
    <row r="10" spans="2:14">
      <c r="B10" s="34">
        <v>5</v>
      </c>
      <c r="C10" s="33">
        <v>63</v>
      </c>
      <c r="D10" s="33">
        <v>15</v>
      </c>
      <c r="E10" s="33">
        <v>6</v>
      </c>
      <c r="F10" s="33">
        <f t="shared" si="0"/>
        <v>464</v>
      </c>
      <c r="G10" s="33">
        <f t="shared" si="1"/>
        <v>119</v>
      </c>
      <c r="H10" s="33">
        <f t="shared" si="1"/>
        <v>22</v>
      </c>
    </row>
    <row r="11" spans="2:14">
      <c r="B11" s="34">
        <v>6</v>
      </c>
      <c r="C11" s="33">
        <v>114</v>
      </c>
      <c r="D11" s="33">
        <v>34</v>
      </c>
      <c r="E11" s="33">
        <v>4</v>
      </c>
      <c r="F11" s="33">
        <f t="shared" si="0"/>
        <v>578</v>
      </c>
      <c r="G11" s="33">
        <f t="shared" si="1"/>
        <v>153</v>
      </c>
      <c r="H11" s="33">
        <f t="shared" si="1"/>
        <v>26</v>
      </c>
    </row>
    <row r="12" spans="2:14">
      <c r="B12" s="34">
        <v>7</v>
      </c>
      <c r="C12" s="33">
        <v>120</v>
      </c>
      <c r="D12" s="33">
        <v>31</v>
      </c>
      <c r="E12" s="33">
        <v>4</v>
      </c>
      <c r="F12" s="33">
        <f t="shared" si="0"/>
        <v>698</v>
      </c>
      <c r="G12" s="33">
        <f t="shared" si="1"/>
        <v>184</v>
      </c>
      <c r="H12" s="33">
        <f t="shared" si="1"/>
        <v>30</v>
      </c>
    </row>
    <row r="13" spans="2:14">
      <c r="B13" s="32" t="s">
        <v>50</v>
      </c>
    </row>
    <row r="14" spans="2:14">
      <c r="B14" s="32"/>
    </row>
    <row r="15" spans="2:14">
      <c r="B15" s="31" t="s">
        <v>51</v>
      </c>
    </row>
    <row r="16" spans="2:14">
      <c r="C16" s="85" t="s">
        <v>52</v>
      </c>
      <c r="D16" s="85"/>
      <c r="E16" s="85"/>
      <c r="F16" s="85"/>
      <c r="G16" s="85"/>
      <c r="H16" s="85"/>
    </row>
    <row r="17" spans="1:8">
      <c r="C17" s="85" t="s">
        <v>48</v>
      </c>
      <c r="D17" s="86"/>
      <c r="E17" s="86"/>
      <c r="F17" s="85" t="s">
        <v>34</v>
      </c>
      <c r="G17" s="86"/>
      <c r="H17" s="86"/>
    </row>
    <row r="18" spans="1:8">
      <c r="B18" s="34" t="s">
        <v>49</v>
      </c>
      <c r="C18" s="33" t="s">
        <v>20</v>
      </c>
      <c r="D18" s="33" t="s">
        <v>21</v>
      </c>
      <c r="E18" s="33" t="s">
        <v>8</v>
      </c>
      <c r="F18" s="33" t="s">
        <v>20</v>
      </c>
      <c r="G18" s="33" t="s">
        <v>21</v>
      </c>
      <c r="H18" s="33" t="s">
        <v>8</v>
      </c>
    </row>
    <row r="19" spans="1:8">
      <c r="A19" s="2">
        <v>2</v>
      </c>
      <c r="B19" s="34">
        <v>1</v>
      </c>
      <c r="C19" s="33">
        <v>8</v>
      </c>
      <c r="D19" s="33">
        <v>3</v>
      </c>
      <c r="E19" s="33">
        <v>0</v>
      </c>
      <c r="F19" s="33">
        <f>C19</f>
        <v>8</v>
      </c>
      <c r="G19" s="33">
        <f>D19</f>
        <v>3</v>
      </c>
      <c r="H19" s="33">
        <f>E19</f>
        <v>0</v>
      </c>
    </row>
    <row r="20" spans="1:8">
      <c r="A20" s="2">
        <v>3</v>
      </c>
      <c r="B20" s="34">
        <v>2</v>
      </c>
      <c r="C20" s="33">
        <v>13</v>
      </c>
      <c r="D20" s="33">
        <v>2</v>
      </c>
      <c r="E20" s="33">
        <v>0</v>
      </c>
      <c r="F20" s="33">
        <f t="shared" ref="F20:H23" si="2">F19+C20</f>
        <v>21</v>
      </c>
      <c r="G20" s="33">
        <f t="shared" si="2"/>
        <v>5</v>
      </c>
      <c r="H20" s="33">
        <f t="shared" si="2"/>
        <v>0</v>
      </c>
    </row>
    <row r="21" spans="1:8">
      <c r="A21" s="2">
        <v>6</v>
      </c>
      <c r="B21" s="34">
        <v>3</v>
      </c>
      <c r="C21" s="33">
        <v>10</v>
      </c>
      <c r="D21" s="33">
        <v>1</v>
      </c>
      <c r="E21" s="33">
        <v>0</v>
      </c>
      <c r="F21" s="33">
        <f t="shared" si="2"/>
        <v>31</v>
      </c>
      <c r="G21" s="33">
        <f t="shared" si="2"/>
        <v>6</v>
      </c>
      <c r="H21" s="33">
        <f t="shared" si="2"/>
        <v>0</v>
      </c>
    </row>
    <row r="22" spans="1:8">
      <c r="A22" s="2">
        <v>8</v>
      </c>
      <c r="B22" s="34">
        <v>4</v>
      </c>
      <c r="C22" s="33">
        <v>6</v>
      </c>
      <c r="D22" s="33">
        <v>3</v>
      </c>
      <c r="E22" s="33">
        <v>1</v>
      </c>
      <c r="F22" s="33">
        <f t="shared" si="2"/>
        <v>37</v>
      </c>
      <c r="G22" s="33">
        <f t="shared" si="2"/>
        <v>9</v>
      </c>
      <c r="H22" s="33">
        <f t="shared" si="2"/>
        <v>1</v>
      </c>
    </row>
    <row r="23" spans="1:8">
      <c r="A23" s="2">
        <v>10</v>
      </c>
      <c r="B23" s="34">
        <v>5</v>
      </c>
      <c r="C23" s="33">
        <v>10</v>
      </c>
      <c r="D23" s="33">
        <v>3</v>
      </c>
      <c r="E23" s="33">
        <v>0</v>
      </c>
      <c r="F23" s="33">
        <f t="shared" si="2"/>
        <v>47</v>
      </c>
      <c r="G23" s="33">
        <f t="shared" si="2"/>
        <v>12</v>
      </c>
      <c r="H23" s="33">
        <f t="shared" si="2"/>
        <v>1</v>
      </c>
    </row>
    <row r="24" spans="1:8">
      <c r="B24" s="32"/>
    </row>
    <row r="25" spans="1:8">
      <c r="B25" s="32"/>
    </row>
    <row r="26" spans="1:8">
      <c r="B26" s="31" t="s">
        <v>53</v>
      </c>
    </row>
    <row r="27" spans="1:8">
      <c r="C27" s="85" t="s">
        <v>54</v>
      </c>
      <c r="D27" s="85"/>
      <c r="E27" s="85"/>
      <c r="F27" s="85"/>
      <c r="G27" s="85"/>
      <c r="H27" s="85"/>
    </row>
    <row r="28" spans="1:8">
      <c r="C28" s="85" t="s">
        <v>48</v>
      </c>
      <c r="D28" s="86"/>
      <c r="E28" s="86"/>
      <c r="F28" s="85" t="s">
        <v>34</v>
      </c>
      <c r="G28" s="86"/>
      <c r="H28" s="86"/>
    </row>
    <row r="29" spans="1:8">
      <c r="B29" s="34" t="s">
        <v>49</v>
      </c>
      <c r="C29" s="33" t="s">
        <v>20</v>
      </c>
      <c r="D29" s="33" t="s">
        <v>21</v>
      </c>
      <c r="E29" s="33" t="s">
        <v>8</v>
      </c>
      <c r="F29" s="33" t="s">
        <v>20</v>
      </c>
      <c r="G29" s="33" t="s">
        <v>21</v>
      </c>
      <c r="H29" s="33" t="s">
        <v>8</v>
      </c>
    </row>
    <row r="30" spans="1:8">
      <c r="A30" s="2">
        <v>1</v>
      </c>
      <c r="B30" s="34">
        <v>1</v>
      </c>
      <c r="C30" s="33">
        <v>9</v>
      </c>
      <c r="D30" s="33">
        <v>1</v>
      </c>
      <c r="E30" s="33">
        <v>0</v>
      </c>
      <c r="F30" s="33">
        <f>C30</f>
        <v>9</v>
      </c>
      <c r="G30" s="33">
        <f>D30</f>
        <v>1</v>
      </c>
      <c r="H30" s="33">
        <f>E30</f>
        <v>0</v>
      </c>
    </row>
    <row r="31" spans="1:8">
      <c r="A31" s="2">
        <v>4</v>
      </c>
      <c r="B31" s="34">
        <v>2</v>
      </c>
      <c r="C31" s="33">
        <v>9</v>
      </c>
      <c r="D31" s="33">
        <v>3</v>
      </c>
      <c r="E31" s="33">
        <v>0</v>
      </c>
      <c r="F31" s="33">
        <f>F30+C31</f>
        <v>18</v>
      </c>
      <c r="G31" s="33">
        <f t="shared" ref="G31:H46" si="3">G30+D31</f>
        <v>4</v>
      </c>
      <c r="H31" s="33">
        <f t="shared" si="3"/>
        <v>0</v>
      </c>
    </row>
    <row r="32" spans="1:8">
      <c r="A32" s="2">
        <v>7</v>
      </c>
      <c r="B32" s="34">
        <v>3</v>
      </c>
      <c r="C32" s="33">
        <v>6</v>
      </c>
      <c r="D32" s="33">
        <v>3</v>
      </c>
      <c r="E32" s="33">
        <v>0</v>
      </c>
      <c r="F32" s="33">
        <f t="shared" ref="F32:F46" si="4">F31+C32</f>
        <v>24</v>
      </c>
      <c r="G32" s="33">
        <f t="shared" si="3"/>
        <v>7</v>
      </c>
      <c r="H32" s="33">
        <f t="shared" si="3"/>
        <v>0</v>
      </c>
    </row>
    <row r="33" spans="1:8">
      <c r="A33" s="2">
        <v>9</v>
      </c>
      <c r="B33" s="34">
        <v>4</v>
      </c>
      <c r="C33" s="33">
        <v>7</v>
      </c>
      <c r="D33" s="33">
        <v>2</v>
      </c>
      <c r="E33" s="33">
        <v>0</v>
      </c>
      <c r="F33" s="33">
        <f t="shared" si="4"/>
        <v>31</v>
      </c>
      <c r="G33" s="33">
        <f t="shared" si="3"/>
        <v>9</v>
      </c>
      <c r="H33" s="33">
        <f t="shared" si="3"/>
        <v>0</v>
      </c>
    </row>
    <row r="34" spans="1:8">
      <c r="A34" s="2">
        <v>13</v>
      </c>
      <c r="B34" s="34">
        <v>5</v>
      </c>
      <c r="C34" s="33">
        <v>3</v>
      </c>
      <c r="D34" s="33">
        <v>0</v>
      </c>
      <c r="E34" s="33">
        <v>1</v>
      </c>
      <c r="F34" s="33">
        <f t="shared" si="4"/>
        <v>34</v>
      </c>
      <c r="G34" s="33">
        <f t="shared" si="3"/>
        <v>9</v>
      </c>
      <c r="H34" s="33">
        <f t="shared" si="3"/>
        <v>1</v>
      </c>
    </row>
    <row r="35" spans="1:8">
      <c r="A35" s="2">
        <v>14</v>
      </c>
      <c r="B35" s="34">
        <v>6</v>
      </c>
      <c r="C35" s="33">
        <v>3</v>
      </c>
      <c r="D35" s="33">
        <v>1</v>
      </c>
      <c r="E35" s="33">
        <v>0</v>
      </c>
      <c r="F35" s="33">
        <f t="shared" si="4"/>
        <v>37</v>
      </c>
      <c r="G35" s="33">
        <f t="shared" si="3"/>
        <v>10</v>
      </c>
      <c r="H35" s="33">
        <f t="shared" si="3"/>
        <v>1</v>
      </c>
    </row>
    <row r="36" spans="1:8">
      <c r="A36" s="2">
        <v>15</v>
      </c>
      <c r="B36" s="34">
        <v>7</v>
      </c>
      <c r="C36" s="33">
        <v>8</v>
      </c>
      <c r="D36" s="33">
        <v>3</v>
      </c>
      <c r="E36" s="33">
        <v>0</v>
      </c>
      <c r="F36" s="33">
        <f t="shared" si="4"/>
        <v>45</v>
      </c>
      <c r="G36" s="33">
        <f t="shared" si="3"/>
        <v>13</v>
      </c>
      <c r="H36" s="33">
        <f t="shared" si="3"/>
        <v>1</v>
      </c>
    </row>
    <row r="37" spans="1:8">
      <c r="A37" s="2">
        <v>16</v>
      </c>
      <c r="B37" s="34">
        <v>8</v>
      </c>
      <c r="C37" s="33">
        <v>24</v>
      </c>
      <c r="D37" s="33">
        <v>9</v>
      </c>
      <c r="E37" s="33">
        <v>2</v>
      </c>
      <c r="F37" s="33">
        <f t="shared" si="4"/>
        <v>69</v>
      </c>
      <c r="G37" s="33">
        <f t="shared" si="3"/>
        <v>22</v>
      </c>
      <c r="H37" s="33">
        <f t="shared" si="3"/>
        <v>3</v>
      </c>
    </row>
    <row r="38" spans="1:8">
      <c r="A38" s="2">
        <v>17</v>
      </c>
      <c r="B38" s="34">
        <v>9</v>
      </c>
      <c r="C38" s="33">
        <v>11</v>
      </c>
      <c r="D38" s="33">
        <v>0</v>
      </c>
      <c r="E38" s="33">
        <v>0</v>
      </c>
      <c r="F38" s="33">
        <f t="shared" si="4"/>
        <v>80</v>
      </c>
      <c r="G38" s="33">
        <f t="shared" si="3"/>
        <v>22</v>
      </c>
      <c r="H38" s="33">
        <f t="shared" si="3"/>
        <v>3</v>
      </c>
    </row>
    <row r="39" spans="1:8">
      <c r="A39" s="2">
        <v>18</v>
      </c>
      <c r="B39" s="34">
        <v>10</v>
      </c>
      <c r="C39" s="33">
        <v>5</v>
      </c>
      <c r="D39" s="33">
        <v>1</v>
      </c>
      <c r="E39" s="33">
        <v>1</v>
      </c>
      <c r="F39" s="33">
        <f t="shared" si="4"/>
        <v>85</v>
      </c>
      <c r="G39" s="33">
        <f t="shared" si="3"/>
        <v>23</v>
      </c>
      <c r="H39" s="33">
        <f t="shared" si="3"/>
        <v>4</v>
      </c>
    </row>
    <row r="40" spans="1:8">
      <c r="A40" s="2">
        <v>20</v>
      </c>
      <c r="B40" s="34">
        <v>11</v>
      </c>
      <c r="C40" s="33">
        <v>4</v>
      </c>
      <c r="D40" s="33">
        <v>0</v>
      </c>
      <c r="E40" s="33">
        <v>0</v>
      </c>
      <c r="F40" s="33">
        <f t="shared" si="4"/>
        <v>89</v>
      </c>
      <c r="G40" s="33">
        <f t="shared" si="3"/>
        <v>23</v>
      </c>
      <c r="H40" s="33">
        <f t="shared" si="3"/>
        <v>4</v>
      </c>
    </row>
    <row r="41" spans="1:8">
      <c r="A41" s="2">
        <v>22</v>
      </c>
      <c r="B41" s="34">
        <v>12</v>
      </c>
      <c r="C41" s="33">
        <v>9</v>
      </c>
      <c r="D41" s="33">
        <v>6</v>
      </c>
      <c r="E41" s="33">
        <v>0</v>
      </c>
      <c r="F41" s="33">
        <f t="shared" si="4"/>
        <v>98</v>
      </c>
      <c r="G41" s="33">
        <f t="shared" si="3"/>
        <v>29</v>
      </c>
      <c r="H41" s="33">
        <f t="shared" si="3"/>
        <v>4</v>
      </c>
    </row>
    <row r="42" spans="1:8">
      <c r="A42" s="2">
        <v>23</v>
      </c>
      <c r="B42" s="34">
        <v>13</v>
      </c>
      <c r="C42" s="33">
        <v>5</v>
      </c>
      <c r="D42" s="33">
        <v>3</v>
      </c>
      <c r="E42" s="33">
        <v>0</v>
      </c>
      <c r="F42" s="33">
        <f t="shared" si="4"/>
        <v>103</v>
      </c>
      <c r="G42" s="33">
        <f t="shared" si="3"/>
        <v>32</v>
      </c>
      <c r="H42" s="33">
        <f t="shared" si="3"/>
        <v>4</v>
      </c>
    </row>
    <row r="43" spans="1:8">
      <c r="A43" s="2">
        <v>25</v>
      </c>
      <c r="B43" s="34">
        <v>14</v>
      </c>
      <c r="C43" s="33">
        <v>0</v>
      </c>
      <c r="D43" s="33">
        <v>0</v>
      </c>
      <c r="E43" s="33">
        <v>0</v>
      </c>
      <c r="F43" s="33">
        <f t="shared" si="4"/>
        <v>103</v>
      </c>
      <c r="G43" s="33">
        <f t="shared" si="3"/>
        <v>32</v>
      </c>
      <c r="H43" s="33">
        <f t="shared" si="3"/>
        <v>4</v>
      </c>
    </row>
    <row r="44" spans="1:8">
      <c r="A44" s="2">
        <v>28</v>
      </c>
      <c r="B44" s="34">
        <v>15</v>
      </c>
      <c r="C44" s="33">
        <v>0</v>
      </c>
      <c r="D44" s="33">
        <v>0</v>
      </c>
      <c r="E44" s="33">
        <v>0</v>
      </c>
      <c r="F44" s="33">
        <f t="shared" si="4"/>
        <v>103</v>
      </c>
      <c r="G44" s="33">
        <f t="shared" si="3"/>
        <v>32</v>
      </c>
      <c r="H44" s="33">
        <f t="shared" si="3"/>
        <v>4</v>
      </c>
    </row>
    <row r="45" spans="1:8">
      <c r="A45" s="2">
        <v>30</v>
      </c>
      <c r="B45" s="34">
        <v>16</v>
      </c>
      <c r="C45" s="33">
        <v>0</v>
      </c>
      <c r="D45" s="33">
        <v>0</v>
      </c>
      <c r="E45" s="33">
        <v>0</v>
      </c>
      <c r="F45" s="33">
        <f t="shared" si="4"/>
        <v>103</v>
      </c>
      <c r="G45" s="33">
        <f t="shared" si="3"/>
        <v>32</v>
      </c>
      <c r="H45" s="33">
        <f t="shared" si="3"/>
        <v>4</v>
      </c>
    </row>
    <row r="46" spans="1:8">
      <c r="A46" s="2">
        <v>31</v>
      </c>
      <c r="B46" s="34">
        <v>17</v>
      </c>
      <c r="C46" s="33">
        <v>0</v>
      </c>
      <c r="D46" s="33">
        <v>0</v>
      </c>
      <c r="E46" s="33">
        <v>0</v>
      </c>
      <c r="F46" s="33">
        <f t="shared" si="4"/>
        <v>103</v>
      </c>
      <c r="G46" s="33">
        <f t="shared" si="3"/>
        <v>32</v>
      </c>
      <c r="H46" s="33">
        <f t="shared" si="3"/>
        <v>4</v>
      </c>
    </row>
    <row r="49" spans="2:8">
      <c r="B49" s="31" t="s">
        <v>55</v>
      </c>
    </row>
    <row r="50" spans="2:8">
      <c r="C50" s="85" t="s">
        <v>56</v>
      </c>
      <c r="D50" s="85"/>
      <c r="E50" s="85"/>
      <c r="F50" s="85"/>
      <c r="G50" s="85"/>
      <c r="H50" s="85"/>
    </row>
    <row r="51" spans="2:8">
      <c r="C51" s="85" t="s">
        <v>48</v>
      </c>
      <c r="D51" s="86"/>
      <c r="E51" s="86"/>
      <c r="F51" s="85" t="s">
        <v>34</v>
      </c>
      <c r="G51" s="86"/>
      <c r="H51" s="86"/>
    </row>
    <row r="52" spans="2:8">
      <c r="B52" s="34" t="s">
        <v>49</v>
      </c>
      <c r="C52" s="33" t="s">
        <v>20</v>
      </c>
      <c r="D52" s="33" t="s">
        <v>21</v>
      </c>
      <c r="E52" s="33" t="s">
        <v>8</v>
      </c>
      <c r="F52" s="33" t="s">
        <v>20</v>
      </c>
      <c r="G52" s="33" t="s">
        <v>21</v>
      </c>
      <c r="H52" s="33" t="s">
        <v>8</v>
      </c>
    </row>
    <row r="53" spans="2:8">
      <c r="B53" s="34">
        <v>1</v>
      </c>
      <c r="C53" s="33"/>
      <c r="D53" s="33"/>
      <c r="E53" s="33"/>
      <c r="F53" s="33">
        <f>C53</f>
        <v>0</v>
      </c>
      <c r="G53" s="33">
        <f>D53</f>
        <v>0</v>
      </c>
      <c r="H53" s="33">
        <f>E53</f>
        <v>0</v>
      </c>
    </row>
    <row r="56" spans="2:8">
      <c r="B56" s="31" t="s">
        <v>57</v>
      </c>
    </row>
    <row r="57" spans="2:8">
      <c r="C57" s="85" t="s">
        <v>58</v>
      </c>
      <c r="D57" s="85"/>
      <c r="E57" s="85"/>
      <c r="F57" s="85"/>
      <c r="G57" s="85"/>
      <c r="H57" s="85"/>
    </row>
    <row r="58" spans="2:8">
      <c r="C58" s="85" t="s">
        <v>48</v>
      </c>
      <c r="D58" s="86"/>
      <c r="E58" s="86"/>
      <c r="F58" s="85" t="s">
        <v>34</v>
      </c>
      <c r="G58" s="86"/>
      <c r="H58" s="86"/>
    </row>
    <row r="59" spans="2:8">
      <c r="B59" s="34" t="s">
        <v>49</v>
      </c>
      <c r="C59" s="33" t="s">
        <v>20</v>
      </c>
      <c r="D59" s="33" t="s">
        <v>21</v>
      </c>
      <c r="E59" s="33" t="s">
        <v>8</v>
      </c>
      <c r="F59" s="33" t="s">
        <v>20</v>
      </c>
      <c r="G59" s="33" t="s">
        <v>21</v>
      </c>
      <c r="H59" s="33" t="s">
        <v>8</v>
      </c>
    </row>
    <row r="60" spans="2:8">
      <c r="B60" s="34">
        <v>1</v>
      </c>
      <c r="C60" s="33"/>
      <c r="D60" s="33"/>
      <c r="E60" s="33"/>
      <c r="F60" s="33">
        <f>C60</f>
        <v>0</v>
      </c>
      <c r="G60" s="33">
        <f>D60</f>
        <v>0</v>
      </c>
      <c r="H60" s="33">
        <f>E60</f>
        <v>0</v>
      </c>
    </row>
    <row r="61" spans="2:8">
      <c r="B61" s="34">
        <v>2</v>
      </c>
      <c r="C61" s="33"/>
      <c r="D61" s="33"/>
      <c r="E61" s="33"/>
      <c r="F61" s="33">
        <f>F60+C61</f>
        <v>0</v>
      </c>
      <c r="G61" s="33">
        <f>G60+D61</f>
        <v>0</v>
      </c>
      <c r="H61" s="33">
        <f>H60+E61</f>
        <v>0</v>
      </c>
    </row>
  </sheetData>
  <mergeCells count="18">
    <mergeCell ref="I4:K4"/>
    <mergeCell ref="F4:H4"/>
    <mergeCell ref="C3:H3"/>
    <mergeCell ref="C4:E4"/>
    <mergeCell ref="I3:N3"/>
    <mergeCell ref="L4:N4"/>
    <mergeCell ref="C16:H16"/>
    <mergeCell ref="C17:E17"/>
    <mergeCell ref="F17:H17"/>
    <mergeCell ref="C27:H27"/>
    <mergeCell ref="C28:E28"/>
    <mergeCell ref="F28:H28"/>
    <mergeCell ref="C50:H50"/>
    <mergeCell ref="C51:E51"/>
    <mergeCell ref="F51:H51"/>
    <mergeCell ref="C57:H57"/>
    <mergeCell ref="C58:E58"/>
    <mergeCell ref="F58:H58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88"/>
  <sheetViews>
    <sheetView zoomScaleNormal="80" workbookViewId="0">
      <pane xSplit="2" ySplit="8" topLeftCell="U29" activePane="bottomRight" state="frozen"/>
      <selection pane="topRight" activeCell="C1" sqref="C1"/>
      <selection pane="bottomLeft" activeCell="A8" sqref="A8"/>
      <selection pane="bottomRight" activeCell="BJ2" sqref="BJ2"/>
    </sheetView>
  </sheetViews>
  <sheetFormatPr baseColWidth="10" defaultColWidth="11.1640625" defaultRowHeight="16"/>
  <cols>
    <col min="1" max="1" width="32.83203125" style="2" customWidth="1"/>
    <col min="2" max="2" width="18.33203125" style="2" bestFit="1" customWidth="1"/>
    <col min="3" max="44" width="12.6640625" style="2" customWidth="1"/>
    <col min="45" max="45" width="12.6640625" style="24" customWidth="1"/>
    <col min="46" max="61" width="12.6640625" style="2" customWidth="1"/>
    <col min="62" max="64" width="11.83203125" style="2" bestFit="1" customWidth="1"/>
    <col min="65" max="16384" width="11.1640625" style="2"/>
  </cols>
  <sheetData>
    <row r="1" spans="1:171">
      <c r="A1" s="18" t="s">
        <v>59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</row>
    <row r="2" spans="1:171">
      <c r="A2" s="20"/>
      <c r="B2" s="20"/>
      <c r="C2" s="21">
        <f t="shared" ref="C2:BI2" ca="1" si="0">D2-1</f>
        <v>45221</v>
      </c>
      <c r="D2" s="21">
        <f t="shared" ca="1" si="0"/>
        <v>45222</v>
      </c>
      <c r="E2" s="21">
        <f t="shared" ca="1" si="0"/>
        <v>45223</v>
      </c>
      <c r="F2" s="21">
        <f t="shared" ca="1" si="0"/>
        <v>45224</v>
      </c>
      <c r="G2" s="21">
        <f t="shared" ca="1" si="0"/>
        <v>45225</v>
      </c>
      <c r="H2" s="21">
        <f t="shared" ca="1" si="0"/>
        <v>45226</v>
      </c>
      <c r="I2" s="21">
        <f t="shared" ca="1" si="0"/>
        <v>45227</v>
      </c>
      <c r="J2" s="21">
        <f t="shared" ca="1" si="0"/>
        <v>45228</v>
      </c>
      <c r="K2" s="21">
        <f t="shared" ca="1" si="0"/>
        <v>45229</v>
      </c>
      <c r="L2" s="21">
        <f t="shared" ca="1" si="0"/>
        <v>45230</v>
      </c>
      <c r="M2" s="21">
        <f t="shared" ca="1" si="0"/>
        <v>45231</v>
      </c>
      <c r="N2" s="21">
        <f t="shared" ca="1" si="0"/>
        <v>45232</v>
      </c>
      <c r="O2" s="21">
        <f t="shared" ca="1" si="0"/>
        <v>45233</v>
      </c>
      <c r="P2" s="21">
        <f t="shared" ca="1" si="0"/>
        <v>45234</v>
      </c>
      <c r="Q2" s="21">
        <f t="shared" ca="1" si="0"/>
        <v>45235</v>
      </c>
      <c r="R2" s="21">
        <f t="shared" ca="1" si="0"/>
        <v>45236</v>
      </c>
      <c r="S2" s="21">
        <f t="shared" ca="1" si="0"/>
        <v>45237</v>
      </c>
      <c r="T2" s="21">
        <f t="shared" ca="1" si="0"/>
        <v>45238</v>
      </c>
      <c r="U2" s="21">
        <f t="shared" ca="1" si="0"/>
        <v>45239</v>
      </c>
      <c r="V2" s="21">
        <f t="shared" ca="1" si="0"/>
        <v>45240</v>
      </c>
      <c r="W2" s="21">
        <f t="shared" ca="1" si="0"/>
        <v>45241</v>
      </c>
      <c r="X2" s="21">
        <f t="shared" ca="1" si="0"/>
        <v>45242</v>
      </c>
      <c r="Y2" s="21">
        <f t="shared" ca="1" si="0"/>
        <v>45243</v>
      </c>
      <c r="Z2" s="21">
        <f t="shared" ca="1" si="0"/>
        <v>45244</v>
      </c>
      <c r="AA2" s="21">
        <f t="shared" ca="1" si="0"/>
        <v>45245</v>
      </c>
      <c r="AB2" s="21">
        <f t="shared" ca="1" si="0"/>
        <v>45246</v>
      </c>
      <c r="AC2" s="21">
        <f t="shared" ca="1" si="0"/>
        <v>45247</v>
      </c>
      <c r="AD2" s="21">
        <f t="shared" ca="1" si="0"/>
        <v>45248</v>
      </c>
      <c r="AE2" s="21">
        <f t="shared" ca="1" si="0"/>
        <v>45249</v>
      </c>
      <c r="AF2" s="21">
        <f t="shared" ca="1" si="0"/>
        <v>45250</v>
      </c>
      <c r="AG2" s="21">
        <f t="shared" ca="1" si="0"/>
        <v>45251</v>
      </c>
      <c r="AH2" s="21">
        <f t="shared" ca="1" si="0"/>
        <v>45252</v>
      </c>
      <c r="AI2" s="21">
        <f t="shared" ca="1" si="0"/>
        <v>45253</v>
      </c>
      <c r="AJ2" s="21">
        <f t="shared" ca="1" si="0"/>
        <v>45254</v>
      </c>
      <c r="AK2" s="21">
        <f t="shared" ca="1" si="0"/>
        <v>45255</v>
      </c>
      <c r="AL2" s="21">
        <f t="shared" ca="1" si="0"/>
        <v>45256</v>
      </c>
      <c r="AM2" s="21">
        <f t="shared" ca="1" si="0"/>
        <v>45257</v>
      </c>
      <c r="AN2" s="21">
        <f t="shared" ca="1" si="0"/>
        <v>45258</v>
      </c>
      <c r="AO2" s="21">
        <f t="shared" ca="1" si="0"/>
        <v>45259</v>
      </c>
      <c r="AP2" s="21">
        <f t="shared" ca="1" si="0"/>
        <v>45260</v>
      </c>
      <c r="AQ2" s="21">
        <f t="shared" ca="1" si="0"/>
        <v>45261</v>
      </c>
      <c r="AR2" s="21">
        <f t="shared" ca="1" si="0"/>
        <v>45262</v>
      </c>
      <c r="AS2" s="21">
        <f t="shared" ca="1" si="0"/>
        <v>45263</v>
      </c>
      <c r="AT2" s="21">
        <f t="shared" ca="1" si="0"/>
        <v>45264</v>
      </c>
      <c r="AU2" s="21">
        <f t="shared" ca="1" si="0"/>
        <v>45265</v>
      </c>
      <c r="AV2" s="21">
        <f t="shared" ca="1" si="0"/>
        <v>45266</v>
      </c>
      <c r="AW2" s="21">
        <f t="shared" ca="1" si="0"/>
        <v>45267</v>
      </c>
      <c r="AX2" s="21">
        <f t="shared" ca="1" si="0"/>
        <v>45268</v>
      </c>
      <c r="AY2" s="21">
        <f t="shared" ca="1" si="0"/>
        <v>45269</v>
      </c>
      <c r="AZ2" s="21">
        <f t="shared" ca="1" si="0"/>
        <v>45270</v>
      </c>
      <c r="BA2" s="21">
        <f t="shared" ca="1" si="0"/>
        <v>45271</v>
      </c>
      <c r="BB2" s="21">
        <f t="shared" ca="1" si="0"/>
        <v>45272</v>
      </c>
      <c r="BC2" s="21">
        <f t="shared" ca="1" si="0"/>
        <v>45273</v>
      </c>
      <c r="BD2" s="21">
        <f t="shared" ca="1" si="0"/>
        <v>45274</v>
      </c>
      <c r="BE2" s="21">
        <f t="shared" ca="1" si="0"/>
        <v>45275</v>
      </c>
      <c r="BF2" s="21">
        <f t="shared" ca="1" si="0"/>
        <v>45276</v>
      </c>
      <c r="BG2" s="21">
        <f t="shared" ca="1" si="0"/>
        <v>45277</v>
      </c>
      <c r="BH2" s="21">
        <f t="shared" ca="1" si="0"/>
        <v>45278</v>
      </c>
      <c r="BI2" s="21">
        <f t="shared" ca="1" si="0"/>
        <v>45279</v>
      </c>
      <c r="BJ2" s="21">
        <f ca="1">BK2-1</f>
        <v>45280</v>
      </c>
      <c r="BK2" s="21">
        <f ca="1">Resumen!B3</f>
        <v>45281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</row>
    <row r="3" spans="1:171">
      <c r="A3" s="20"/>
      <c r="B3" s="20" t="s">
        <v>60</v>
      </c>
      <c r="C3" s="19">
        <f ca="1">YEAR(C2)</f>
        <v>2023</v>
      </c>
      <c r="D3" s="19">
        <f t="shared" ref="D3:BK3" ca="1" si="1">YEAR(D2)</f>
        <v>2023</v>
      </c>
      <c r="E3" s="19">
        <f t="shared" ca="1" si="1"/>
        <v>2023</v>
      </c>
      <c r="F3" s="19">
        <f t="shared" ca="1" si="1"/>
        <v>2023</v>
      </c>
      <c r="G3" s="19">
        <f t="shared" ca="1" si="1"/>
        <v>2023</v>
      </c>
      <c r="H3" s="19">
        <f t="shared" ca="1" si="1"/>
        <v>2023</v>
      </c>
      <c r="I3" s="19">
        <f t="shared" ca="1" si="1"/>
        <v>2023</v>
      </c>
      <c r="J3" s="19">
        <f t="shared" ca="1" si="1"/>
        <v>2023</v>
      </c>
      <c r="K3" s="19">
        <f t="shared" ca="1" si="1"/>
        <v>2023</v>
      </c>
      <c r="L3" s="19">
        <f t="shared" ca="1" si="1"/>
        <v>2023</v>
      </c>
      <c r="M3" s="19">
        <f t="shared" ca="1" si="1"/>
        <v>2023</v>
      </c>
      <c r="N3" s="19">
        <f t="shared" ca="1" si="1"/>
        <v>2023</v>
      </c>
      <c r="O3" s="19">
        <f t="shared" ca="1" si="1"/>
        <v>2023</v>
      </c>
      <c r="P3" s="19">
        <f t="shared" ca="1" si="1"/>
        <v>2023</v>
      </c>
      <c r="Q3" s="19">
        <f t="shared" ca="1" si="1"/>
        <v>2023</v>
      </c>
      <c r="R3" s="19">
        <f t="shared" ca="1" si="1"/>
        <v>2023</v>
      </c>
      <c r="S3" s="19">
        <f t="shared" ca="1" si="1"/>
        <v>2023</v>
      </c>
      <c r="T3" s="19">
        <f t="shared" ca="1" si="1"/>
        <v>2023</v>
      </c>
      <c r="U3" s="19">
        <f t="shared" ca="1" si="1"/>
        <v>2023</v>
      </c>
      <c r="V3" s="19">
        <f t="shared" ca="1" si="1"/>
        <v>2023</v>
      </c>
      <c r="W3" s="19">
        <f t="shared" ca="1" si="1"/>
        <v>2023</v>
      </c>
      <c r="X3" s="19">
        <f t="shared" ca="1" si="1"/>
        <v>2023</v>
      </c>
      <c r="Y3" s="19">
        <f t="shared" ca="1" si="1"/>
        <v>2023</v>
      </c>
      <c r="Z3" s="19">
        <f t="shared" ca="1" si="1"/>
        <v>2023</v>
      </c>
      <c r="AA3" s="19">
        <f t="shared" ca="1" si="1"/>
        <v>2023</v>
      </c>
      <c r="AB3" s="19">
        <f t="shared" ca="1" si="1"/>
        <v>2023</v>
      </c>
      <c r="AC3" s="19">
        <f t="shared" ca="1" si="1"/>
        <v>2023</v>
      </c>
      <c r="AD3" s="19">
        <f t="shared" ca="1" si="1"/>
        <v>2023</v>
      </c>
      <c r="AE3" s="19">
        <f t="shared" ca="1" si="1"/>
        <v>2023</v>
      </c>
      <c r="AF3" s="19">
        <f t="shared" ca="1" si="1"/>
        <v>2023</v>
      </c>
      <c r="AG3" s="19">
        <f t="shared" ca="1" si="1"/>
        <v>2023</v>
      </c>
      <c r="AH3" s="19">
        <f t="shared" ca="1" si="1"/>
        <v>2023</v>
      </c>
      <c r="AI3" s="19">
        <f t="shared" ca="1" si="1"/>
        <v>2023</v>
      </c>
      <c r="AJ3" s="19">
        <f t="shared" ca="1" si="1"/>
        <v>2023</v>
      </c>
      <c r="AK3" s="19">
        <f t="shared" ca="1" si="1"/>
        <v>2023</v>
      </c>
      <c r="AL3" s="19">
        <f t="shared" ca="1" si="1"/>
        <v>2023</v>
      </c>
      <c r="AM3" s="19">
        <f t="shared" ca="1" si="1"/>
        <v>2023</v>
      </c>
      <c r="AN3" s="19">
        <f t="shared" ca="1" si="1"/>
        <v>2023</v>
      </c>
      <c r="AO3" s="19">
        <f t="shared" ca="1" si="1"/>
        <v>2023</v>
      </c>
      <c r="AP3" s="19">
        <f t="shared" ca="1" si="1"/>
        <v>2023</v>
      </c>
      <c r="AQ3" s="19">
        <f t="shared" ca="1" si="1"/>
        <v>2023</v>
      </c>
      <c r="AR3" s="19">
        <f t="shared" ca="1" si="1"/>
        <v>2023</v>
      </c>
      <c r="AS3" s="19">
        <f t="shared" ca="1" si="1"/>
        <v>2023</v>
      </c>
      <c r="AT3" s="19">
        <f t="shared" ca="1" si="1"/>
        <v>2023</v>
      </c>
      <c r="AU3" s="19">
        <f t="shared" ca="1" si="1"/>
        <v>2023</v>
      </c>
      <c r="AV3" s="19">
        <f t="shared" ca="1" si="1"/>
        <v>2023</v>
      </c>
      <c r="AW3" s="19">
        <f t="shared" ca="1" si="1"/>
        <v>2023</v>
      </c>
      <c r="AX3" s="19">
        <f t="shared" ca="1" si="1"/>
        <v>2023</v>
      </c>
      <c r="AY3" s="19">
        <f t="shared" ca="1" si="1"/>
        <v>2023</v>
      </c>
      <c r="AZ3" s="19">
        <f t="shared" ca="1" si="1"/>
        <v>2023</v>
      </c>
      <c r="BA3" s="19">
        <f t="shared" ca="1" si="1"/>
        <v>2023</v>
      </c>
      <c r="BB3" s="19">
        <f t="shared" ca="1" si="1"/>
        <v>2023</v>
      </c>
      <c r="BC3" s="19">
        <f t="shared" ca="1" si="1"/>
        <v>2023</v>
      </c>
      <c r="BD3" s="19">
        <f t="shared" ca="1" si="1"/>
        <v>2023</v>
      </c>
      <c r="BE3" s="19">
        <f t="shared" ca="1" si="1"/>
        <v>2023</v>
      </c>
      <c r="BF3" s="19">
        <f t="shared" ca="1" si="1"/>
        <v>2023</v>
      </c>
      <c r="BG3" s="19">
        <f t="shared" ca="1" si="1"/>
        <v>2023</v>
      </c>
      <c r="BH3" s="19">
        <f t="shared" ca="1" si="1"/>
        <v>2023</v>
      </c>
      <c r="BI3" s="19">
        <f t="shared" ca="1" si="1"/>
        <v>2023</v>
      </c>
      <c r="BJ3" s="19">
        <f t="shared" ca="1" si="1"/>
        <v>2023</v>
      </c>
      <c r="BK3" s="19">
        <f t="shared" ca="1" si="1"/>
        <v>2023</v>
      </c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</row>
    <row r="4" spans="1:171">
      <c r="A4" s="20"/>
      <c r="B4" s="20" t="s">
        <v>61</v>
      </c>
      <c r="C4" s="19">
        <f ca="1">MONTH(C2)</f>
        <v>10</v>
      </c>
      <c r="D4" s="19">
        <f t="shared" ref="D4:BK4" ca="1" si="2">MONTH(D2)</f>
        <v>10</v>
      </c>
      <c r="E4" s="19">
        <f t="shared" ca="1" si="2"/>
        <v>10</v>
      </c>
      <c r="F4" s="19">
        <f t="shared" ca="1" si="2"/>
        <v>10</v>
      </c>
      <c r="G4" s="19">
        <f t="shared" ca="1" si="2"/>
        <v>10</v>
      </c>
      <c r="H4" s="19">
        <f t="shared" ca="1" si="2"/>
        <v>10</v>
      </c>
      <c r="I4" s="19">
        <f t="shared" ca="1" si="2"/>
        <v>10</v>
      </c>
      <c r="J4" s="19">
        <f t="shared" ca="1" si="2"/>
        <v>10</v>
      </c>
      <c r="K4" s="19">
        <f t="shared" ca="1" si="2"/>
        <v>10</v>
      </c>
      <c r="L4" s="19">
        <f t="shared" ca="1" si="2"/>
        <v>10</v>
      </c>
      <c r="M4" s="19">
        <f t="shared" ca="1" si="2"/>
        <v>11</v>
      </c>
      <c r="N4" s="19">
        <f t="shared" ca="1" si="2"/>
        <v>11</v>
      </c>
      <c r="O4" s="19">
        <f t="shared" ca="1" si="2"/>
        <v>11</v>
      </c>
      <c r="P4" s="19">
        <f t="shared" ca="1" si="2"/>
        <v>11</v>
      </c>
      <c r="Q4" s="19">
        <f t="shared" ca="1" si="2"/>
        <v>11</v>
      </c>
      <c r="R4" s="19">
        <f t="shared" ca="1" si="2"/>
        <v>11</v>
      </c>
      <c r="S4" s="19">
        <f t="shared" ca="1" si="2"/>
        <v>11</v>
      </c>
      <c r="T4" s="19">
        <f t="shared" ca="1" si="2"/>
        <v>11</v>
      </c>
      <c r="U4" s="19">
        <f t="shared" ca="1" si="2"/>
        <v>11</v>
      </c>
      <c r="V4" s="19">
        <f t="shared" ca="1" si="2"/>
        <v>11</v>
      </c>
      <c r="W4" s="19">
        <f t="shared" ca="1" si="2"/>
        <v>11</v>
      </c>
      <c r="X4" s="19">
        <f t="shared" ca="1" si="2"/>
        <v>11</v>
      </c>
      <c r="Y4" s="19">
        <f t="shared" ca="1" si="2"/>
        <v>11</v>
      </c>
      <c r="Z4" s="19">
        <f t="shared" ca="1" si="2"/>
        <v>11</v>
      </c>
      <c r="AA4" s="19">
        <f t="shared" ca="1" si="2"/>
        <v>11</v>
      </c>
      <c r="AB4" s="19">
        <f t="shared" ca="1" si="2"/>
        <v>11</v>
      </c>
      <c r="AC4" s="19">
        <f t="shared" ca="1" si="2"/>
        <v>11</v>
      </c>
      <c r="AD4" s="19">
        <f t="shared" ca="1" si="2"/>
        <v>11</v>
      </c>
      <c r="AE4" s="19">
        <f t="shared" ca="1" si="2"/>
        <v>11</v>
      </c>
      <c r="AF4" s="19">
        <f t="shared" ca="1" si="2"/>
        <v>11</v>
      </c>
      <c r="AG4" s="19">
        <f t="shared" ca="1" si="2"/>
        <v>11</v>
      </c>
      <c r="AH4" s="19">
        <f t="shared" ca="1" si="2"/>
        <v>11</v>
      </c>
      <c r="AI4" s="19">
        <f t="shared" ca="1" si="2"/>
        <v>11</v>
      </c>
      <c r="AJ4" s="19">
        <f t="shared" ca="1" si="2"/>
        <v>11</v>
      </c>
      <c r="AK4" s="19">
        <f t="shared" ca="1" si="2"/>
        <v>11</v>
      </c>
      <c r="AL4" s="19">
        <f t="shared" ca="1" si="2"/>
        <v>11</v>
      </c>
      <c r="AM4" s="19">
        <f t="shared" ca="1" si="2"/>
        <v>11</v>
      </c>
      <c r="AN4" s="19">
        <f t="shared" ca="1" si="2"/>
        <v>11</v>
      </c>
      <c r="AO4" s="19">
        <f t="shared" ca="1" si="2"/>
        <v>11</v>
      </c>
      <c r="AP4" s="19">
        <f t="shared" ca="1" si="2"/>
        <v>11</v>
      </c>
      <c r="AQ4" s="19">
        <f t="shared" ca="1" si="2"/>
        <v>12</v>
      </c>
      <c r="AR4" s="19">
        <f t="shared" ca="1" si="2"/>
        <v>12</v>
      </c>
      <c r="AS4" s="19">
        <f t="shared" ca="1" si="2"/>
        <v>12</v>
      </c>
      <c r="AT4" s="19">
        <f t="shared" ca="1" si="2"/>
        <v>12</v>
      </c>
      <c r="AU4" s="19">
        <f t="shared" ca="1" si="2"/>
        <v>12</v>
      </c>
      <c r="AV4" s="19">
        <f t="shared" ca="1" si="2"/>
        <v>12</v>
      </c>
      <c r="AW4" s="19">
        <f t="shared" ca="1" si="2"/>
        <v>12</v>
      </c>
      <c r="AX4" s="19">
        <f t="shared" ca="1" si="2"/>
        <v>12</v>
      </c>
      <c r="AY4" s="19">
        <f t="shared" ca="1" si="2"/>
        <v>12</v>
      </c>
      <c r="AZ4" s="19">
        <f t="shared" ca="1" si="2"/>
        <v>12</v>
      </c>
      <c r="BA4" s="19">
        <f t="shared" ca="1" si="2"/>
        <v>12</v>
      </c>
      <c r="BB4" s="19">
        <f t="shared" ca="1" si="2"/>
        <v>12</v>
      </c>
      <c r="BC4" s="19">
        <f t="shared" ca="1" si="2"/>
        <v>12</v>
      </c>
      <c r="BD4" s="19">
        <f t="shared" ca="1" si="2"/>
        <v>12</v>
      </c>
      <c r="BE4" s="19">
        <f t="shared" ca="1" si="2"/>
        <v>12</v>
      </c>
      <c r="BF4" s="19">
        <f t="shared" ca="1" si="2"/>
        <v>12</v>
      </c>
      <c r="BG4" s="19">
        <f t="shared" ca="1" si="2"/>
        <v>12</v>
      </c>
      <c r="BH4" s="19">
        <f t="shared" ca="1" si="2"/>
        <v>12</v>
      </c>
      <c r="BI4" s="19">
        <f t="shared" ca="1" si="2"/>
        <v>12</v>
      </c>
      <c r="BJ4" s="19">
        <f t="shared" ca="1" si="2"/>
        <v>12</v>
      </c>
      <c r="BK4" s="19">
        <f t="shared" ca="1" si="2"/>
        <v>12</v>
      </c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22" t="s">
        <v>15</v>
      </c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22" t="s">
        <v>39</v>
      </c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22" t="s">
        <v>62</v>
      </c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22" t="s">
        <v>41</v>
      </c>
      <c r="FF4" s="19"/>
      <c r="FG4" s="19"/>
      <c r="FH4" s="19"/>
      <c r="FI4" s="19"/>
      <c r="FJ4" s="19"/>
      <c r="FK4" s="19"/>
      <c r="FL4" s="19"/>
      <c r="FM4" s="19"/>
      <c r="FN4" s="19"/>
      <c r="FO4" s="19"/>
    </row>
    <row r="5" spans="1:171">
      <c r="A5" s="20"/>
      <c r="B5" s="20" t="s">
        <v>63</v>
      </c>
      <c r="C5" s="19">
        <f t="shared" ref="C5:BJ5" ca="1" si="3">WEEKNUM(C2,2)</f>
        <v>43</v>
      </c>
      <c r="D5" s="19">
        <f t="shared" ca="1" si="3"/>
        <v>44</v>
      </c>
      <c r="E5" s="19">
        <f t="shared" ca="1" si="3"/>
        <v>44</v>
      </c>
      <c r="F5" s="19">
        <f t="shared" ca="1" si="3"/>
        <v>44</v>
      </c>
      <c r="G5" s="19">
        <f t="shared" ca="1" si="3"/>
        <v>44</v>
      </c>
      <c r="H5" s="19">
        <f t="shared" ca="1" si="3"/>
        <v>44</v>
      </c>
      <c r="I5" s="19">
        <f t="shared" ca="1" si="3"/>
        <v>44</v>
      </c>
      <c r="J5" s="19">
        <f t="shared" ca="1" si="3"/>
        <v>44</v>
      </c>
      <c r="K5" s="19">
        <f t="shared" ca="1" si="3"/>
        <v>45</v>
      </c>
      <c r="L5" s="19">
        <f t="shared" ca="1" si="3"/>
        <v>45</v>
      </c>
      <c r="M5" s="19">
        <f t="shared" ca="1" si="3"/>
        <v>45</v>
      </c>
      <c r="N5" s="19">
        <f t="shared" ca="1" si="3"/>
        <v>45</v>
      </c>
      <c r="O5" s="19">
        <f t="shared" ca="1" si="3"/>
        <v>45</v>
      </c>
      <c r="P5" s="19">
        <f t="shared" ca="1" si="3"/>
        <v>45</v>
      </c>
      <c r="Q5" s="19">
        <f t="shared" ca="1" si="3"/>
        <v>45</v>
      </c>
      <c r="R5" s="19">
        <f t="shared" ca="1" si="3"/>
        <v>46</v>
      </c>
      <c r="S5" s="19">
        <f t="shared" ca="1" si="3"/>
        <v>46</v>
      </c>
      <c r="T5" s="19">
        <f t="shared" ca="1" si="3"/>
        <v>46</v>
      </c>
      <c r="U5" s="19">
        <f t="shared" ca="1" si="3"/>
        <v>46</v>
      </c>
      <c r="V5" s="19">
        <f t="shared" ca="1" si="3"/>
        <v>46</v>
      </c>
      <c r="W5" s="19">
        <f t="shared" ca="1" si="3"/>
        <v>46</v>
      </c>
      <c r="X5" s="19">
        <f t="shared" ca="1" si="3"/>
        <v>46</v>
      </c>
      <c r="Y5" s="19">
        <f t="shared" ca="1" si="3"/>
        <v>47</v>
      </c>
      <c r="Z5" s="19">
        <f t="shared" ca="1" si="3"/>
        <v>47</v>
      </c>
      <c r="AA5" s="19">
        <f t="shared" ca="1" si="3"/>
        <v>47</v>
      </c>
      <c r="AB5" s="19">
        <f t="shared" ca="1" si="3"/>
        <v>47</v>
      </c>
      <c r="AC5" s="19">
        <f t="shared" ca="1" si="3"/>
        <v>47</v>
      </c>
      <c r="AD5" s="19">
        <f t="shared" ca="1" si="3"/>
        <v>47</v>
      </c>
      <c r="AE5" s="19">
        <f t="shared" ca="1" si="3"/>
        <v>47</v>
      </c>
      <c r="AF5" s="19">
        <f t="shared" ca="1" si="3"/>
        <v>48</v>
      </c>
      <c r="AG5" s="19">
        <f t="shared" ca="1" si="3"/>
        <v>48</v>
      </c>
      <c r="AH5" s="19">
        <f t="shared" ca="1" si="3"/>
        <v>48</v>
      </c>
      <c r="AI5" s="19">
        <f t="shared" ca="1" si="3"/>
        <v>48</v>
      </c>
      <c r="AJ5" s="19">
        <f t="shared" ca="1" si="3"/>
        <v>48</v>
      </c>
      <c r="AK5" s="19">
        <f t="shared" ca="1" si="3"/>
        <v>48</v>
      </c>
      <c r="AL5" s="19">
        <f t="shared" ca="1" si="3"/>
        <v>48</v>
      </c>
      <c r="AM5" s="19">
        <f t="shared" ca="1" si="3"/>
        <v>49</v>
      </c>
      <c r="AN5" s="19">
        <f t="shared" ca="1" si="3"/>
        <v>49</v>
      </c>
      <c r="AO5" s="19">
        <f t="shared" ca="1" si="3"/>
        <v>49</v>
      </c>
      <c r="AP5" s="19">
        <f t="shared" ca="1" si="3"/>
        <v>49</v>
      </c>
      <c r="AQ5" s="19">
        <f t="shared" ca="1" si="3"/>
        <v>49</v>
      </c>
      <c r="AR5" s="19">
        <f t="shared" ca="1" si="3"/>
        <v>49</v>
      </c>
      <c r="AS5" s="19">
        <f t="shared" ca="1" si="3"/>
        <v>49</v>
      </c>
      <c r="AT5" s="19">
        <f t="shared" ca="1" si="3"/>
        <v>50</v>
      </c>
      <c r="AU5" s="19">
        <f t="shared" ca="1" si="3"/>
        <v>50</v>
      </c>
      <c r="AV5" s="19">
        <f t="shared" ca="1" si="3"/>
        <v>50</v>
      </c>
      <c r="AW5" s="19">
        <f t="shared" ca="1" si="3"/>
        <v>50</v>
      </c>
      <c r="AX5" s="19">
        <f t="shared" ca="1" si="3"/>
        <v>50</v>
      </c>
      <c r="AY5" s="19">
        <f t="shared" ca="1" si="3"/>
        <v>50</v>
      </c>
      <c r="AZ5" s="19">
        <f t="shared" ca="1" si="3"/>
        <v>50</v>
      </c>
      <c r="BA5" s="19">
        <f t="shared" ca="1" si="3"/>
        <v>51</v>
      </c>
      <c r="BB5" s="19">
        <f t="shared" ca="1" si="3"/>
        <v>51</v>
      </c>
      <c r="BC5" s="19">
        <f t="shared" ca="1" si="3"/>
        <v>51</v>
      </c>
      <c r="BD5" s="19">
        <f t="shared" ca="1" si="3"/>
        <v>51</v>
      </c>
      <c r="BE5" s="19">
        <f t="shared" ca="1" si="3"/>
        <v>51</v>
      </c>
      <c r="BF5" s="19">
        <f t="shared" ca="1" si="3"/>
        <v>51</v>
      </c>
      <c r="BG5" s="19">
        <f t="shared" ca="1" si="3"/>
        <v>51</v>
      </c>
      <c r="BH5" s="19">
        <f t="shared" ca="1" si="3"/>
        <v>52</v>
      </c>
      <c r="BI5" s="19">
        <f t="shared" ca="1" si="3"/>
        <v>52</v>
      </c>
      <c r="BJ5" s="19">
        <f t="shared" ca="1" si="3"/>
        <v>52</v>
      </c>
      <c r="BK5" s="19">
        <f ca="1">WEEKNUM(BK2,2)</f>
        <v>52</v>
      </c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22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22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22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22"/>
      <c r="FF5" s="19"/>
      <c r="FG5" s="19"/>
      <c r="FH5" s="19"/>
      <c r="FI5" s="19"/>
      <c r="FJ5" s="19"/>
      <c r="FK5" s="19"/>
      <c r="FL5" s="19"/>
      <c r="FM5" s="19"/>
      <c r="FN5" s="19"/>
      <c r="FO5" s="19"/>
    </row>
    <row r="6" spans="1:171">
      <c r="A6" s="20"/>
      <c r="B6" s="20" t="s">
        <v>49</v>
      </c>
      <c r="C6" s="19">
        <f ca="1">DAY(C2)</f>
        <v>22</v>
      </c>
      <c r="D6" s="19">
        <f t="shared" ref="D6:BK6" ca="1" si="4">DAY(D2)</f>
        <v>23</v>
      </c>
      <c r="E6" s="19">
        <f t="shared" ca="1" si="4"/>
        <v>24</v>
      </c>
      <c r="F6" s="19">
        <f t="shared" ca="1" si="4"/>
        <v>25</v>
      </c>
      <c r="G6" s="19">
        <f t="shared" ca="1" si="4"/>
        <v>26</v>
      </c>
      <c r="H6" s="19">
        <f t="shared" ca="1" si="4"/>
        <v>27</v>
      </c>
      <c r="I6" s="19">
        <f t="shared" ca="1" si="4"/>
        <v>28</v>
      </c>
      <c r="J6" s="19">
        <f t="shared" ca="1" si="4"/>
        <v>29</v>
      </c>
      <c r="K6" s="19">
        <f t="shared" ca="1" si="4"/>
        <v>30</v>
      </c>
      <c r="L6" s="19">
        <f t="shared" ca="1" si="4"/>
        <v>31</v>
      </c>
      <c r="M6" s="19">
        <f t="shared" ca="1" si="4"/>
        <v>1</v>
      </c>
      <c r="N6" s="19">
        <f t="shared" ca="1" si="4"/>
        <v>2</v>
      </c>
      <c r="O6" s="19">
        <f t="shared" ca="1" si="4"/>
        <v>3</v>
      </c>
      <c r="P6" s="19">
        <f t="shared" ca="1" si="4"/>
        <v>4</v>
      </c>
      <c r="Q6" s="19">
        <f t="shared" ca="1" si="4"/>
        <v>5</v>
      </c>
      <c r="R6" s="19">
        <f t="shared" ca="1" si="4"/>
        <v>6</v>
      </c>
      <c r="S6" s="19">
        <f t="shared" ca="1" si="4"/>
        <v>7</v>
      </c>
      <c r="T6" s="19">
        <f t="shared" ca="1" si="4"/>
        <v>8</v>
      </c>
      <c r="U6" s="19">
        <f t="shared" ca="1" si="4"/>
        <v>9</v>
      </c>
      <c r="V6" s="19">
        <f t="shared" ca="1" si="4"/>
        <v>10</v>
      </c>
      <c r="W6" s="19">
        <f t="shared" ca="1" si="4"/>
        <v>11</v>
      </c>
      <c r="X6" s="19">
        <f t="shared" ca="1" si="4"/>
        <v>12</v>
      </c>
      <c r="Y6" s="19">
        <f t="shared" ca="1" si="4"/>
        <v>13</v>
      </c>
      <c r="Z6" s="19">
        <f t="shared" ca="1" si="4"/>
        <v>14</v>
      </c>
      <c r="AA6" s="19">
        <f t="shared" ca="1" si="4"/>
        <v>15</v>
      </c>
      <c r="AB6" s="19">
        <f t="shared" ca="1" si="4"/>
        <v>16</v>
      </c>
      <c r="AC6" s="19">
        <f t="shared" ca="1" si="4"/>
        <v>17</v>
      </c>
      <c r="AD6" s="19">
        <f t="shared" ca="1" si="4"/>
        <v>18</v>
      </c>
      <c r="AE6" s="19">
        <f t="shared" ca="1" si="4"/>
        <v>19</v>
      </c>
      <c r="AF6" s="19">
        <f t="shared" ca="1" si="4"/>
        <v>20</v>
      </c>
      <c r="AG6" s="19">
        <f t="shared" ca="1" si="4"/>
        <v>21</v>
      </c>
      <c r="AH6" s="19">
        <f t="shared" ca="1" si="4"/>
        <v>22</v>
      </c>
      <c r="AI6" s="19">
        <f t="shared" ca="1" si="4"/>
        <v>23</v>
      </c>
      <c r="AJ6" s="19">
        <f t="shared" ca="1" si="4"/>
        <v>24</v>
      </c>
      <c r="AK6" s="19">
        <f t="shared" ca="1" si="4"/>
        <v>25</v>
      </c>
      <c r="AL6" s="19">
        <f t="shared" ca="1" si="4"/>
        <v>26</v>
      </c>
      <c r="AM6" s="19">
        <f t="shared" ca="1" si="4"/>
        <v>27</v>
      </c>
      <c r="AN6" s="19">
        <f t="shared" ca="1" si="4"/>
        <v>28</v>
      </c>
      <c r="AO6" s="19">
        <f t="shared" ca="1" si="4"/>
        <v>29</v>
      </c>
      <c r="AP6" s="19">
        <f t="shared" ca="1" si="4"/>
        <v>30</v>
      </c>
      <c r="AQ6" s="19">
        <f t="shared" ca="1" si="4"/>
        <v>1</v>
      </c>
      <c r="AR6" s="19">
        <f t="shared" ca="1" si="4"/>
        <v>2</v>
      </c>
      <c r="AS6" s="19">
        <f t="shared" ca="1" si="4"/>
        <v>3</v>
      </c>
      <c r="AT6" s="19">
        <f t="shared" ca="1" si="4"/>
        <v>4</v>
      </c>
      <c r="AU6" s="19">
        <f t="shared" ca="1" si="4"/>
        <v>5</v>
      </c>
      <c r="AV6" s="19">
        <f t="shared" ca="1" si="4"/>
        <v>6</v>
      </c>
      <c r="AW6" s="19">
        <f t="shared" ca="1" si="4"/>
        <v>7</v>
      </c>
      <c r="AX6" s="19">
        <f t="shared" ca="1" si="4"/>
        <v>8</v>
      </c>
      <c r="AY6" s="19">
        <f t="shared" ca="1" si="4"/>
        <v>9</v>
      </c>
      <c r="AZ6" s="19">
        <f t="shared" ca="1" si="4"/>
        <v>10</v>
      </c>
      <c r="BA6" s="19">
        <f t="shared" ca="1" si="4"/>
        <v>11</v>
      </c>
      <c r="BB6" s="19">
        <f t="shared" ca="1" si="4"/>
        <v>12</v>
      </c>
      <c r="BC6" s="19">
        <f t="shared" ca="1" si="4"/>
        <v>13</v>
      </c>
      <c r="BD6" s="19">
        <f t="shared" ca="1" si="4"/>
        <v>14</v>
      </c>
      <c r="BE6" s="19">
        <f t="shared" ca="1" si="4"/>
        <v>15</v>
      </c>
      <c r="BF6" s="19">
        <f t="shared" ca="1" si="4"/>
        <v>16</v>
      </c>
      <c r="BG6" s="19">
        <f t="shared" ca="1" si="4"/>
        <v>17</v>
      </c>
      <c r="BH6" s="19">
        <f t="shared" ca="1" si="4"/>
        <v>18</v>
      </c>
      <c r="BI6" s="19">
        <f t="shared" ca="1" si="4"/>
        <v>19</v>
      </c>
      <c r="BJ6" s="19">
        <f t="shared" ca="1" si="4"/>
        <v>20</v>
      </c>
      <c r="BK6" s="19">
        <f t="shared" ca="1" si="4"/>
        <v>21</v>
      </c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</row>
    <row r="7" spans="1:171">
      <c r="A7" s="20"/>
      <c r="B7" s="20" t="s">
        <v>64</v>
      </c>
      <c r="C7" s="19">
        <f ca="1">WEEKDAY(C2,2)</f>
        <v>7</v>
      </c>
      <c r="D7" s="19">
        <f t="shared" ref="D7:BK7" ca="1" si="5">WEEKDAY(D2,2)</f>
        <v>1</v>
      </c>
      <c r="E7" s="19">
        <f t="shared" ca="1" si="5"/>
        <v>2</v>
      </c>
      <c r="F7" s="19">
        <f t="shared" ca="1" si="5"/>
        <v>3</v>
      </c>
      <c r="G7" s="19">
        <f t="shared" ca="1" si="5"/>
        <v>4</v>
      </c>
      <c r="H7" s="19">
        <f t="shared" ca="1" si="5"/>
        <v>5</v>
      </c>
      <c r="I7" s="19">
        <f t="shared" ca="1" si="5"/>
        <v>6</v>
      </c>
      <c r="J7" s="19">
        <f t="shared" ca="1" si="5"/>
        <v>7</v>
      </c>
      <c r="K7" s="19">
        <f t="shared" ca="1" si="5"/>
        <v>1</v>
      </c>
      <c r="L7" s="19">
        <f t="shared" ca="1" si="5"/>
        <v>2</v>
      </c>
      <c r="M7" s="19">
        <f t="shared" ca="1" si="5"/>
        <v>3</v>
      </c>
      <c r="N7" s="19">
        <f t="shared" ca="1" si="5"/>
        <v>4</v>
      </c>
      <c r="O7" s="19">
        <f t="shared" ca="1" si="5"/>
        <v>5</v>
      </c>
      <c r="P7" s="19">
        <f t="shared" ca="1" si="5"/>
        <v>6</v>
      </c>
      <c r="Q7" s="19">
        <f t="shared" ca="1" si="5"/>
        <v>7</v>
      </c>
      <c r="R7" s="19">
        <f t="shared" ca="1" si="5"/>
        <v>1</v>
      </c>
      <c r="S7" s="19">
        <f t="shared" ca="1" si="5"/>
        <v>2</v>
      </c>
      <c r="T7" s="19">
        <f t="shared" ca="1" si="5"/>
        <v>3</v>
      </c>
      <c r="U7" s="19">
        <f t="shared" ca="1" si="5"/>
        <v>4</v>
      </c>
      <c r="V7" s="19">
        <f t="shared" ca="1" si="5"/>
        <v>5</v>
      </c>
      <c r="W7" s="19">
        <f t="shared" ca="1" si="5"/>
        <v>6</v>
      </c>
      <c r="X7" s="19">
        <f t="shared" ca="1" si="5"/>
        <v>7</v>
      </c>
      <c r="Y7" s="19">
        <f t="shared" ca="1" si="5"/>
        <v>1</v>
      </c>
      <c r="Z7" s="19">
        <f t="shared" ca="1" si="5"/>
        <v>2</v>
      </c>
      <c r="AA7" s="19">
        <f t="shared" ca="1" si="5"/>
        <v>3</v>
      </c>
      <c r="AB7" s="19">
        <f t="shared" ca="1" si="5"/>
        <v>4</v>
      </c>
      <c r="AC7" s="19">
        <f t="shared" ca="1" si="5"/>
        <v>5</v>
      </c>
      <c r="AD7" s="19">
        <f t="shared" ca="1" si="5"/>
        <v>6</v>
      </c>
      <c r="AE7" s="19">
        <f t="shared" ca="1" si="5"/>
        <v>7</v>
      </c>
      <c r="AF7" s="19">
        <f t="shared" ca="1" si="5"/>
        <v>1</v>
      </c>
      <c r="AG7" s="19">
        <f t="shared" ca="1" si="5"/>
        <v>2</v>
      </c>
      <c r="AH7" s="19">
        <f t="shared" ca="1" si="5"/>
        <v>3</v>
      </c>
      <c r="AI7" s="19">
        <f t="shared" ca="1" si="5"/>
        <v>4</v>
      </c>
      <c r="AJ7" s="19">
        <f t="shared" ca="1" si="5"/>
        <v>5</v>
      </c>
      <c r="AK7" s="19">
        <f t="shared" ca="1" si="5"/>
        <v>6</v>
      </c>
      <c r="AL7" s="19">
        <f t="shared" ca="1" si="5"/>
        <v>7</v>
      </c>
      <c r="AM7" s="19">
        <f t="shared" ca="1" si="5"/>
        <v>1</v>
      </c>
      <c r="AN7" s="19">
        <f t="shared" ca="1" si="5"/>
        <v>2</v>
      </c>
      <c r="AO7" s="19">
        <f t="shared" ca="1" si="5"/>
        <v>3</v>
      </c>
      <c r="AP7" s="19">
        <f t="shared" ca="1" si="5"/>
        <v>4</v>
      </c>
      <c r="AQ7" s="19">
        <f t="shared" ca="1" si="5"/>
        <v>5</v>
      </c>
      <c r="AR7" s="19">
        <f t="shared" ca="1" si="5"/>
        <v>6</v>
      </c>
      <c r="AS7" s="19">
        <f t="shared" ca="1" si="5"/>
        <v>7</v>
      </c>
      <c r="AT7" s="19">
        <f t="shared" ca="1" si="5"/>
        <v>1</v>
      </c>
      <c r="AU7" s="19">
        <f t="shared" ca="1" si="5"/>
        <v>2</v>
      </c>
      <c r="AV7" s="19">
        <f t="shared" ca="1" si="5"/>
        <v>3</v>
      </c>
      <c r="AW7" s="19">
        <f t="shared" ca="1" si="5"/>
        <v>4</v>
      </c>
      <c r="AX7" s="19">
        <f t="shared" ca="1" si="5"/>
        <v>5</v>
      </c>
      <c r="AY7" s="19">
        <f t="shared" ca="1" si="5"/>
        <v>6</v>
      </c>
      <c r="AZ7" s="19">
        <f t="shared" ca="1" si="5"/>
        <v>7</v>
      </c>
      <c r="BA7" s="19">
        <f t="shared" ca="1" si="5"/>
        <v>1</v>
      </c>
      <c r="BB7" s="19">
        <f t="shared" ca="1" si="5"/>
        <v>2</v>
      </c>
      <c r="BC7" s="19">
        <f t="shared" ca="1" si="5"/>
        <v>3</v>
      </c>
      <c r="BD7" s="19">
        <f t="shared" ca="1" si="5"/>
        <v>4</v>
      </c>
      <c r="BE7" s="19">
        <f t="shared" ca="1" si="5"/>
        <v>5</v>
      </c>
      <c r="BF7" s="19">
        <f t="shared" ca="1" si="5"/>
        <v>6</v>
      </c>
      <c r="BG7" s="19">
        <f t="shared" ca="1" si="5"/>
        <v>7</v>
      </c>
      <c r="BH7" s="19">
        <f t="shared" ca="1" si="5"/>
        <v>1</v>
      </c>
      <c r="BI7" s="19">
        <f t="shared" ca="1" si="5"/>
        <v>2</v>
      </c>
      <c r="BJ7" s="19">
        <f t="shared" ca="1" si="5"/>
        <v>3</v>
      </c>
      <c r="BK7" s="19">
        <f t="shared" ca="1" si="5"/>
        <v>4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</row>
    <row r="8" spans="1:171">
      <c r="A8" s="20"/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</row>
    <row r="9" spans="1:171">
      <c r="A9" s="23" t="s">
        <v>18</v>
      </c>
      <c r="C9" s="22">
        <f ca="1">SUM(C10:C13)</f>
        <v>0</v>
      </c>
      <c r="D9" s="22">
        <f t="shared" ref="D9:BK9" ca="1" si="6">SUM(D10:D13)</f>
        <v>0</v>
      </c>
      <c r="E9" s="22">
        <f t="shared" ca="1" si="6"/>
        <v>0</v>
      </c>
      <c r="F9" s="22">
        <f t="shared" ca="1" si="6"/>
        <v>0</v>
      </c>
      <c r="G9" s="22">
        <f t="shared" ca="1" si="6"/>
        <v>0</v>
      </c>
      <c r="H9" s="22">
        <f t="shared" ca="1" si="6"/>
        <v>0</v>
      </c>
      <c r="I9" s="22">
        <f t="shared" ca="1" si="6"/>
        <v>0</v>
      </c>
      <c r="J9" s="22">
        <f t="shared" ca="1" si="6"/>
        <v>0</v>
      </c>
      <c r="K9" s="22">
        <f t="shared" ca="1" si="6"/>
        <v>0</v>
      </c>
      <c r="L9" s="22">
        <f t="shared" ca="1" si="6"/>
        <v>0</v>
      </c>
      <c r="M9" s="22">
        <f t="shared" ca="1" si="6"/>
        <v>0</v>
      </c>
      <c r="N9" s="22">
        <f t="shared" ca="1" si="6"/>
        <v>0</v>
      </c>
      <c r="O9" s="22">
        <f t="shared" ca="1" si="6"/>
        <v>0</v>
      </c>
      <c r="P9" s="22">
        <f t="shared" ca="1" si="6"/>
        <v>0</v>
      </c>
      <c r="Q9" s="22">
        <f t="shared" ca="1" si="6"/>
        <v>0</v>
      </c>
      <c r="R9" s="22">
        <f t="shared" ca="1" si="6"/>
        <v>0</v>
      </c>
      <c r="S9" s="22">
        <f t="shared" ca="1" si="6"/>
        <v>0</v>
      </c>
      <c r="T9" s="22">
        <f t="shared" ca="1" si="6"/>
        <v>0</v>
      </c>
      <c r="U9" s="22">
        <f t="shared" ca="1" si="6"/>
        <v>0</v>
      </c>
      <c r="V9" s="22">
        <f t="shared" ca="1" si="6"/>
        <v>0</v>
      </c>
      <c r="W9" s="22">
        <f t="shared" ca="1" si="6"/>
        <v>0</v>
      </c>
      <c r="X9" s="22">
        <f t="shared" ca="1" si="6"/>
        <v>0</v>
      </c>
      <c r="Y9" s="22">
        <f t="shared" ca="1" si="6"/>
        <v>0</v>
      </c>
      <c r="Z9" s="22">
        <f t="shared" ca="1" si="6"/>
        <v>0</v>
      </c>
      <c r="AA9" s="22">
        <f t="shared" ca="1" si="6"/>
        <v>0</v>
      </c>
      <c r="AB9" s="22">
        <f t="shared" ca="1" si="6"/>
        <v>0</v>
      </c>
      <c r="AC9" s="22">
        <f t="shared" ca="1" si="6"/>
        <v>0</v>
      </c>
      <c r="AD9" s="22">
        <f t="shared" ca="1" si="6"/>
        <v>0</v>
      </c>
      <c r="AE9" s="22">
        <f t="shared" ca="1" si="6"/>
        <v>0</v>
      </c>
      <c r="AF9" s="22">
        <f t="shared" ca="1" si="6"/>
        <v>0</v>
      </c>
      <c r="AG9" s="22">
        <f t="shared" ca="1" si="6"/>
        <v>0</v>
      </c>
      <c r="AH9" s="22">
        <f t="shared" ca="1" si="6"/>
        <v>0</v>
      </c>
      <c r="AI9" s="22">
        <f t="shared" ca="1" si="6"/>
        <v>0</v>
      </c>
      <c r="AJ9" s="22">
        <f t="shared" ca="1" si="6"/>
        <v>0</v>
      </c>
      <c r="AK9" s="22">
        <f t="shared" ca="1" si="6"/>
        <v>0</v>
      </c>
      <c r="AL9" s="22">
        <f t="shared" ca="1" si="6"/>
        <v>0</v>
      </c>
      <c r="AM9" s="22">
        <f t="shared" ca="1" si="6"/>
        <v>0</v>
      </c>
      <c r="AN9" s="22">
        <f t="shared" ca="1" si="6"/>
        <v>0</v>
      </c>
      <c r="AO9" s="22">
        <f t="shared" ca="1" si="6"/>
        <v>0</v>
      </c>
      <c r="AP9" s="22">
        <f t="shared" ca="1" si="6"/>
        <v>0</v>
      </c>
      <c r="AQ9" s="22">
        <f t="shared" ca="1" si="6"/>
        <v>0</v>
      </c>
      <c r="AR9" s="22">
        <f t="shared" ca="1" si="6"/>
        <v>0</v>
      </c>
      <c r="AS9" s="22">
        <f t="shared" ca="1" si="6"/>
        <v>0</v>
      </c>
      <c r="AT9" s="22">
        <f t="shared" ca="1" si="6"/>
        <v>0</v>
      </c>
      <c r="AU9" s="22">
        <f t="shared" ca="1" si="6"/>
        <v>0</v>
      </c>
      <c r="AV9" s="22">
        <f t="shared" ca="1" si="6"/>
        <v>0</v>
      </c>
      <c r="AW9" s="22">
        <f t="shared" ca="1" si="6"/>
        <v>0</v>
      </c>
      <c r="AX9" s="22">
        <f t="shared" ca="1" si="6"/>
        <v>0</v>
      </c>
      <c r="AY9" s="22">
        <f t="shared" ca="1" si="6"/>
        <v>0</v>
      </c>
      <c r="AZ9" s="22">
        <f t="shared" ca="1" si="6"/>
        <v>0</v>
      </c>
      <c r="BA9" s="22">
        <f t="shared" ca="1" si="6"/>
        <v>0</v>
      </c>
      <c r="BB9" s="22">
        <f t="shared" ca="1" si="6"/>
        <v>0</v>
      </c>
      <c r="BC9" s="22">
        <f t="shared" ca="1" si="6"/>
        <v>0</v>
      </c>
      <c r="BD9" s="22">
        <f t="shared" ca="1" si="6"/>
        <v>0</v>
      </c>
      <c r="BE9" s="22">
        <f t="shared" ca="1" si="6"/>
        <v>0</v>
      </c>
      <c r="BF9" s="22">
        <f t="shared" ca="1" si="6"/>
        <v>0</v>
      </c>
      <c r="BG9" s="22">
        <f t="shared" ca="1" si="6"/>
        <v>0</v>
      </c>
      <c r="BH9" s="22">
        <f t="shared" ca="1" si="6"/>
        <v>0</v>
      </c>
      <c r="BI9" s="22">
        <f t="shared" ca="1" si="6"/>
        <v>0</v>
      </c>
      <c r="BJ9" s="22">
        <f t="shared" ca="1" si="6"/>
        <v>0</v>
      </c>
      <c r="BK9" s="22">
        <f t="shared" ca="1" si="6"/>
        <v>0</v>
      </c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</row>
    <row r="10" spans="1:171">
      <c r="A10" s="20"/>
      <c r="B10" s="20" t="s">
        <v>41</v>
      </c>
      <c r="C10" s="19">
        <f ca="1">SUMIF('Sub-base'!$A:$A,Base!C$2,'Sub-base'!$B:$B)</f>
        <v>0</v>
      </c>
      <c r="D10" s="19">
        <f ca="1">SUMIF('Sub-base'!$A:$A,Base!D$2,'Sub-base'!$B:$B)</f>
        <v>0</v>
      </c>
      <c r="E10" s="19">
        <f ca="1">SUMIF('Sub-base'!$A:$A,Base!E$2,'Sub-base'!$B:$B)</f>
        <v>0</v>
      </c>
      <c r="F10" s="19">
        <f ca="1">SUMIF('Sub-base'!$A:$A,Base!F$2,'Sub-base'!$B:$B)</f>
        <v>0</v>
      </c>
      <c r="G10" s="19">
        <f ca="1">SUMIF('Sub-base'!$A:$A,Base!G$2,'Sub-base'!$B:$B)</f>
        <v>0</v>
      </c>
      <c r="H10" s="19">
        <f ca="1">SUMIF('Sub-base'!$A:$A,Base!H$2,'Sub-base'!$B:$B)</f>
        <v>0</v>
      </c>
      <c r="I10" s="19">
        <f ca="1">SUMIF('Sub-base'!$A:$A,Base!I$2,'Sub-base'!$B:$B)</f>
        <v>0</v>
      </c>
      <c r="J10" s="19">
        <f ca="1">SUMIF('Sub-base'!$A:$A,Base!J$2,'Sub-base'!$B:$B)</f>
        <v>0</v>
      </c>
      <c r="K10" s="19">
        <f ca="1">SUMIF('Sub-base'!$A:$A,Base!K$2,'Sub-base'!$B:$B)</f>
        <v>0</v>
      </c>
      <c r="L10" s="19">
        <f ca="1">SUMIF('Sub-base'!$A:$A,Base!L$2,'Sub-base'!$B:$B)</f>
        <v>0</v>
      </c>
      <c r="M10" s="19">
        <f ca="1">SUMIF('Sub-base'!$A:$A,Base!M$2,'Sub-base'!$B:$B)</f>
        <v>0</v>
      </c>
      <c r="N10" s="19">
        <f ca="1">SUMIF('Sub-base'!$A:$A,Base!N$2,'Sub-base'!$B:$B)</f>
        <v>0</v>
      </c>
      <c r="O10" s="19">
        <f ca="1">SUMIF('Sub-base'!$A:$A,Base!O$2,'Sub-base'!$B:$B)</f>
        <v>0</v>
      </c>
      <c r="P10" s="19">
        <f ca="1">SUMIF('Sub-base'!$A:$A,Base!P$2,'Sub-base'!$B:$B)</f>
        <v>0</v>
      </c>
      <c r="Q10" s="19">
        <f ca="1">SUMIF('Sub-base'!$A:$A,Base!Q$2,'Sub-base'!$B:$B)</f>
        <v>0</v>
      </c>
      <c r="R10" s="19">
        <f ca="1">SUMIF('Sub-base'!$A:$A,Base!R$2,'Sub-base'!$B:$B)</f>
        <v>0</v>
      </c>
      <c r="S10" s="19">
        <f ca="1">SUMIF('Sub-base'!$A:$A,Base!S$2,'Sub-base'!$B:$B)</f>
        <v>0</v>
      </c>
      <c r="T10" s="19">
        <f ca="1">SUMIF('Sub-base'!$A:$A,Base!T$2,'Sub-base'!$B:$B)</f>
        <v>0</v>
      </c>
      <c r="U10" s="19">
        <f ca="1">SUMIF('Sub-base'!$A:$A,Base!U$2,'Sub-base'!$B:$B)</f>
        <v>0</v>
      </c>
      <c r="V10" s="19">
        <f ca="1">SUMIF('Sub-base'!$A:$A,Base!V$2,'Sub-base'!$B:$B)</f>
        <v>0</v>
      </c>
      <c r="W10" s="19">
        <f ca="1">SUMIF('Sub-base'!$A:$A,Base!W$2,'Sub-base'!$B:$B)</f>
        <v>0</v>
      </c>
      <c r="X10" s="19">
        <f ca="1">SUMIF('Sub-base'!$A:$A,Base!X$2,'Sub-base'!$B:$B)</f>
        <v>0</v>
      </c>
      <c r="Y10" s="19">
        <f ca="1">SUMIF('Sub-base'!$A:$A,Base!Y$2,'Sub-base'!$B:$B)</f>
        <v>0</v>
      </c>
      <c r="Z10" s="19">
        <f ca="1">SUMIF('Sub-base'!$A:$A,Base!Z$2,'Sub-base'!$B:$B)</f>
        <v>0</v>
      </c>
      <c r="AA10" s="19">
        <f ca="1">SUMIF('Sub-base'!$A:$A,Base!AA$2,'Sub-base'!$B:$B)</f>
        <v>0</v>
      </c>
      <c r="AB10" s="19">
        <f ca="1">SUMIF('Sub-base'!$A:$A,Base!AB$2,'Sub-base'!$B:$B)</f>
        <v>0</v>
      </c>
      <c r="AC10" s="19">
        <f ca="1">SUMIF('Sub-base'!$A:$A,Base!AC$2,'Sub-base'!$B:$B)</f>
        <v>0</v>
      </c>
      <c r="AD10" s="19">
        <f ca="1">SUMIF('Sub-base'!$A:$A,Base!AD$2,'Sub-base'!$B:$B)</f>
        <v>0</v>
      </c>
      <c r="AE10" s="19">
        <f ca="1">SUMIF('Sub-base'!$A:$A,Base!AE$2,'Sub-base'!$B:$B)</f>
        <v>0</v>
      </c>
      <c r="AF10" s="19">
        <f ca="1">SUMIF('Sub-base'!$A:$A,Base!AF$2,'Sub-base'!$B:$B)</f>
        <v>0</v>
      </c>
      <c r="AG10" s="19">
        <f ca="1">SUMIF('Sub-base'!$A:$A,Base!AG$2,'Sub-base'!$B:$B)</f>
        <v>0</v>
      </c>
      <c r="AH10" s="19">
        <f ca="1">SUMIF('Sub-base'!$A:$A,Base!AH$2,'Sub-base'!$B:$B)</f>
        <v>0</v>
      </c>
      <c r="AI10" s="19">
        <f ca="1">SUMIF('Sub-base'!$A:$A,Base!AI$2,'Sub-base'!$B:$B)</f>
        <v>0</v>
      </c>
      <c r="AJ10" s="19">
        <f ca="1">SUMIF('Sub-base'!$A:$A,Base!AJ$2,'Sub-base'!$B:$B)</f>
        <v>0</v>
      </c>
      <c r="AK10" s="19">
        <f ca="1">SUMIF('Sub-base'!$A:$A,Base!AK$2,'Sub-base'!$B:$B)</f>
        <v>0</v>
      </c>
      <c r="AL10" s="19">
        <f ca="1">SUMIF('Sub-base'!$A:$A,Base!AL$2,'Sub-base'!$B:$B)</f>
        <v>0</v>
      </c>
      <c r="AM10" s="19">
        <f ca="1">SUMIF('Sub-base'!$A:$A,Base!AM$2,'Sub-base'!$B:$B)</f>
        <v>0</v>
      </c>
      <c r="AN10" s="19">
        <f ca="1">SUMIF('Sub-base'!$A:$A,Base!AN$2,'Sub-base'!$B:$B)</f>
        <v>0</v>
      </c>
      <c r="AO10" s="19">
        <f ca="1">SUMIF('Sub-base'!$A:$A,Base!AO$2,'Sub-base'!$B:$B)</f>
        <v>0</v>
      </c>
      <c r="AP10" s="19">
        <f ca="1">SUMIF('Sub-base'!$A:$A,Base!AP$2,'Sub-base'!$B:$B)</f>
        <v>0</v>
      </c>
      <c r="AQ10" s="19">
        <f ca="1">SUMIF('Sub-base'!$A:$A,Base!AQ$2,'Sub-base'!$B:$B)</f>
        <v>0</v>
      </c>
      <c r="AR10" s="19">
        <f ca="1">SUMIF('Sub-base'!$A:$A,Base!AR$2,'Sub-base'!$B:$B)</f>
        <v>0</v>
      </c>
      <c r="AS10" s="19">
        <f ca="1">SUMIF('Sub-base'!$A:$A,Base!AS$2,'Sub-base'!$B:$B)</f>
        <v>0</v>
      </c>
      <c r="AT10" s="19">
        <f ca="1">SUMIF('Sub-base'!$A:$A,Base!AT$2,'Sub-base'!$B:$B)</f>
        <v>0</v>
      </c>
      <c r="AU10" s="19">
        <f ca="1">SUMIF('Sub-base'!$A:$A,Base!AU$2,'Sub-base'!$B:$B)</f>
        <v>0</v>
      </c>
      <c r="AV10" s="19">
        <f ca="1">SUMIF('Sub-base'!$A:$A,Base!AV$2,'Sub-base'!$B:$B)</f>
        <v>0</v>
      </c>
      <c r="AW10" s="19">
        <f ca="1">SUMIF('Sub-base'!$A:$A,Base!AW$2,'Sub-base'!$B:$B)</f>
        <v>0</v>
      </c>
      <c r="AX10" s="19">
        <f ca="1">SUMIF('Sub-base'!$A:$A,Base!AX$2,'Sub-base'!$B:$B)</f>
        <v>0</v>
      </c>
      <c r="AY10" s="19">
        <f ca="1">SUMIF('Sub-base'!$A:$A,Base!AY$2,'Sub-base'!$B:$B)</f>
        <v>0</v>
      </c>
      <c r="AZ10" s="19">
        <f ca="1">SUMIF('Sub-base'!$A:$A,Base!AZ$2,'Sub-base'!$B:$B)</f>
        <v>0</v>
      </c>
      <c r="BA10" s="19">
        <f ca="1">SUMIF('Sub-base'!$A:$A,Base!BA$2,'Sub-base'!$B:$B)</f>
        <v>0</v>
      </c>
      <c r="BB10" s="19">
        <f ca="1">SUMIF('Sub-base'!$A:$A,Base!BB$2,'Sub-base'!$B:$B)</f>
        <v>0</v>
      </c>
      <c r="BC10" s="19">
        <f ca="1">SUMIF('Sub-base'!$A:$A,Base!BC$2,'Sub-base'!$B:$B)</f>
        <v>0</v>
      </c>
      <c r="BD10" s="19">
        <f ca="1">SUMIF('Sub-base'!$A:$A,Base!BD$2,'Sub-base'!$B:$B)</f>
        <v>0</v>
      </c>
      <c r="BE10" s="19">
        <f ca="1">SUMIF('Sub-base'!$A:$A,Base!BE$2,'Sub-base'!$B:$B)</f>
        <v>0</v>
      </c>
      <c r="BF10" s="19">
        <f ca="1">SUMIF('Sub-base'!$A:$A,Base!BF$2,'Sub-base'!$B:$B)</f>
        <v>0</v>
      </c>
      <c r="BG10" s="19">
        <f ca="1">SUMIF('Sub-base'!$A:$A,Base!BG$2,'Sub-base'!$B:$B)</f>
        <v>0</v>
      </c>
      <c r="BH10" s="19">
        <f ca="1">SUMIF('Sub-base'!$A:$A,Base!BH$2,'Sub-base'!$B:$B)</f>
        <v>0</v>
      </c>
      <c r="BI10" s="19">
        <f ca="1">SUMIF('Sub-base'!$A:$A,Base!BI$2,'Sub-base'!$B:$B)</f>
        <v>0</v>
      </c>
      <c r="BJ10" s="19">
        <f ca="1">SUMIF('Sub-base'!$A:$A,Base!BJ$2,'Sub-base'!$B:$B)</f>
        <v>0</v>
      </c>
      <c r="BK10" s="19">
        <f ca="1">SUMIF('Sub-base'!$A:$A,Base!BK$2,'Sub-base'!$B:$B)</f>
        <v>0</v>
      </c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</row>
    <row r="11" spans="1:171">
      <c r="A11" s="20"/>
      <c r="B11" s="20" t="s">
        <v>39</v>
      </c>
      <c r="C11" s="19">
        <f ca="1">SUMIF('Sub-base'!$A:$A,Base!C$2,'Sub-base'!$C:$C)</f>
        <v>0</v>
      </c>
      <c r="D11" s="19">
        <f ca="1">SUMIF('Sub-base'!$A:$A,Base!D$2,'Sub-base'!$C:$C)</f>
        <v>0</v>
      </c>
      <c r="E11" s="19">
        <f ca="1">SUMIF('Sub-base'!$A:$A,Base!E$2,'Sub-base'!$C:$C)</f>
        <v>0</v>
      </c>
      <c r="F11" s="19">
        <f ca="1">SUMIF('Sub-base'!$A:$A,Base!F$2,'Sub-base'!$C:$C)</f>
        <v>0</v>
      </c>
      <c r="G11" s="19">
        <f ca="1">SUMIF('Sub-base'!$A:$A,Base!G$2,'Sub-base'!$C:$C)</f>
        <v>0</v>
      </c>
      <c r="H11" s="19">
        <f ca="1">SUMIF('Sub-base'!$A:$A,Base!H$2,'Sub-base'!$C:$C)</f>
        <v>0</v>
      </c>
      <c r="I11" s="19">
        <f ca="1">SUMIF('Sub-base'!$A:$A,Base!I$2,'Sub-base'!$C:$C)</f>
        <v>0</v>
      </c>
      <c r="J11" s="19">
        <f ca="1">SUMIF('Sub-base'!$A:$A,Base!J$2,'Sub-base'!$C:$C)</f>
        <v>0</v>
      </c>
      <c r="K11" s="19">
        <f ca="1">SUMIF('Sub-base'!$A:$A,Base!K$2,'Sub-base'!$C:$C)</f>
        <v>0</v>
      </c>
      <c r="L11" s="19">
        <f ca="1">SUMIF('Sub-base'!$A:$A,Base!L$2,'Sub-base'!$C:$C)</f>
        <v>0</v>
      </c>
      <c r="M11" s="19">
        <f ca="1">SUMIF('Sub-base'!$A:$A,Base!M$2,'Sub-base'!$C:$C)</f>
        <v>0</v>
      </c>
      <c r="N11" s="19">
        <f ca="1">SUMIF('Sub-base'!$A:$A,Base!N$2,'Sub-base'!$C:$C)</f>
        <v>0</v>
      </c>
      <c r="O11" s="19">
        <f ca="1">SUMIF('Sub-base'!$A:$A,Base!O$2,'Sub-base'!$C:$C)</f>
        <v>0</v>
      </c>
      <c r="P11" s="19">
        <f ca="1">SUMIF('Sub-base'!$A:$A,Base!P$2,'Sub-base'!$C:$C)</f>
        <v>0</v>
      </c>
      <c r="Q11" s="19">
        <f ca="1">SUMIF('Sub-base'!$A:$A,Base!Q$2,'Sub-base'!$C:$C)</f>
        <v>0</v>
      </c>
      <c r="R11" s="19">
        <f ca="1">SUMIF('Sub-base'!$A:$A,Base!R$2,'Sub-base'!$C:$C)</f>
        <v>0</v>
      </c>
      <c r="S11" s="19">
        <f ca="1">SUMIF('Sub-base'!$A:$A,Base!S$2,'Sub-base'!$C:$C)</f>
        <v>0</v>
      </c>
      <c r="T11" s="19">
        <f ca="1">SUMIF('Sub-base'!$A:$A,Base!T$2,'Sub-base'!$C:$C)</f>
        <v>0</v>
      </c>
      <c r="U11" s="19">
        <f ca="1">SUMIF('Sub-base'!$A:$A,Base!U$2,'Sub-base'!$C:$C)</f>
        <v>0</v>
      </c>
      <c r="V11" s="19">
        <f ca="1">SUMIF('Sub-base'!$A:$A,Base!V$2,'Sub-base'!$C:$C)</f>
        <v>0</v>
      </c>
      <c r="W11" s="19">
        <f ca="1">SUMIF('Sub-base'!$A:$A,Base!W$2,'Sub-base'!$C:$C)</f>
        <v>0</v>
      </c>
      <c r="X11" s="19">
        <f ca="1">SUMIF('Sub-base'!$A:$A,Base!X$2,'Sub-base'!$C:$C)</f>
        <v>0</v>
      </c>
      <c r="Y11" s="19">
        <f ca="1">SUMIF('Sub-base'!$A:$A,Base!Y$2,'Sub-base'!$C:$C)</f>
        <v>0</v>
      </c>
      <c r="Z11" s="19">
        <f ca="1">SUMIF('Sub-base'!$A:$A,Base!Z$2,'Sub-base'!$C:$C)</f>
        <v>0</v>
      </c>
      <c r="AA11" s="19">
        <f ca="1">SUMIF('Sub-base'!$A:$A,Base!AA$2,'Sub-base'!$C:$C)</f>
        <v>0</v>
      </c>
      <c r="AB11" s="19">
        <f ca="1">SUMIF('Sub-base'!$A:$A,Base!AB$2,'Sub-base'!$C:$C)</f>
        <v>0</v>
      </c>
      <c r="AC11" s="19">
        <f ca="1">SUMIF('Sub-base'!$A:$A,Base!AC$2,'Sub-base'!$C:$C)</f>
        <v>0</v>
      </c>
      <c r="AD11" s="19">
        <f ca="1">SUMIF('Sub-base'!$A:$A,Base!AD$2,'Sub-base'!$C:$C)</f>
        <v>0</v>
      </c>
      <c r="AE11" s="19">
        <f ca="1">SUMIF('Sub-base'!$A:$A,Base!AE$2,'Sub-base'!$C:$C)</f>
        <v>0</v>
      </c>
      <c r="AF11" s="19">
        <f ca="1">SUMIF('Sub-base'!$A:$A,Base!AF$2,'Sub-base'!$C:$C)</f>
        <v>0</v>
      </c>
      <c r="AG11" s="19">
        <f ca="1">SUMIF('Sub-base'!$A:$A,Base!AG$2,'Sub-base'!$C:$C)</f>
        <v>0</v>
      </c>
      <c r="AH11" s="19">
        <f ca="1">SUMIF('Sub-base'!$A:$A,Base!AH$2,'Sub-base'!$C:$C)</f>
        <v>0</v>
      </c>
      <c r="AI11" s="19">
        <f ca="1">SUMIF('Sub-base'!$A:$A,Base!AI$2,'Sub-base'!$C:$C)</f>
        <v>0</v>
      </c>
      <c r="AJ11" s="19">
        <f ca="1">SUMIF('Sub-base'!$A:$A,Base!AJ$2,'Sub-base'!$C:$C)</f>
        <v>0</v>
      </c>
      <c r="AK11" s="19">
        <f ca="1">SUMIF('Sub-base'!$A:$A,Base!AK$2,'Sub-base'!$C:$C)</f>
        <v>0</v>
      </c>
      <c r="AL11" s="19">
        <f ca="1">SUMIF('Sub-base'!$A:$A,Base!AL$2,'Sub-base'!$C:$C)</f>
        <v>0</v>
      </c>
      <c r="AM11" s="19">
        <f ca="1">SUMIF('Sub-base'!$A:$A,Base!AM$2,'Sub-base'!$C:$C)</f>
        <v>0</v>
      </c>
      <c r="AN11" s="19">
        <f ca="1">SUMIF('Sub-base'!$A:$A,Base!AN$2,'Sub-base'!$C:$C)</f>
        <v>0</v>
      </c>
      <c r="AO11" s="19">
        <f ca="1">SUMIF('Sub-base'!$A:$A,Base!AO$2,'Sub-base'!$C:$C)</f>
        <v>0</v>
      </c>
      <c r="AP11" s="19">
        <f ca="1">SUMIF('Sub-base'!$A:$A,Base!AP$2,'Sub-base'!$C:$C)</f>
        <v>0</v>
      </c>
      <c r="AQ11" s="19">
        <f ca="1">SUMIF('Sub-base'!$A:$A,Base!AQ$2,'Sub-base'!$C:$C)</f>
        <v>0</v>
      </c>
      <c r="AR11" s="19">
        <f ca="1">SUMIF('Sub-base'!$A:$A,Base!AR$2,'Sub-base'!$C:$C)</f>
        <v>0</v>
      </c>
      <c r="AS11" s="19">
        <f ca="1">SUMIF('Sub-base'!$A:$A,Base!AS$2,'Sub-base'!$C:$C)</f>
        <v>0</v>
      </c>
      <c r="AT11" s="19">
        <f ca="1">SUMIF('Sub-base'!$A:$A,Base!AT$2,'Sub-base'!$C:$C)</f>
        <v>0</v>
      </c>
      <c r="AU11" s="19">
        <f ca="1">SUMIF('Sub-base'!$A:$A,Base!AU$2,'Sub-base'!$C:$C)</f>
        <v>0</v>
      </c>
      <c r="AV11" s="19">
        <f ca="1">SUMIF('Sub-base'!$A:$A,Base!AV$2,'Sub-base'!$C:$C)</f>
        <v>0</v>
      </c>
      <c r="AW11" s="19">
        <f ca="1">SUMIF('Sub-base'!$A:$A,Base!AW$2,'Sub-base'!$C:$C)</f>
        <v>0</v>
      </c>
      <c r="AX11" s="19">
        <f ca="1">SUMIF('Sub-base'!$A:$A,Base!AX$2,'Sub-base'!$C:$C)</f>
        <v>0</v>
      </c>
      <c r="AY11" s="19">
        <f ca="1">SUMIF('Sub-base'!$A:$A,Base!AY$2,'Sub-base'!$C:$C)</f>
        <v>0</v>
      </c>
      <c r="AZ11" s="19">
        <f ca="1">SUMIF('Sub-base'!$A:$A,Base!AZ$2,'Sub-base'!$C:$C)</f>
        <v>0</v>
      </c>
      <c r="BA11" s="19">
        <f ca="1">SUMIF('Sub-base'!$A:$A,Base!BA$2,'Sub-base'!$C:$C)</f>
        <v>0</v>
      </c>
      <c r="BB11" s="19">
        <f ca="1">SUMIF('Sub-base'!$A:$A,Base!BB$2,'Sub-base'!$C:$C)</f>
        <v>0</v>
      </c>
      <c r="BC11" s="19">
        <f ca="1">SUMIF('Sub-base'!$A:$A,Base!BC$2,'Sub-base'!$C:$C)</f>
        <v>0</v>
      </c>
      <c r="BD11" s="19">
        <f ca="1">SUMIF('Sub-base'!$A:$A,Base!BD$2,'Sub-base'!$C:$C)</f>
        <v>0</v>
      </c>
      <c r="BE11" s="19">
        <f ca="1">SUMIF('Sub-base'!$A:$A,Base!BE$2,'Sub-base'!$C:$C)</f>
        <v>0</v>
      </c>
      <c r="BF11" s="19">
        <f ca="1">SUMIF('Sub-base'!$A:$A,Base!BF$2,'Sub-base'!$C:$C)</f>
        <v>0</v>
      </c>
      <c r="BG11" s="19">
        <f ca="1">SUMIF('Sub-base'!$A:$A,Base!BG$2,'Sub-base'!$C:$C)</f>
        <v>0</v>
      </c>
      <c r="BH11" s="19">
        <f ca="1">SUMIF('Sub-base'!$A:$A,Base!BH$2,'Sub-base'!$C:$C)</f>
        <v>0</v>
      </c>
      <c r="BI11" s="19">
        <f ca="1">SUMIF('Sub-base'!$A:$A,Base!BI$2,'Sub-base'!$C:$C)</f>
        <v>0</v>
      </c>
      <c r="BJ11" s="19">
        <f ca="1">SUMIF('Sub-base'!$A:$A,Base!BJ$2,'Sub-base'!$C:$C)</f>
        <v>0</v>
      </c>
      <c r="BK11" s="19">
        <f ca="1">SUMIF('Sub-base'!$A:$A,Base!BK$2,'Sub-base'!$C:$C)</f>
        <v>0</v>
      </c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</row>
    <row r="12" spans="1:171">
      <c r="A12" s="20"/>
      <c r="B12" s="20" t="s">
        <v>65</v>
      </c>
      <c r="C12" s="19">
        <f ca="1">SUMIF('Sub-base'!$A:$A,Base!C$2,'Sub-base'!$D:$D)</f>
        <v>0</v>
      </c>
      <c r="D12" s="19">
        <f ca="1">SUMIF('Sub-base'!$A:$A,Base!D$2,'Sub-base'!$D:$D)</f>
        <v>0</v>
      </c>
      <c r="E12" s="19">
        <f ca="1">SUMIF('Sub-base'!$A:$A,Base!E$2,'Sub-base'!$D:$D)</f>
        <v>0</v>
      </c>
      <c r="F12" s="19">
        <f ca="1">SUMIF('Sub-base'!$A:$A,Base!F$2,'Sub-base'!$D:$D)</f>
        <v>0</v>
      </c>
      <c r="G12" s="19">
        <f ca="1">SUMIF('Sub-base'!$A:$A,Base!G$2,'Sub-base'!$D:$D)</f>
        <v>0</v>
      </c>
      <c r="H12" s="19">
        <f ca="1">SUMIF('Sub-base'!$A:$A,Base!H$2,'Sub-base'!$D:$D)</f>
        <v>0</v>
      </c>
      <c r="I12" s="19">
        <f ca="1">SUMIF('Sub-base'!$A:$A,Base!I$2,'Sub-base'!$D:$D)</f>
        <v>0</v>
      </c>
      <c r="J12" s="19">
        <f ca="1">SUMIF('Sub-base'!$A:$A,Base!J$2,'Sub-base'!$D:$D)</f>
        <v>0</v>
      </c>
      <c r="K12" s="19">
        <f ca="1">SUMIF('Sub-base'!$A:$A,Base!K$2,'Sub-base'!$D:$D)</f>
        <v>0</v>
      </c>
      <c r="L12" s="19">
        <f ca="1">SUMIF('Sub-base'!$A:$A,Base!L$2,'Sub-base'!$D:$D)</f>
        <v>0</v>
      </c>
      <c r="M12" s="19">
        <f ca="1">SUMIF('Sub-base'!$A:$A,Base!M$2,'Sub-base'!$D:$D)</f>
        <v>0</v>
      </c>
      <c r="N12" s="19">
        <f ca="1">SUMIF('Sub-base'!$A:$A,Base!N$2,'Sub-base'!$D:$D)</f>
        <v>0</v>
      </c>
      <c r="O12" s="19">
        <f ca="1">SUMIF('Sub-base'!$A:$A,Base!O$2,'Sub-base'!$D:$D)</f>
        <v>0</v>
      </c>
      <c r="P12" s="19">
        <f ca="1">SUMIF('Sub-base'!$A:$A,Base!P$2,'Sub-base'!$D:$D)</f>
        <v>0</v>
      </c>
      <c r="Q12" s="19">
        <f ca="1">SUMIF('Sub-base'!$A:$A,Base!Q$2,'Sub-base'!$D:$D)</f>
        <v>0</v>
      </c>
      <c r="R12" s="19">
        <f ca="1">SUMIF('Sub-base'!$A:$A,Base!R$2,'Sub-base'!$D:$D)</f>
        <v>0</v>
      </c>
      <c r="S12" s="19">
        <f ca="1">SUMIF('Sub-base'!$A:$A,Base!S$2,'Sub-base'!$D:$D)</f>
        <v>0</v>
      </c>
      <c r="T12" s="19">
        <f ca="1">SUMIF('Sub-base'!$A:$A,Base!T$2,'Sub-base'!$D:$D)</f>
        <v>0</v>
      </c>
      <c r="U12" s="19">
        <f ca="1">SUMIF('Sub-base'!$A:$A,Base!U$2,'Sub-base'!$D:$D)</f>
        <v>0</v>
      </c>
      <c r="V12" s="19">
        <f ca="1">SUMIF('Sub-base'!$A:$A,Base!V$2,'Sub-base'!$D:$D)</f>
        <v>0</v>
      </c>
      <c r="W12" s="19">
        <f ca="1">SUMIF('Sub-base'!$A:$A,Base!W$2,'Sub-base'!$D:$D)</f>
        <v>0</v>
      </c>
      <c r="X12" s="19">
        <f ca="1">SUMIF('Sub-base'!$A:$A,Base!X$2,'Sub-base'!$D:$D)</f>
        <v>0</v>
      </c>
      <c r="Y12" s="19">
        <f ca="1">SUMIF('Sub-base'!$A:$A,Base!Y$2,'Sub-base'!$D:$D)</f>
        <v>0</v>
      </c>
      <c r="Z12" s="19">
        <f ca="1">SUMIF('Sub-base'!$A:$A,Base!Z$2,'Sub-base'!$D:$D)</f>
        <v>0</v>
      </c>
      <c r="AA12" s="19">
        <f ca="1">SUMIF('Sub-base'!$A:$A,Base!AA$2,'Sub-base'!$D:$D)</f>
        <v>0</v>
      </c>
      <c r="AB12" s="19">
        <f ca="1">SUMIF('Sub-base'!$A:$A,Base!AB$2,'Sub-base'!$D:$D)</f>
        <v>0</v>
      </c>
      <c r="AC12" s="19">
        <f ca="1">SUMIF('Sub-base'!$A:$A,Base!AC$2,'Sub-base'!$D:$D)</f>
        <v>0</v>
      </c>
      <c r="AD12" s="19">
        <f ca="1">SUMIF('Sub-base'!$A:$A,Base!AD$2,'Sub-base'!$D:$D)</f>
        <v>0</v>
      </c>
      <c r="AE12" s="19">
        <f ca="1">SUMIF('Sub-base'!$A:$A,Base!AE$2,'Sub-base'!$D:$D)</f>
        <v>0</v>
      </c>
      <c r="AF12" s="19">
        <f ca="1">SUMIF('Sub-base'!$A:$A,Base!AF$2,'Sub-base'!$D:$D)</f>
        <v>0</v>
      </c>
      <c r="AG12" s="19">
        <f ca="1">SUMIF('Sub-base'!$A:$A,Base!AG$2,'Sub-base'!$D:$D)</f>
        <v>0</v>
      </c>
      <c r="AH12" s="19">
        <f ca="1">SUMIF('Sub-base'!$A:$A,Base!AH$2,'Sub-base'!$D:$D)</f>
        <v>0</v>
      </c>
      <c r="AI12" s="19">
        <f ca="1">SUMIF('Sub-base'!$A:$A,Base!AI$2,'Sub-base'!$D:$D)</f>
        <v>0</v>
      </c>
      <c r="AJ12" s="19">
        <f ca="1">SUMIF('Sub-base'!$A:$A,Base!AJ$2,'Sub-base'!$D:$D)</f>
        <v>0</v>
      </c>
      <c r="AK12" s="19">
        <f ca="1">SUMIF('Sub-base'!$A:$A,Base!AK$2,'Sub-base'!$D:$D)</f>
        <v>0</v>
      </c>
      <c r="AL12" s="19">
        <f ca="1">SUMIF('Sub-base'!$A:$A,Base!AL$2,'Sub-base'!$D:$D)</f>
        <v>0</v>
      </c>
      <c r="AM12" s="19">
        <f ca="1">SUMIF('Sub-base'!$A:$A,Base!AM$2,'Sub-base'!$D:$D)</f>
        <v>0</v>
      </c>
      <c r="AN12" s="19">
        <f ca="1">SUMIF('Sub-base'!$A:$A,Base!AN$2,'Sub-base'!$D:$D)</f>
        <v>0</v>
      </c>
      <c r="AO12" s="19">
        <f ca="1">SUMIF('Sub-base'!$A:$A,Base!AO$2,'Sub-base'!$D:$D)</f>
        <v>0</v>
      </c>
      <c r="AP12" s="19">
        <f ca="1">SUMIF('Sub-base'!$A:$A,Base!AP$2,'Sub-base'!$D:$D)</f>
        <v>0</v>
      </c>
      <c r="AQ12" s="19">
        <f ca="1">SUMIF('Sub-base'!$A:$A,Base!AQ$2,'Sub-base'!$D:$D)</f>
        <v>0</v>
      </c>
      <c r="AR12" s="19">
        <f ca="1">SUMIF('Sub-base'!$A:$A,Base!AR$2,'Sub-base'!$D:$D)</f>
        <v>0</v>
      </c>
      <c r="AS12" s="19">
        <f ca="1">SUMIF('Sub-base'!$A:$A,Base!AS$2,'Sub-base'!$D:$D)</f>
        <v>0</v>
      </c>
      <c r="AT12" s="19">
        <f ca="1">SUMIF('Sub-base'!$A:$A,Base!AT$2,'Sub-base'!$D:$D)</f>
        <v>0</v>
      </c>
      <c r="AU12" s="19">
        <f ca="1">SUMIF('Sub-base'!$A:$A,Base!AU$2,'Sub-base'!$D:$D)</f>
        <v>0</v>
      </c>
      <c r="AV12" s="19">
        <f ca="1">SUMIF('Sub-base'!$A:$A,Base!AV$2,'Sub-base'!$D:$D)</f>
        <v>0</v>
      </c>
      <c r="AW12" s="19">
        <f ca="1">SUMIF('Sub-base'!$A:$A,Base!AW$2,'Sub-base'!$D:$D)</f>
        <v>0</v>
      </c>
      <c r="AX12" s="19">
        <f ca="1">SUMIF('Sub-base'!$A:$A,Base!AX$2,'Sub-base'!$D:$D)</f>
        <v>0</v>
      </c>
      <c r="AY12" s="19">
        <f ca="1">SUMIF('Sub-base'!$A:$A,Base!AY$2,'Sub-base'!$D:$D)</f>
        <v>0</v>
      </c>
      <c r="AZ12" s="19">
        <f ca="1">SUMIF('Sub-base'!$A:$A,Base!AZ$2,'Sub-base'!$D:$D)</f>
        <v>0</v>
      </c>
      <c r="BA12" s="19">
        <f ca="1">SUMIF('Sub-base'!$A:$A,Base!BA$2,'Sub-base'!$D:$D)</f>
        <v>0</v>
      </c>
      <c r="BB12" s="19">
        <f ca="1">SUMIF('Sub-base'!$A:$A,Base!BB$2,'Sub-base'!$D:$D)</f>
        <v>0</v>
      </c>
      <c r="BC12" s="19">
        <f ca="1">SUMIF('Sub-base'!$A:$A,Base!BC$2,'Sub-base'!$D:$D)</f>
        <v>0</v>
      </c>
      <c r="BD12" s="19">
        <f ca="1">SUMIF('Sub-base'!$A:$A,Base!BD$2,'Sub-base'!$D:$D)</f>
        <v>0</v>
      </c>
      <c r="BE12" s="19">
        <f ca="1">SUMIF('Sub-base'!$A:$A,Base!BE$2,'Sub-base'!$D:$D)</f>
        <v>0</v>
      </c>
      <c r="BF12" s="19">
        <f ca="1">SUMIF('Sub-base'!$A:$A,Base!BF$2,'Sub-base'!$D:$D)</f>
        <v>0</v>
      </c>
      <c r="BG12" s="19">
        <f ca="1">SUMIF('Sub-base'!$A:$A,Base!BG$2,'Sub-base'!$D:$D)</f>
        <v>0</v>
      </c>
      <c r="BH12" s="19">
        <f ca="1">SUMIF('Sub-base'!$A:$A,Base!BH$2,'Sub-base'!$D:$D)</f>
        <v>0</v>
      </c>
      <c r="BI12" s="19">
        <f ca="1">SUMIF('Sub-base'!$A:$A,Base!BI$2,'Sub-base'!$D:$D)</f>
        <v>0</v>
      </c>
      <c r="BJ12" s="19">
        <f ca="1">SUMIF('Sub-base'!$A:$A,Base!BJ$2,'Sub-base'!$D:$D)</f>
        <v>0</v>
      </c>
      <c r="BK12" s="19">
        <f ca="1">SUMIF('Sub-base'!$A:$A,Base!BK$2,'Sub-base'!$D:$D)</f>
        <v>0</v>
      </c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</row>
    <row r="13" spans="1:171">
      <c r="A13" s="20"/>
      <c r="B13" s="20" t="s">
        <v>66</v>
      </c>
      <c r="C13" s="19">
        <f ca="1">SUMIF('Sub-base'!$A:$A,Base!C$2,'Sub-base'!$E:$E)</f>
        <v>0</v>
      </c>
      <c r="D13" s="19">
        <f ca="1">SUMIF('Sub-base'!$A:$A,Base!D$2,'Sub-base'!$E:$E)</f>
        <v>0</v>
      </c>
      <c r="E13" s="19">
        <f ca="1">SUMIF('Sub-base'!$A:$A,Base!E$2,'Sub-base'!$E:$E)</f>
        <v>0</v>
      </c>
      <c r="F13" s="19">
        <f ca="1">SUMIF('Sub-base'!$A:$A,Base!F$2,'Sub-base'!$E:$E)</f>
        <v>0</v>
      </c>
      <c r="G13" s="19">
        <f ca="1">SUMIF('Sub-base'!$A:$A,Base!G$2,'Sub-base'!$E:$E)</f>
        <v>0</v>
      </c>
      <c r="H13" s="19">
        <f ca="1">SUMIF('Sub-base'!$A:$A,Base!H$2,'Sub-base'!$E:$E)</f>
        <v>0</v>
      </c>
      <c r="I13" s="19">
        <f ca="1">SUMIF('Sub-base'!$A:$A,Base!I$2,'Sub-base'!$E:$E)</f>
        <v>0</v>
      </c>
      <c r="J13" s="19">
        <f ca="1">SUMIF('Sub-base'!$A:$A,Base!J$2,'Sub-base'!$E:$E)</f>
        <v>0</v>
      </c>
      <c r="K13" s="19">
        <f ca="1">SUMIF('Sub-base'!$A:$A,Base!K$2,'Sub-base'!$E:$E)</f>
        <v>0</v>
      </c>
      <c r="L13" s="19">
        <f ca="1">SUMIF('Sub-base'!$A:$A,Base!L$2,'Sub-base'!$E:$E)</f>
        <v>0</v>
      </c>
      <c r="M13" s="19">
        <f ca="1">SUMIF('Sub-base'!$A:$A,Base!M$2,'Sub-base'!$E:$E)</f>
        <v>0</v>
      </c>
      <c r="N13" s="19">
        <f ca="1">SUMIF('Sub-base'!$A:$A,Base!N$2,'Sub-base'!$E:$E)</f>
        <v>0</v>
      </c>
      <c r="O13" s="19">
        <f ca="1">SUMIF('Sub-base'!$A:$A,Base!O$2,'Sub-base'!$E:$E)</f>
        <v>0</v>
      </c>
      <c r="P13" s="19">
        <f ca="1">SUMIF('Sub-base'!$A:$A,Base!P$2,'Sub-base'!$E:$E)</f>
        <v>0</v>
      </c>
      <c r="Q13" s="19">
        <f ca="1">SUMIF('Sub-base'!$A:$A,Base!Q$2,'Sub-base'!$E:$E)</f>
        <v>0</v>
      </c>
      <c r="R13" s="19">
        <f ca="1">SUMIF('Sub-base'!$A:$A,Base!R$2,'Sub-base'!$E:$E)</f>
        <v>0</v>
      </c>
      <c r="S13" s="19">
        <f ca="1">SUMIF('Sub-base'!$A:$A,Base!S$2,'Sub-base'!$E:$E)</f>
        <v>0</v>
      </c>
      <c r="T13" s="19">
        <f ca="1">SUMIF('Sub-base'!$A:$A,Base!T$2,'Sub-base'!$E:$E)</f>
        <v>0</v>
      </c>
      <c r="U13" s="19">
        <f ca="1">SUMIF('Sub-base'!$A:$A,Base!U$2,'Sub-base'!$E:$E)</f>
        <v>0</v>
      </c>
      <c r="V13" s="19">
        <f ca="1">SUMIF('Sub-base'!$A:$A,Base!V$2,'Sub-base'!$E:$E)</f>
        <v>0</v>
      </c>
      <c r="W13" s="19">
        <f ca="1">SUMIF('Sub-base'!$A:$A,Base!W$2,'Sub-base'!$E:$E)</f>
        <v>0</v>
      </c>
      <c r="X13" s="19">
        <f ca="1">SUMIF('Sub-base'!$A:$A,Base!X$2,'Sub-base'!$E:$E)</f>
        <v>0</v>
      </c>
      <c r="Y13" s="19">
        <f ca="1">SUMIF('Sub-base'!$A:$A,Base!Y$2,'Sub-base'!$E:$E)</f>
        <v>0</v>
      </c>
      <c r="Z13" s="19">
        <f ca="1">SUMIF('Sub-base'!$A:$A,Base!Z$2,'Sub-base'!$E:$E)</f>
        <v>0</v>
      </c>
      <c r="AA13" s="19">
        <f ca="1">SUMIF('Sub-base'!$A:$A,Base!AA$2,'Sub-base'!$E:$E)</f>
        <v>0</v>
      </c>
      <c r="AB13" s="19">
        <f ca="1">SUMIF('Sub-base'!$A:$A,Base!AB$2,'Sub-base'!$E:$E)</f>
        <v>0</v>
      </c>
      <c r="AC13" s="19">
        <f ca="1">SUMIF('Sub-base'!$A:$A,Base!AC$2,'Sub-base'!$E:$E)</f>
        <v>0</v>
      </c>
      <c r="AD13" s="19">
        <f ca="1">SUMIF('Sub-base'!$A:$A,Base!AD$2,'Sub-base'!$E:$E)</f>
        <v>0</v>
      </c>
      <c r="AE13" s="19">
        <f ca="1">SUMIF('Sub-base'!$A:$A,Base!AE$2,'Sub-base'!$E:$E)</f>
        <v>0</v>
      </c>
      <c r="AF13" s="19">
        <f ca="1">SUMIF('Sub-base'!$A:$A,Base!AF$2,'Sub-base'!$E:$E)</f>
        <v>0</v>
      </c>
      <c r="AG13" s="19">
        <f ca="1">SUMIF('Sub-base'!$A:$A,Base!AG$2,'Sub-base'!$E:$E)</f>
        <v>0</v>
      </c>
      <c r="AH13" s="19">
        <f ca="1">SUMIF('Sub-base'!$A:$A,Base!AH$2,'Sub-base'!$E:$E)</f>
        <v>0</v>
      </c>
      <c r="AI13" s="19">
        <f ca="1">SUMIF('Sub-base'!$A:$A,Base!AI$2,'Sub-base'!$E:$E)</f>
        <v>0</v>
      </c>
      <c r="AJ13" s="19">
        <f ca="1">SUMIF('Sub-base'!$A:$A,Base!AJ$2,'Sub-base'!$E:$E)</f>
        <v>0</v>
      </c>
      <c r="AK13" s="19">
        <f ca="1">SUMIF('Sub-base'!$A:$A,Base!AK$2,'Sub-base'!$E:$E)</f>
        <v>0</v>
      </c>
      <c r="AL13" s="19">
        <f ca="1">SUMIF('Sub-base'!$A:$A,Base!AL$2,'Sub-base'!$E:$E)</f>
        <v>0</v>
      </c>
      <c r="AM13" s="19">
        <f ca="1">SUMIF('Sub-base'!$A:$A,Base!AM$2,'Sub-base'!$E:$E)</f>
        <v>0</v>
      </c>
      <c r="AN13" s="19">
        <f ca="1">SUMIF('Sub-base'!$A:$A,Base!AN$2,'Sub-base'!$E:$E)</f>
        <v>0</v>
      </c>
      <c r="AO13" s="19">
        <f ca="1">SUMIF('Sub-base'!$A:$A,Base!AO$2,'Sub-base'!$E:$E)</f>
        <v>0</v>
      </c>
      <c r="AP13" s="19">
        <f ca="1">SUMIF('Sub-base'!$A:$A,Base!AP$2,'Sub-base'!$E:$E)</f>
        <v>0</v>
      </c>
      <c r="AQ13" s="19">
        <f ca="1">SUMIF('Sub-base'!$A:$A,Base!AQ$2,'Sub-base'!$E:$E)</f>
        <v>0</v>
      </c>
      <c r="AR13" s="19">
        <f ca="1">SUMIF('Sub-base'!$A:$A,Base!AR$2,'Sub-base'!$E:$E)</f>
        <v>0</v>
      </c>
      <c r="AS13" s="19">
        <f ca="1">SUMIF('Sub-base'!$A:$A,Base!AS$2,'Sub-base'!$E:$E)</f>
        <v>0</v>
      </c>
      <c r="AT13" s="19">
        <f ca="1">SUMIF('Sub-base'!$A:$A,Base!AT$2,'Sub-base'!$E:$E)</f>
        <v>0</v>
      </c>
      <c r="AU13" s="19">
        <f ca="1">SUMIF('Sub-base'!$A:$A,Base!AU$2,'Sub-base'!$E:$E)</f>
        <v>0</v>
      </c>
      <c r="AV13" s="19">
        <f ca="1">SUMIF('Sub-base'!$A:$A,Base!AV$2,'Sub-base'!$E:$E)</f>
        <v>0</v>
      </c>
      <c r="AW13" s="19">
        <f ca="1">SUMIF('Sub-base'!$A:$A,Base!AW$2,'Sub-base'!$E:$E)</f>
        <v>0</v>
      </c>
      <c r="AX13" s="19">
        <f ca="1">SUMIF('Sub-base'!$A:$A,Base!AX$2,'Sub-base'!$E:$E)</f>
        <v>0</v>
      </c>
      <c r="AY13" s="19">
        <f ca="1">SUMIF('Sub-base'!$A:$A,Base!AY$2,'Sub-base'!$E:$E)</f>
        <v>0</v>
      </c>
      <c r="AZ13" s="19">
        <f ca="1">SUMIF('Sub-base'!$A:$A,Base!AZ$2,'Sub-base'!$E:$E)</f>
        <v>0</v>
      </c>
      <c r="BA13" s="19">
        <f ca="1">SUMIF('Sub-base'!$A:$A,Base!BA$2,'Sub-base'!$E:$E)</f>
        <v>0</v>
      </c>
      <c r="BB13" s="19">
        <f ca="1">SUMIF('Sub-base'!$A:$A,Base!BB$2,'Sub-base'!$E:$E)</f>
        <v>0</v>
      </c>
      <c r="BC13" s="19">
        <f ca="1">SUMIF('Sub-base'!$A:$A,Base!BC$2,'Sub-base'!$E:$E)</f>
        <v>0</v>
      </c>
      <c r="BD13" s="19">
        <f ca="1">SUMIF('Sub-base'!$A:$A,Base!BD$2,'Sub-base'!$E:$E)</f>
        <v>0</v>
      </c>
      <c r="BE13" s="19">
        <f ca="1">SUMIF('Sub-base'!$A:$A,Base!BE$2,'Sub-base'!$E:$E)</f>
        <v>0</v>
      </c>
      <c r="BF13" s="19">
        <f ca="1">SUMIF('Sub-base'!$A:$A,Base!BF$2,'Sub-base'!$E:$E)</f>
        <v>0</v>
      </c>
      <c r="BG13" s="19">
        <f ca="1">SUMIF('Sub-base'!$A:$A,Base!BG$2,'Sub-base'!$E:$E)</f>
        <v>0</v>
      </c>
      <c r="BH13" s="19">
        <f ca="1">SUMIF('Sub-base'!$A:$A,Base!BH$2,'Sub-base'!$E:$E)</f>
        <v>0</v>
      </c>
      <c r="BI13" s="19">
        <f ca="1">SUMIF('Sub-base'!$A:$A,Base!BI$2,'Sub-base'!$E:$E)</f>
        <v>0</v>
      </c>
      <c r="BJ13" s="19">
        <f ca="1">SUMIF('Sub-base'!$A:$A,Base!BJ$2,'Sub-base'!$E:$E)</f>
        <v>0</v>
      </c>
      <c r="BK13" s="19">
        <f ca="1">SUMIF('Sub-base'!$A:$A,Base!BK$2,'Sub-base'!$E:$E)</f>
        <v>0</v>
      </c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</row>
    <row r="14" spans="1:171">
      <c r="A14" s="20"/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</row>
    <row r="15" spans="1:171">
      <c r="A15" s="23" t="s">
        <v>91</v>
      </c>
      <c r="B15" s="23"/>
      <c r="C15" s="22">
        <f ca="1">SUM(C16:C19)</f>
        <v>336</v>
      </c>
      <c r="D15" s="22">
        <f t="shared" ref="D15:BK15" ca="1" si="7">SUM(D16:D19)</f>
        <v>571</v>
      </c>
      <c r="E15" s="22">
        <f t="shared" ca="1" si="7"/>
        <v>568</v>
      </c>
      <c r="F15" s="22">
        <f t="shared" ca="1" si="7"/>
        <v>716</v>
      </c>
      <c r="G15" s="22">
        <f t="shared" ca="1" si="7"/>
        <v>539</v>
      </c>
      <c r="H15" s="22">
        <f t="shared" ca="1" si="7"/>
        <v>1009</v>
      </c>
      <c r="I15" s="22">
        <f t="shared" ca="1" si="7"/>
        <v>1306</v>
      </c>
      <c r="J15" s="22">
        <f t="shared" ca="1" si="7"/>
        <v>416</v>
      </c>
      <c r="K15" s="22">
        <f t="shared" ca="1" si="7"/>
        <v>584</v>
      </c>
      <c r="L15" s="22">
        <f t="shared" ca="1" si="7"/>
        <v>468</v>
      </c>
      <c r="M15" s="22">
        <f t="shared" ca="1" si="7"/>
        <v>292</v>
      </c>
      <c r="N15" s="22">
        <f t="shared" ca="1" si="7"/>
        <v>731</v>
      </c>
      <c r="O15" s="22">
        <f t="shared" ca="1" si="7"/>
        <v>602</v>
      </c>
      <c r="P15" s="22">
        <f t="shared" ca="1" si="7"/>
        <v>417</v>
      </c>
      <c r="Q15" s="22">
        <f t="shared" ca="1" si="7"/>
        <v>340</v>
      </c>
      <c r="R15" s="22">
        <f t="shared" ca="1" si="7"/>
        <v>472</v>
      </c>
      <c r="S15" s="22">
        <f t="shared" ca="1" si="7"/>
        <v>442</v>
      </c>
      <c r="T15" s="22">
        <f t="shared" ca="1" si="7"/>
        <v>556</v>
      </c>
      <c r="U15" s="22">
        <f t="shared" ca="1" si="7"/>
        <v>623</v>
      </c>
      <c r="V15" s="22">
        <f t="shared" ca="1" si="7"/>
        <v>543</v>
      </c>
      <c r="W15" s="22">
        <f t="shared" ca="1" si="7"/>
        <v>384</v>
      </c>
      <c r="X15" s="22">
        <f t="shared" ca="1" si="7"/>
        <v>414</v>
      </c>
      <c r="Y15" s="22">
        <f t="shared" ca="1" si="7"/>
        <v>537</v>
      </c>
      <c r="Z15" s="22">
        <f t="shared" ca="1" si="7"/>
        <v>557</v>
      </c>
      <c r="AA15" s="22">
        <f t="shared" ca="1" si="7"/>
        <v>509</v>
      </c>
      <c r="AB15" s="22">
        <f t="shared" ca="1" si="7"/>
        <v>725</v>
      </c>
      <c r="AC15" s="22">
        <f t="shared" ca="1" si="7"/>
        <v>1123</v>
      </c>
      <c r="AD15" s="22">
        <f t="shared" ca="1" si="7"/>
        <v>542</v>
      </c>
      <c r="AE15" s="22">
        <f t="shared" ca="1" si="7"/>
        <v>455</v>
      </c>
      <c r="AF15" s="22">
        <f t="shared" ca="1" si="7"/>
        <v>985</v>
      </c>
      <c r="AG15" s="22">
        <f t="shared" ca="1" si="7"/>
        <v>1512</v>
      </c>
      <c r="AH15" s="22">
        <f t="shared" ca="1" si="7"/>
        <v>1018</v>
      </c>
      <c r="AI15" s="22">
        <f t="shared" ca="1" si="7"/>
        <v>862</v>
      </c>
      <c r="AJ15" s="22">
        <f t="shared" ca="1" si="7"/>
        <v>831</v>
      </c>
      <c r="AK15" s="22">
        <f t="shared" ca="1" si="7"/>
        <v>529</v>
      </c>
      <c r="AL15" s="22">
        <f t="shared" ca="1" si="7"/>
        <v>354</v>
      </c>
      <c r="AM15" s="22">
        <f t="shared" ca="1" si="7"/>
        <v>620</v>
      </c>
      <c r="AN15" s="22">
        <f t="shared" ca="1" si="7"/>
        <v>747</v>
      </c>
      <c r="AO15" s="22">
        <f t="shared" ca="1" si="7"/>
        <v>693</v>
      </c>
      <c r="AP15" s="22">
        <f t="shared" ca="1" si="7"/>
        <v>691</v>
      </c>
      <c r="AQ15" s="22">
        <f t="shared" ca="1" si="7"/>
        <v>548</v>
      </c>
      <c r="AR15" s="22">
        <f t="shared" ca="1" si="7"/>
        <v>308</v>
      </c>
      <c r="AS15" s="22">
        <f t="shared" ca="1" si="7"/>
        <v>262</v>
      </c>
      <c r="AT15" s="22">
        <f t="shared" ca="1" si="7"/>
        <v>596</v>
      </c>
      <c r="AU15" s="22">
        <f t="shared" ca="1" si="7"/>
        <v>627</v>
      </c>
      <c r="AV15" s="22">
        <f t="shared" ca="1" si="7"/>
        <v>717</v>
      </c>
      <c r="AW15" s="22">
        <f t="shared" ca="1" si="7"/>
        <v>703</v>
      </c>
      <c r="AX15" s="22">
        <f t="shared" ca="1" si="7"/>
        <v>398</v>
      </c>
      <c r="AY15" s="22">
        <f t="shared" ca="1" si="7"/>
        <v>377</v>
      </c>
      <c r="AZ15" s="22">
        <f t="shared" ca="1" si="7"/>
        <v>393</v>
      </c>
      <c r="BA15" s="22">
        <f t="shared" ca="1" si="7"/>
        <v>678</v>
      </c>
      <c r="BB15" s="22">
        <f t="shared" ca="1" si="7"/>
        <v>879</v>
      </c>
      <c r="BC15" s="22">
        <f t="shared" ca="1" si="7"/>
        <v>723</v>
      </c>
      <c r="BD15" s="22">
        <f t="shared" ca="1" si="7"/>
        <v>742</v>
      </c>
      <c r="BE15" s="22">
        <f t="shared" ca="1" si="7"/>
        <v>622</v>
      </c>
      <c r="BF15" s="22">
        <f t="shared" ca="1" si="7"/>
        <v>411</v>
      </c>
      <c r="BG15" s="22">
        <f t="shared" ca="1" si="7"/>
        <v>404</v>
      </c>
      <c r="BH15" s="22">
        <f t="shared" ca="1" si="7"/>
        <v>712</v>
      </c>
      <c r="BI15" s="22">
        <f t="shared" ca="1" si="7"/>
        <v>681</v>
      </c>
      <c r="BJ15" s="22">
        <f t="shared" ca="1" si="7"/>
        <v>514</v>
      </c>
      <c r="BK15" s="22">
        <f t="shared" ca="1" si="7"/>
        <v>0</v>
      </c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</row>
    <row r="16" spans="1:171">
      <c r="A16" s="20"/>
      <c r="B16" s="20" t="s">
        <v>41</v>
      </c>
      <c r="C16" s="19">
        <f ca="1">SUMIF('Sub-base'!$K:$K,Base!C$2,'Sub-base'!$M:$M)+SUMIF('Sub-base'!$K:$K,Base!C$2,'Sub-base'!$N:$N)</f>
        <v>285</v>
      </c>
      <c r="D16" s="19">
        <f ca="1">SUMIF('Sub-base'!$K:$K,Base!D$2,'Sub-base'!$M:$M)+SUMIF('Sub-base'!$K:$K,Base!D$2,'Sub-base'!$N:$N)</f>
        <v>466</v>
      </c>
      <c r="E16" s="19">
        <f ca="1">SUMIF('Sub-base'!$K:$K,Base!E$2,'Sub-base'!$M:$M)+SUMIF('Sub-base'!$K:$K,Base!E$2,'Sub-base'!$N:$N)</f>
        <v>402</v>
      </c>
      <c r="F16" s="19">
        <f ca="1">SUMIF('Sub-base'!$K:$K,Base!F$2,'Sub-base'!$M:$M)+SUMIF('Sub-base'!$K:$K,Base!F$2,'Sub-base'!$N:$N)</f>
        <v>524</v>
      </c>
      <c r="G16" s="19">
        <f ca="1">SUMIF('Sub-base'!$K:$K,Base!G$2,'Sub-base'!$M:$M)+SUMIF('Sub-base'!$K:$K,Base!G$2,'Sub-base'!$N:$N)</f>
        <v>387</v>
      </c>
      <c r="H16" s="19">
        <f ca="1">SUMIF('Sub-base'!$K:$K,Base!H$2,'Sub-base'!$M:$M)+SUMIF('Sub-base'!$K:$K,Base!H$2,'Sub-base'!$N:$N)</f>
        <v>837</v>
      </c>
      <c r="I16" s="19">
        <f ca="1">SUMIF('Sub-base'!$K:$K,Base!I$2,'Sub-base'!$M:$M)+SUMIF('Sub-base'!$K:$K,Base!I$2,'Sub-base'!$N:$N)</f>
        <v>1244</v>
      </c>
      <c r="J16" s="19">
        <f ca="1">SUMIF('Sub-base'!$K:$K,Base!J$2,'Sub-base'!$M:$M)+SUMIF('Sub-base'!$K:$K,Base!J$2,'Sub-base'!$N:$N)</f>
        <v>378</v>
      </c>
      <c r="K16" s="19">
        <f ca="1">SUMIF('Sub-base'!$K:$K,Base!K$2,'Sub-base'!$M:$M)+SUMIF('Sub-base'!$K:$K,Base!K$2,'Sub-base'!$N:$N)</f>
        <v>483</v>
      </c>
      <c r="L16" s="19">
        <f ca="1">SUMIF('Sub-base'!$K:$K,Base!L$2,'Sub-base'!$M:$M)+SUMIF('Sub-base'!$K:$K,Base!L$2,'Sub-base'!$N:$N)</f>
        <v>406</v>
      </c>
      <c r="M16" s="19">
        <f ca="1">SUMIF('Sub-base'!$K:$K,Base!M$2,'Sub-base'!$M:$M)+SUMIF('Sub-base'!$K:$K,Base!M$2,'Sub-base'!$N:$N)</f>
        <v>250</v>
      </c>
      <c r="N16" s="19">
        <f ca="1">SUMIF('Sub-base'!$K:$K,Base!N$2,'Sub-base'!$M:$M)+SUMIF('Sub-base'!$K:$K,Base!N$2,'Sub-base'!$N:$N)</f>
        <v>440</v>
      </c>
      <c r="O16" s="19">
        <f ca="1">SUMIF('Sub-base'!$K:$K,Base!O$2,'Sub-base'!$M:$M)+SUMIF('Sub-base'!$K:$K,Base!O$2,'Sub-base'!$N:$N)</f>
        <v>369</v>
      </c>
      <c r="P16" s="19">
        <f ca="1">SUMIF('Sub-base'!$K:$K,Base!P$2,'Sub-base'!$M:$M)+SUMIF('Sub-base'!$K:$K,Base!P$2,'Sub-base'!$N:$N)</f>
        <v>319</v>
      </c>
      <c r="Q16" s="19">
        <f ca="1">SUMIF('Sub-base'!$K:$K,Base!Q$2,'Sub-base'!$M:$M)+SUMIF('Sub-base'!$K:$K,Base!Q$2,'Sub-base'!$N:$N)</f>
        <v>270</v>
      </c>
      <c r="R16" s="19">
        <f ca="1">SUMIF('Sub-base'!$K:$K,Base!R$2,'Sub-base'!$M:$M)+SUMIF('Sub-base'!$K:$K,Base!R$2,'Sub-base'!$N:$N)</f>
        <v>303</v>
      </c>
      <c r="S16" s="19">
        <f ca="1">SUMIF('Sub-base'!$K:$K,Base!S$2,'Sub-base'!$M:$M)+SUMIF('Sub-base'!$K:$K,Base!S$2,'Sub-base'!$N:$N)</f>
        <v>325</v>
      </c>
      <c r="T16" s="19">
        <f ca="1">SUMIF('Sub-base'!$K:$K,Base!T$2,'Sub-base'!$M:$M)+SUMIF('Sub-base'!$K:$K,Base!T$2,'Sub-base'!$N:$N)</f>
        <v>365</v>
      </c>
      <c r="U16" s="19">
        <f ca="1">SUMIF('Sub-base'!$K:$K,Base!U$2,'Sub-base'!$M:$M)+SUMIF('Sub-base'!$K:$K,Base!U$2,'Sub-base'!$N:$N)</f>
        <v>390</v>
      </c>
      <c r="V16" s="19">
        <f ca="1">SUMIF('Sub-base'!$K:$K,Base!V$2,'Sub-base'!$M:$M)+SUMIF('Sub-base'!$K:$K,Base!V$2,'Sub-base'!$N:$N)</f>
        <v>341</v>
      </c>
      <c r="W16" s="19">
        <f ca="1">SUMIF('Sub-base'!$K:$K,Base!W$2,'Sub-base'!$M:$M)+SUMIF('Sub-base'!$K:$K,Base!W$2,'Sub-base'!$N:$N)</f>
        <v>279</v>
      </c>
      <c r="X16" s="19">
        <f ca="1">SUMIF('Sub-base'!$K:$K,Base!X$2,'Sub-base'!$M:$M)+SUMIF('Sub-base'!$K:$K,Base!X$2,'Sub-base'!$N:$N)</f>
        <v>314</v>
      </c>
      <c r="Y16" s="19">
        <f ca="1">SUMIF('Sub-base'!$K:$K,Base!Y$2,'Sub-base'!$M:$M)+SUMIF('Sub-base'!$K:$K,Base!Y$2,'Sub-base'!$N:$N)</f>
        <v>402</v>
      </c>
      <c r="Z16" s="19">
        <f ca="1">SUMIF('Sub-base'!$K:$K,Base!Z$2,'Sub-base'!$M:$M)+SUMIF('Sub-base'!$K:$K,Base!Z$2,'Sub-base'!$N:$N)</f>
        <v>386</v>
      </c>
      <c r="AA16" s="19">
        <f ca="1">SUMIF('Sub-base'!$K:$K,Base!AA$2,'Sub-base'!$M:$M)+SUMIF('Sub-base'!$K:$K,Base!AA$2,'Sub-base'!$N:$N)</f>
        <v>419</v>
      </c>
      <c r="AB16" s="19">
        <f ca="1">SUMIF('Sub-base'!$K:$K,Base!AB$2,'Sub-base'!$M:$M)+SUMIF('Sub-base'!$K:$K,Base!AB$2,'Sub-base'!$N:$N)</f>
        <v>460</v>
      </c>
      <c r="AC16" s="19">
        <f ca="1">SUMIF('Sub-base'!$K:$K,Base!AC$2,'Sub-base'!$M:$M)+SUMIF('Sub-base'!$K:$K,Base!AC$2,'Sub-base'!$N:$N)</f>
        <v>554</v>
      </c>
      <c r="AD16" s="19">
        <f ca="1">SUMIF('Sub-base'!$K:$K,Base!AD$2,'Sub-base'!$M:$M)+SUMIF('Sub-base'!$K:$K,Base!AD$2,'Sub-base'!$N:$N)</f>
        <v>313</v>
      </c>
      <c r="AE16" s="19">
        <f ca="1">SUMIF('Sub-base'!$K:$K,Base!AE$2,'Sub-base'!$M:$M)+SUMIF('Sub-base'!$K:$K,Base!AE$2,'Sub-base'!$N:$N)</f>
        <v>290</v>
      </c>
      <c r="AF16" s="19">
        <f ca="1">SUMIF('Sub-base'!$K:$K,Base!AF$2,'Sub-base'!$M:$M)+SUMIF('Sub-base'!$K:$K,Base!AF$2,'Sub-base'!$N:$N)</f>
        <v>630</v>
      </c>
      <c r="AG16" s="19">
        <f ca="1">SUMIF('Sub-base'!$K:$K,Base!AG$2,'Sub-base'!$M:$M)+SUMIF('Sub-base'!$K:$K,Base!AG$2,'Sub-base'!$N:$N)</f>
        <v>592</v>
      </c>
      <c r="AH16" s="19">
        <f ca="1">SUMIF('Sub-base'!$K:$K,Base!AH$2,'Sub-base'!$M:$M)+SUMIF('Sub-base'!$K:$K,Base!AH$2,'Sub-base'!$N:$N)</f>
        <v>474</v>
      </c>
      <c r="AI16" s="19">
        <f ca="1">SUMIF('Sub-base'!$K:$K,Base!AI$2,'Sub-base'!$M:$M)+SUMIF('Sub-base'!$K:$K,Base!AI$2,'Sub-base'!$N:$N)</f>
        <v>467</v>
      </c>
      <c r="AJ16" s="19">
        <f ca="1">SUMIF('Sub-base'!$K:$K,Base!AJ$2,'Sub-base'!$M:$M)+SUMIF('Sub-base'!$K:$K,Base!AJ$2,'Sub-base'!$N:$N)</f>
        <v>550</v>
      </c>
      <c r="AK16" s="19">
        <f ca="1">SUMIF('Sub-base'!$K:$K,Base!AK$2,'Sub-base'!$M:$M)+SUMIF('Sub-base'!$K:$K,Base!AK$2,'Sub-base'!$N:$N)</f>
        <v>422</v>
      </c>
      <c r="AL16" s="19">
        <f ca="1">SUMIF('Sub-base'!$K:$K,Base!AL$2,'Sub-base'!$M:$M)+SUMIF('Sub-base'!$K:$K,Base!AL$2,'Sub-base'!$N:$N)</f>
        <v>263</v>
      </c>
      <c r="AM16" s="19">
        <f ca="1">SUMIF('Sub-base'!$K:$K,Base!AM$2,'Sub-base'!$M:$M)+SUMIF('Sub-base'!$K:$K,Base!AM$2,'Sub-base'!$N:$N)</f>
        <v>430</v>
      </c>
      <c r="AN16" s="19">
        <f ca="1">SUMIF('Sub-base'!$K:$K,Base!AN$2,'Sub-base'!$M:$M)+SUMIF('Sub-base'!$K:$K,Base!AN$2,'Sub-base'!$N:$N)</f>
        <v>577</v>
      </c>
      <c r="AO16" s="19">
        <f ca="1">SUMIF('Sub-base'!$K:$K,Base!AO$2,'Sub-base'!$M:$M)+SUMIF('Sub-base'!$K:$K,Base!AO$2,'Sub-base'!$N:$N)</f>
        <v>528</v>
      </c>
      <c r="AP16" s="19">
        <f ca="1">SUMIF('Sub-base'!$K:$K,Base!AP$2,'Sub-base'!$M:$M)+SUMIF('Sub-base'!$K:$K,Base!AP$2,'Sub-base'!$N:$N)</f>
        <v>545</v>
      </c>
      <c r="AQ16" s="19">
        <f ca="1">SUMIF('Sub-base'!$K:$K,Base!AQ$2,'Sub-base'!$M:$M)+SUMIF('Sub-base'!$K:$K,Base!AQ$2,'Sub-base'!$N:$N)</f>
        <v>420</v>
      </c>
      <c r="AR16" s="19">
        <f ca="1">SUMIF('Sub-base'!$K:$K,Base!AR$2,'Sub-base'!$M:$M)+SUMIF('Sub-base'!$K:$K,Base!AR$2,'Sub-base'!$N:$N)</f>
        <v>240</v>
      </c>
      <c r="AS16" s="19">
        <f ca="1">SUMIF('Sub-base'!$K:$K,Base!AS$2,'Sub-base'!$M:$M)+SUMIF('Sub-base'!$K:$K,Base!AS$2,'Sub-base'!$N:$N)</f>
        <v>210</v>
      </c>
      <c r="AT16" s="19">
        <f ca="1">SUMIF('Sub-base'!$K:$K,Base!AT$2,'Sub-base'!$M:$M)+SUMIF('Sub-base'!$K:$K,Base!AT$2,'Sub-base'!$N:$N)</f>
        <v>422</v>
      </c>
      <c r="AU16" s="19">
        <f ca="1">SUMIF('Sub-base'!$K:$K,Base!AU$2,'Sub-base'!$M:$M)+SUMIF('Sub-base'!$K:$K,Base!AU$2,'Sub-base'!$N:$N)</f>
        <v>496</v>
      </c>
      <c r="AV16" s="19">
        <f ca="1">SUMIF('Sub-base'!$K:$K,Base!AV$2,'Sub-base'!$M:$M)+SUMIF('Sub-base'!$K:$K,Base!AV$2,'Sub-base'!$N:$N)</f>
        <v>429</v>
      </c>
      <c r="AW16" s="19">
        <f ca="1">SUMIF('Sub-base'!$K:$K,Base!AW$2,'Sub-base'!$M:$M)+SUMIF('Sub-base'!$K:$K,Base!AW$2,'Sub-base'!$N:$N)</f>
        <v>481</v>
      </c>
      <c r="AX16" s="19">
        <f ca="1">SUMIF('Sub-base'!$K:$K,Base!AX$2,'Sub-base'!$M:$M)+SUMIF('Sub-base'!$K:$K,Base!AX$2,'Sub-base'!$N:$N)</f>
        <v>352</v>
      </c>
      <c r="AY16" s="19">
        <f ca="1">SUMIF('Sub-base'!$K:$K,Base!AY$2,'Sub-base'!$M:$M)+SUMIF('Sub-base'!$K:$K,Base!AY$2,'Sub-base'!$N:$N)</f>
        <v>325</v>
      </c>
      <c r="AZ16" s="19">
        <f ca="1">SUMIF('Sub-base'!$K:$K,Base!AZ$2,'Sub-base'!$M:$M)+SUMIF('Sub-base'!$K:$K,Base!AZ$2,'Sub-base'!$N:$N)</f>
        <v>334</v>
      </c>
      <c r="BA16" s="19">
        <f ca="1">SUMIF('Sub-base'!$K:$K,Base!BA$2,'Sub-base'!$M:$M)+SUMIF('Sub-base'!$K:$K,Base!BA$2,'Sub-base'!$N:$N)</f>
        <v>473</v>
      </c>
      <c r="BB16" s="19">
        <f ca="1">SUMIF('Sub-base'!$K:$K,Base!BB$2,'Sub-base'!$M:$M)+SUMIF('Sub-base'!$K:$K,Base!BB$2,'Sub-base'!$N:$N)</f>
        <v>574</v>
      </c>
      <c r="BC16" s="19">
        <f ca="1">SUMIF('Sub-base'!$K:$K,Base!BC$2,'Sub-base'!$M:$M)+SUMIF('Sub-base'!$K:$K,Base!BC$2,'Sub-base'!$N:$N)</f>
        <v>556</v>
      </c>
      <c r="BD16" s="19">
        <f ca="1">SUMIF('Sub-base'!$K:$K,Base!BD$2,'Sub-base'!$M:$M)+SUMIF('Sub-base'!$K:$K,Base!BD$2,'Sub-base'!$N:$N)</f>
        <v>610</v>
      </c>
      <c r="BE16" s="19">
        <f ca="1">SUMIF('Sub-base'!$K:$K,Base!BE$2,'Sub-base'!$M:$M)+SUMIF('Sub-base'!$K:$K,Base!BE$2,'Sub-base'!$N:$N)</f>
        <v>480</v>
      </c>
      <c r="BF16" s="19">
        <f ca="1">SUMIF('Sub-base'!$K:$K,Base!BF$2,'Sub-base'!$M:$M)+SUMIF('Sub-base'!$K:$K,Base!BF$2,'Sub-base'!$N:$N)</f>
        <v>320</v>
      </c>
      <c r="BG16" s="19">
        <f ca="1">SUMIF('Sub-base'!$K:$K,Base!BG$2,'Sub-base'!$M:$M)+SUMIF('Sub-base'!$K:$K,Base!BG$2,'Sub-base'!$N:$N)</f>
        <v>314</v>
      </c>
      <c r="BH16" s="19">
        <f ca="1">SUMIF('Sub-base'!$K:$K,Base!BH$2,'Sub-base'!$M:$M)+SUMIF('Sub-base'!$K:$K,Base!BH$2,'Sub-base'!$N:$N)</f>
        <v>577</v>
      </c>
      <c r="BI16" s="19">
        <f ca="1">SUMIF('Sub-base'!$K:$K,Base!BI$2,'Sub-base'!$M:$M)+SUMIF('Sub-base'!$K:$K,Base!BI$2,'Sub-base'!$N:$N)</f>
        <v>548</v>
      </c>
      <c r="BJ16" s="19">
        <f ca="1">SUMIF('Sub-base'!$K:$K,Base!BJ$2,'Sub-base'!$M:$M)+SUMIF('Sub-base'!$K:$K,Base!BJ$2,'Sub-base'!$N:$N)</f>
        <v>470</v>
      </c>
      <c r="BK16" s="19">
        <f ca="1">SUMIF('Sub-base'!$K:$K,Base!BK$2,'Sub-base'!$M:$M)+SUMIF('Sub-base'!$K:$K,Base!BK$2,'Sub-base'!$N:$N)</f>
        <v>0</v>
      </c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</row>
    <row r="17" spans="1:171">
      <c r="A17" s="20"/>
      <c r="B17" s="20" t="s">
        <v>39</v>
      </c>
      <c r="C17" s="19">
        <f ca="1">SUMIF('Sub-base'!$K:$K,Base!C$2,'Sub-base'!$L:$L)</f>
        <v>51</v>
      </c>
      <c r="D17" s="19">
        <f ca="1">SUMIF('Sub-base'!$K:$K,Base!D$2,'Sub-base'!$L:$L)</f>
        <v>105</v>
      </c>
      <c r="E17" s="19">
        <f ca="1">SUMIF('Sub-base'!$K:$K,Base!E$2,'Sub-base'!$L:$L)</f>
        <v>166</v>
      </c>
      <c r="F17" s="19">
        <f ca="1">SUMIF('Sub-base'!$K:$K,Base!F$2,'Sub-base'!$L:$L)</f>
        <v>192</v>
      </c>
      <c r="G17" s="19">
        <f ca="1">SUMIF('Sub-base'!$K:$K,Base!G$2,'Sub-base'!$L:$L)</f>
        <v>152</v>
      </c>
      <c r="H17" s="19">
        <f ca="1">SUMIF('Sub-base'!$K:$K,Base!H$2,'Sub-base'!$L:$L)</f>
        <v>172</v>
      </c>
      <c r="I17" s="19">
        <f ca="1">SUMIF('Sub-base'!$K:$K,Base!I$2,'Sub-base'!$L:$L)</f>
        <v>62</v>
      </c>
      <c r="J17" s="19">
        <f ca="1">SUMIF('Sub-base'!$K:$K,Base!J$2,'Sub-base'!$L:$L)</f>
        <v>38</v>
      </c>
      <c r="K17" s="19">
        <f ca="1">SUMIF('Sub-base'!$K:$K,Base!K$2,'Sub-base'!$L:$L)</f>
        <v>101</v>
      </c>
      <c r="L17" s="19">
        <f ca="1">SUMIF('Sub-base'!$K:$K,Base!L$2,'Sub-base'!$L:$L)</f>
        <v>62</v>
      </c>
      <c r="M17" s="19">
        <f ca="1">SUMIF('Sub-base'!$K:$K,Base!M$2,'Sub-base'!$L:$L)</f>
        <v>42</v>
      </c>
      <c r="N17" s="19">
        <f ca="1">SUMIF('Sub-base'!$K:$K,Base!N$2,'Sub-base'!$L:$L)</f>
        <v>291</v>
      </c>
      <c r="O17" s="19">
        <f ca="1">SUMIF('Sub-base'!$K:$K,Base!O$2,'Sub-base'!$L:$L)</f>
        <v>233</v>
      </c>
      <c r="P17" s="19">
        <f ca="1">SUMIF('Sub-base'!$K:$K,Base!P$2,'Sub-base'!$L:$L)</f>
        <v>98</v>
      </c>
      <c r="Q17" s="19">
        <f ca="1">SUMIF('Sub-base'!$K:$K,Base!Q$2,'Sub-base'!$L:$L)</f>
        <v>70</v>
      </c>
      <c r="R17" s="19">
        <f ca="1">SUMIF('Sub-base'!$K:$K,Base!R$2,'Sub-base'!$L:$L)</f>
        <v>169</v>
      </c>
      <c r="S17" s="19">
        <f ca="1">SUMIF('Sub-base'!$K:$K,Base!S$2,'Sub-base'!$L:$L)</f>
        <v>117</v>
      </c>
      <c r="T17" s="19">
        <f ca="1">SUMIF('Sub-base'!$K:$K,Base!T$2,'Sub-base'!$L:$L)</f>
        <v>191</v>
      </c>
      <c r="U17" s="19">
        <f ca="1">SUMIF('Sub-base'!$K:$K,Base!U$2,'Sub-base'!$L:$L)</f>
        <v>233</v>
      </c>
      <c r="V17" s="19">
        <f ca="1">SUMIF('Sub-base'!$K:$K,Base!V$2,'Sub-base'!$L:$L)</f>
        <v>202</v>
      </c>
      <c r="W17" s="19">
        <f ca="1">SUMIF('Sub-base'!$K:$K,Base!W$2,'Sub-base'!$L:$L)</f>
        <v>105</v>
      </c>
      <c r="X17" s="19">
        <f ca="1">SUMIF('Sub-base'!$K:$K,Base!X$2,'Sub-base'!$L:$L)</f>
        <v>100</v>
      </c>
      <c r="Y17" s="19">
        <f ca="1">SUMIF('Sub-base'!$K:$K,Base!Y$2,'Sub-base'!$L:$L)</f>
        <v>135</v>
      </c>
      <c r="Z17" s="19">
        <f ca="1">SUMIF('Sub-base'!$K:$K,Base!Z$2,'Sub-base'!$L:$L)</f>
        <v>171</v>
      </c>
      <c r="AA17" s="19">
        <f ca="1">SUMIF('Sub-base'!$K:$K,Base!AA$2,'Sub-base'!$L:$L)</f>
        <v>90</v>
      </c>
      <c r="AB17" s="19">
        <f ca="1">SUMIF('Sub-base'!$K:$K,Base!AB$2,'Sub-base'!$L:$L)</f>
        <v>265</v>
      </c>
      <c r="AC17" s="19">
        <f ca="1">SUMIF('Sub-base'!$K:$K,Base!AC$2,'Sub-base'!$L:$L)</f>
        <v>569</v>
      </c>
      <c r="AD17" s="19">
        <f ca="1">SUMIF('Sub-base'!$K:$K,Base!AD$2,'Sub-base'!$L:$L)</f>
        <v>229</v>
      </c>
      <c r="AE17" s="19">
        <f ca="1">SUMIF('Sub-base'!$K:$K,Base!AE$2,'Sub-base'!$L:$L)</f>
        <v>165</v>
      </c>
      <c r="AF17" s="19">
        <f ca="1">SUMIF('Sub-base'!$K:$K,Base!AF$2,'Sub-base'!$L:$L)</f>
        <v>355</v>
      </c>
      <c r="AG17" s="19">
        <f ca="1">SUMIF('Sub-base'!$K:$K,Base!AG$2,'Sub-base'!$L:$L)</f>
        <v>920</v>
      </c>
      <c r="AH17" s="19">
        <f ca="1">SUMIF('Sub-base'!$K:$K,Base!AH$2,'Sub-base'!$L:$L)</f>
        <v>544</v>
      </c>
      <c r="AI17" s="19">
        <f ca="1">SUMIF('Sub-base'!$K:$K,Base!AI$2,'Sub-base'!$L:$L)</f>
        <v>395</v>
      </c>
      <c r="AJ17" s="19">
        <f ca="1">SUMIF('Sub-base'!$K:$K,Base!AJ$2,'Sub-base'!$L:$L)</f>
        <v>281</v>
      </c>
      <c r="AK17" s="19">
        <f ca="1">SUMIF('Sub-base'!$K:$K,Base!AK$2,'Sub-base'!$L:$L)</f>
        <v>107</v>
      </c>
      <c r="AL17" s="19">
        <f ca="1">SUMIF('Sub-base'!$K:$K,Base!AL$2,'Sub-base'!$L:$L)</f>
        <v>91</v>
      </c>
      <c r="AM17" s="19">
        <f ca="1">SUMIF('Sub-base'!$K:$K,Base!AM$2,'Sub-base'!$L:$L)</f>
        <v>190</v>
      </c>
      <c r="AN17" s="19">
        <f ca="1">SUMIF('Sub-base'!$K:$K,Base!AN$2,'Sub-base'!$L:$L)</f>
        <v>170</v>
      </c>
      <c r="AO17" s="19">
        <f ca="1">SUMIF('Sub-base'!$K:$K,Base!AO$2,'Sub-base'!$L:$L)</f>
        <v>165</v>
      </c>
      <c r="AP17" s="19">
        <f ca="1">SUMIF('Sub-base'!$K:$K,Base!AP$2,'Sub-base'!$L:$L)</f>
        <v>146</v>
      </c>
      <c r="AQ17" s="19">
        <f ca="1">SUMIF('Sub-base'!$K:$K,Base!AQ$2,'Sub-base'!$L:$L)</f>
        <v>128</v>
      </c>
      <c r="AR17" s="19">
        <f ca="1">SUMIF('Sub-base'!$K:$K,Base!AR$2,'Sub-base'!$L:$L)</f>
        <v>68</v>
      </c>
      <c r="AS17" s="19">
        <f ca="1">SUMIF('Sub-base'!$K:$K,Base!AS$2,'Sub-base'!$L:$L)</f>
        <v>52</v>
      </c>
      <c r="AT17" s="19">
        <f ca="1">SUMIF('Sub-base'!$K:$K,Base!AT$2,'Sub-base'!$L:$L)</f>
        <v>174</v>
      </c>
      <c r="AU17" s="19">
        <f ca="1">SUMIF('Sub-base'!$K:$K,Base!AU$2,'Sub-base'!$L:$L)</f>
        <v>131</v>
      </c>
      <c r="AV17" s="19">
        <f ca="1">SUMIF('Sub-base'!$K:$K,Base!AV$2,'Sub-base'!$L:$L)</f>
        <v>288</v>
      </c>
      <c r="AW17" s="19">
        <f ca="1">SUMIF('Sub-base'!$K:$K,Base!AW$2,'Sub-base'!$L:$L)</f>
        <v>222</v>
      </c>
      <c r="AX17" s="19">
        <f ca="1">SUMIF('Sub-base'!$K:$K,Base!AX$2,'Sub-base'!$L:$L)</f>
        <v>46</v>
      </c>
      <c r="AY17" s="19">
        <f ca="1">SUMIF('Sub-base'!$K:$K,Base!AY$2,'Sub-base'!$L:$L)</f>
        <v>52</v>
      </c>
      <c r="AZ17" s="19">
        <f ca="1">SUMIF('Sub-base'!$K:$K,Base!AZ$2,'Sub-base'!$L:$L)</f>
        <v>59</v>
      </c>
      <c r="BA17" s="19">
        <f ca="1">SUMIF('Sub-base'!$K:$K,Base!BA$2,'Sub-base'!$L:$L)</f>
        <v>205</v>
      </c>
      <c r="BB17" s="19">
        <f ca="1">SUMIF('Sub-base'!$K:$K,Base!BB$2,'Sub-base'!$L:$L)</f>
        <v>305</v>
      </c>
      <c r="BC17" s="19">
        <f ca="1">SUMIF('Sub-base'!$K:$K,Base!BC$2,'Sub-base'!$L:$L)</f>
        <v>167</v>
      </c>
      <c r="BD17" s="19">
        <f ca="1">SUMIF('Sub-base'!$K:$K,Base!BD$2,'Sub-base'!$L:$L)</f>
        <v>132</v>
      </c>
      <c r="BE17" s="19">
        <f ca="1">SUMIF('Sub-base'!$K:$K,Base!BE$2,'Sub-base'!$L:$L)</f>
        <v>142</v>
      </c>
      <c r="BF17" s="19">
        <f ca="1">SUMIF('Sub-base'!$K:$K,Base!BF$2,'Sub-base'!$L:$L)</f>
        <v>91</v>
      </c>
      <c r="BG17" s="19">
        <f ca="1">SUMIF('Sub-base'!$K:$K,Base!BG$2,'Sub-base'!$L:$L)</f>
        <v>90</v>
      </c>
      <c r="BH17" s="19">
        <f ca="1">SUMIF('Sub-base'!$K:$K,Base!BH$2,'Sub-base'!$L:$L)</f>
        <v>135</v>
      </c>
      <c r="BI17" s="19">
        <f ca="1">SUMIF('Sub-base'!$K:$K,Base!BI$2,'Sub-base'!$L:$L)</f>
        <v>133</v>
      </c>
      <c r="BJ17" s="19">
        <f ca="1">SUMIF('Sub-base'!$K:$K,Base!BJ$2,'Sub-base'!$L:$L)</f>
        <v>44</v>
      </c>
      <c r="BK17" s="19">
        <f ca="1">SUMIF('Sub-base'!$K:$K,Base!BK$2,'Sub-base'!$L:$L)</f>
        <v>0</v>
      </c>
      <c r="BL17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</row>
    <row r="18" spans="1:171">
      <c r="A18" s="20"/>
      <c r="B18" s="20" t="s">
        <v>65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</row>
    <row r="19" spans="1:171">
      <c r="A19" s="20"/>
      <c r="B19" s="20" t="s">
        <v>66</v>
      </c>
      <c r="C19" s="19">
        <f ca="1">SUMIF('Sub-base'!$A:$A,Base!C$2,'Sub-base'!$J:$J)</f>
        <v>0</v>
      </c>
      <c r="D19" s="19">
        <f ca="1">SUMIF('Sub-base'!$A:$A,Base!D$2,'Sub-base'!$J:$J)</f>
        <v>0</v>
      </c>
      <c r="E19" s="19">
        <f ca="1">SUMIF('Sub-base'!$A:$A,Base!E$2,'Sub-base'!$J:$J)</f>
        <v>0</v>
      </c>
      <c r="F19" s="19">
        <f ca="1">SUMIF('Sub-base'!$A:$A,Base!F$2,'Sub-base'!$J:$J)</f>
        <v>0</v>
      </c>
      <c r="G19" s="19">
        <f ca="1">SUMIF('Sub-base'!$A:$A,Base!G$2,'Sub-base'!$J:$J)</f>
        <v>0</v>
      </c>
      <c r="H19" s="19">
        <f ca="1">SUMIF('Sub-base'!$A:$A,Base!H$2,'Sub-base'!$J:$J)</f>
        <v>0</v>
      </c>
      <c r="I19" s="19">
        <f ca="1">SUMIF('Sub-base'!$A:$A,Base!I$2,'Sub-base'!$J:$J)</f>
        <v>0</v>
      </c>
      <c r="J19" s="19">
        <f ca="1">SUMIF('Sub-base'!$A:$A,Base!J$2,'Sub-base'!$J:$J)</f>
        <v>0</v>
      </c>
      <c r="K19" s="19">
        <f ca="1">SUMIF('Sub-base'!$A:$A,Base!K$2,'Sub-base'!$J:$J)</f>
        <v>0</v>
      </c>
      <c r="L19" s="19">
        <f ca="1">SUMIF('Sub-base'!$A:$A,Base!L$2,'Sub-base'!$J:$J)</f>
        <v>0</v>
      </c>
      <c r="M19" s="19">
        <f ca="1">SUMIF('Sub-base'!$A:$A,Base!M$2,'Sub-base'!$J:$J)</f>
        <v>0</v>
      </c>
      <c r="N19" s="19">
        <f ca="1">SUMIF('Sub-base'!$A:$A,Base!N$2,'Sub-base'!$J:$J)</f>
        <v>0</v>
      </c>
      <c r="O19" s="19">
        <f ca="1">SUMIF('Sub-base'!$A:$A,Base!O$2,'Sub-base'!$J:$J)</f>
        <v>0</v>
      </c>
      <c r="P19" s="19">
        <f ca="1">SUMIF('Sub-base'!$A:$A,Base!P$2,'Sub-base'!$J:$J)</f>
        <v>0</v>
      </c>
      <c r="Q19" s="19">
        <f ca="1">SUMIF('Sub-base'!$A:$A,Base!Q$2,'Sub-base'!$J:$J)</f>
        <v>0</v>
      </c>
      <c r="R19" s="19">
        <f ca="1">SUMIF('Sub-base'!$A:$A,Base!R$2,'Sub-base'!$J:$J)</f>
        <v>0</v>
      </c>
      <c r="S19" s="19">
        <f ca="1">SUMIF('Sub-base'!$A:$A,Base!S$2,'Sub-base'!$J:$J)</f>
        <v>0</v>
      </c>
      <c r="T19" s="19">
        <f ca="1">SUMIF('Sub-base'!$A:$A,Base!T$2,'Sub-base'!$J:$J)</f>
        <v>0</v>
      </c>
      <c r="U19" s="19">
        <f ca="1">SUMIF('Sub-base'!$A:$A,Base!U$2,'Sub-base'!$J:$J)</f>
        <v>0</v>
      </c>
      <c r="V19" s="19">
        <f ca="1">SUMIF('Sub-base'!$A:$A,Base!V$2,'Sub-base'!$J:$J)</f>
        <v>0</v>
      </c>
      <c r="W19" s="19">
        <f ca="1">SUMIF('Sub-base'!$A:$A,Base!W$2,'Sub-base'!$J:$J)</f>
        <v>0</v>
      </c>
      <c r="X19" s="19">
        <f ca="1">SUMIF('Sub-base'!$A:$A,Base!X$2,'Sub-base'!$J:$J)</f>
        <v>0</v>
      </c>
      <c r="Y19" s="19">
        <f ca="1">SUMIF('Sub-base'!$A:$A,Base!Y$2,'Sub-base'!$J:$J)</f>
        <v>0</v>
      </c>
      <c r="Z19" s="19">
        <f ca="1">SUMIF('Sub-base'!$A:$A,Base!Z$2,'Sub-base'!$J:$J)</f>
        <v>0</v>
      </c>
      <c r="AA19" s="19">
        <f ca="1">SUMIF('Sub-base'!$A:$A,Base!AA$2,'Sub-base'!$J:$J)</f>
        <v>0</v>
      </c>
      <c r="AB19" s="19">
        <f ca="1">SUMIF('Sub-base'!$A:$A,Base!AB$2,'Sub-base'!$J:$J)</f>
        <v>0</v>
      </c>
      <c r="AC19" s="19">
        <f ca="1">SUMIF('Sub-base'!$A:$A,Base!AC$2,'Sub-base'!$J:$J)</f>
        <v>0</v>
      </c>
      <c r="AD19" s="19">
        <f ca="1">SUMIF('Sub-base'!$A:$A,Base!AD$2,'Sub-base'!$J:$J)</f>
        <v>0</v>
      </c>
      <c r="AE19" s="19">
        <f ca="1">SUMIF('Sub-base'!$A:$A,Base!AE$2,'Sub-base'!$J:$J)</f>
        <v>0</v>
      </c>
      <c r="AF19" s="19">
        <f ca="1">SUMIF('Sub-base'!$A:$A,Base!AF$2,'Sub-base'!$J:$J)</f>
        <v>0</v>
      </c>
      <c r="AG19" s="19">
        <f ca="1">SUMIF('Sub-base'!$A:$A,Base!AG$2,'Sub-base'!$J:$J)</f>
        <v>0</v>
      </c>
      <c r="AH19" s="19">
        <f ca="1">SUMIF('Sub-base'!$A:$A,Base!AH$2,'Sub-base'!$J:$J)</f>
        <v>0</v>
      </c>
      <c r="AI19" s="19">
        <f ca="1">SUMIF('Sub-base'!$A:$A,Base!AI$2,'Sub-base'!$J:$J)</f>
        <v>0</v>
      </c>
      <c r="AJ19" s="19">
        <f ca="1">SUMIF('Sub-base'!$A:$A,Base!AJ$2,'Sub-base'!$J:$J)</f>
        <v>0</v>
      </c>
      <c r="AK19" s="19">
        <f ca="1">SUMIF('Sub-base'!$A:$A,Base!AK$2,'Sub-base'!$J:$J)</f>
        <v>0</v>
      </c>
      <c r="AL19" s="19">
        <f ca="1">SUMIF('Sub-base'!$A:$A,Base!AL$2,'Sub-base'!$J:$J)</f>
        <v>0</v>
      </c>
      <c r="AM19" s="19">
        <f ca="1">SUMIF('Sub-base'!$A:$A,Base!AM$2,'Sub-base'!$J:$J)</f>
        <v>0</v>
      </c>
      <c r="AN19" s="19">
        <f ca="1">SUMIF('Sub-base'!$A:$A,Base!AN$2,'Sub-base'!$J:$J)</f>
        <v>0</v>
      </c>
      <c r="AO19" s="19">
        <f ca="1">SUMIF('Sub-base'!$A:$A,Base!AO$2,'Sub-base'!$J:$J)</f>
        <v>0</v>
      </c>
      <c r="AP19" s="19">
        <f ca="1">SUMIF('Sub-base'!$A:$A,Base!AP$2,'Sub-base'!$J:$J)</f>
        <v>0</v>
      </c>
      <c r="AQ19" s="19">
        <f ca="1">SUMIF('Sub-base'!$A:$A,Base!AQ$2,'Sub-base'!$J:$J)</f>
        <v>0</v>
      </c>
      <c r="AR19" s="19">
        <f ca="1">SUMIF('Sub-base'!$A:$A,Base!AR$2,'Sub-base'!$J:$J)</f>
        <v>0</v>
      </c>
      <c r="AS19" s="19">
        <f ca="1">SUMIF('Sub-base'!$A:$A,Base!AS$2,'Sub-base'!$J:$J)</f>
        <v>0</v>
      </c>
      <c r="AT19" s="19">
        <f ca="1">SUMIF('Sub-base'!$A:$A,Base!AT$2,'Sub-base'!$J:$J)</f>
        <v>0</v>
      </c>
      <c r="AU19" s="19">
        <f ca="1">SUMIF('Sub-base'!$A:$A,Base!AU$2,'Sub-base'!$J:$J)</f>
        <v>0</v>
      </c>
      <c r="AV19" s="19">
        <f ca="1">SUMIF('Sub-base'!$A:$A,Base!AV$2,'Sub-base'!$J:$J)</f>
        <v>0</v>
      </c>
      <c r="AW19" s="19">
        <f ca="1">SUMIF('Sub-base'!$A:$A,Base!AW$2,'Sub-base'!$J:$J)</f>
        <v>0</v>
      </c>
      <c r="AX19" s="19">
        <f ca="1">SUMIF('Sub-base'!$A:$A,Base!AX$2,'Sub-base'!$J:$J)</f>
        <v>0</v>
      </c>
      <c r="AY19" s="19">
        <f ca="1">SUMIF('Sub-base'!$A:$A,Base!AY$2,'Sub-base'!$J:$J)</f>
        <v>0</v>
      </c>
      <c r="AZ19" s="19">
        <f ca="1">SUMIF('Sub-base'!$A:$A,Base!AZ$2,'Sub-base'!$J:$J)</f>
        <v>0</v>
      </c>
      <c r="BA19" s="19">
        <f ca="1">SUMIF('Sub-base'!$A:$A,Base!BA$2,'Sub-base'!$J:$J)</f>
        <v>0</v>
      </c>
      <c r="BB19" s="19">
        <f ca="1">SUMIF('Sub-base'!$A:$A,Base!BB$2,'Sub-base'!$J:$J)</f>
        <v>0</v>
      </c>
      <c r="BC19" s="19">
        <f ca="1">SUMIF('Sub-base'!$A:$A,Base!BC$2,'Sub-base'!$J:$J)</f>
        <v>0</v>
      </c>
      <c r="BD19" s="19">
        <f ca="1">SUMIF('Sub-base'!$A:$A,Base!BD$2,'Sub-base'!$J:$J)</f>
        <v>0</v>
      </c>
      <c r="BE19" s="19">
        <f ca="1">SUMIF('Sub-base'!$A:$A,Base!BE$2,'Sub-base'!$J:$J)</f>
        <v>0</v>
      </c>
      <c r="BF19" s="19">
        <f ca="1">SUMIF('Sub-base'!$A:$A,Base!BF$2,'Sub-base'!$J:$J)</f>
        <v>0</v>
      </c>
      <c r="BG19" s="19">
        <f ca="1">SUMIF('Sub-base'!$A:$A,Base!BG$2,'Sub-base'!$J:$J)</f>
        <v>0</v>
      </c>
      <c r="BH19" s="19">
        <f ca="1">SUMIF('Sub-base'!$A:$A,Base!BH$2,'Sub-base'!$J:$J)</f>
        <v>0</v>
      </c>
      <c r="BI19" s="19">
        <f ca="1">SUMIF('Sub-base'!$A:$A,Base!BI$2,'Sub-base'!$J:$J)</f>
        <v>0</v>
      </c>
      <c r="BJ19" s="19">
        <f ca="1">SUMIF('Sub-base'!$A:$A,Base!BJ$2,'Sub-base'!$J:$J)</f>
        <v>0</v>
      </c>
      <c r="BK19" s="19">
        <f ca="1">SUMIF('Sub-base'!$A:$A,Base!BK$2,'Sub-base'!$J:$J)</f>
        <v>0</v>
      </c>
      <c r="BL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</row>
    <row r="20" spans="1:171">
      <c r="A20" s="20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</row>
    <row r="21" spans="1:171">
      <c r="A21" s="23" t="s">
        <v>20</v>
      </c>
      <c r="B21" s="23"/>
      <c r="C21" s="22">
        <f ca="1">SUM(C22:C25)</f>
        <v>28</v>
      </c>
      <c r="D21" s="22">
        <f t="shared" ref="D21:BJ21" ca="1" si="8">SUM(D22:D25)</f>
        <v>49</v>
      </c>
      <c r="E21" s="22">
        <f t="shared" ca="1" si="8"/>
        <v>42</v>
      </c>
      <c r="F21" s="22">
        <f t="shared" ca="1" si="8"/>
        <v>61</v>
      </c>
      <c r="G21" s="22">
        <f t="shared" ca="1" si="8"/>
        <v>64</v>
      </c>
      <c r="H21" s="22">
        <f t="shared" ca="1" si="8"/>
        <v>53</v>
      </c>
      <c r="I21" s="22">
        <f t="shared" ca="1" si="8"/>
        <v>258</v>
      </c>
      <c r="J21" s="22">
        <f t="shared" ca="1" si="8"/>
        <v>39</v>
      </c>
      <c r="K21" s="22">
        <f t="shared" ca="1" si="8"/>
        <v>58</v>
      </c>
      <c r="L21" s="22">
        <f t="shared" ca="1" si="8"/>
        <v>37</v>
      </c>
      <c r="M21" s="22">
        <f t="shared" ca="1" si="8"/>
        <v>22</v>
      </c>
      <c r="N21" s="22">
        <f t="shared" ca="1" si="8"/>
        <v>43</v>
      </c>
      <c r="O21" s="22">
        <f t="shared" ca="1" si="8"/>
        <v>43</v>
      </c>
      <c r="P21" s="22">
        <f t="shared" ca="1" si="8"/>
        <v>18</v>
      </c>
      <c r="Q21" s="22">
        <f t="shared" ca="1" si="8"/>
        <v>25</v>
      </c>
      <c r="R21" s="22">
        <f t="shared" ca="1" si="8"/>
        <v>30</v>
      </c>
      <c r="S21" s="22">
        <f t="shared" ca="1" si="8"/>
        <v>32</v>
      </c>
      <c r="T21" s="22">
        <f t="shared" ca="1" si="8"/>
        <v>38</v>
      </c>
      <c r="U21" s="22">
        <f t="shared" ca="1" si="8"/>
        <v>51</v>
      </c>
      <c r="V21" s="22">
        <f t="shared" ca="1" si="8"/>
        <v>41</v>
      </c>
      <c r="W21" s="22">
        <f t="shared" ca="1" si="8"/>
        <v>24</v>
      </c>
      <c r="X21" s="22">
        <f t="shared" ca="1" si="8"/>
        <v>25</v>
      </c>
      <c r="Y21" s="22">
        <f t="shared" ca="1" si="8"/>
        <v>44</v>
      </c>
      <c r="Z21" s="22">
        <f t="shared" ca="1" si="8"/>
        <v>40</v>
      </c>
      <c r="AA21" s="22">
        <f t="shared" ca="1" si="8"/>
        <v>55</v>
      </c>
      <c r="AB21" s="22">
        <f t="shared" ca="1" si="8"/>
        <v>59</v>
      </c>
      <c r="AC21" s="22">
        <f t="shared" ca="1" si="8"/>
        <v>95</v>
      </c>
      <c r="AD21" s="22">
        <f t="shared" ca="1" si="8"/>
        <v>55</v>
      </c>
      <c r="AE21" s="22">
        <f t="shared" ca="1" si="8"/>
        <v>51</v>
      </c>
      <c r="AF21" s="22">
        <f t="shared" ca="1" si="8"/>
        <v>90</v>
      </c>
      <c r="AG21" s="22">
        <f t="shared" ca="1" si="8"/>
        <v>99</v>
      </c>
      <c r="AH21" s="22">
        <f t="shared" ca="1" si="8"/>
        <v>80</v>
      </c>
      <c r="AI21" s="22">
        <f t="shared" ca="1" si="8"/>
        <v>86</v>
      </c>
      <c r="AJ21" s="22">
        <f t="shared" ca="1" si="8"/>
        <v>88</v>
      </c>
      <c r="AK21" s="22">
        <f t="shared" ca="1" si="8"/>
        <v>38</v>
      </c>
      <c r="AL21" s="22">
        <f t="shared" ca="1" si="8"/>
        <v>25</v>
      </c>
      <c r="AM21" s="22">
        <f t="shared" ca="1" si="8"/>
        <v>44</v>
      </c>
      <c r="AN21" s="22">
        <f t="shared" ca="1" si="8"/>
        <v>59</v>
      </c>
      <c r="AO21" s="22">
        <f t="shared" ca="1" si="8"/>
        <v>34</v>
      </c>
      <c r="AP21" s="22">
        <f t="shared" ca="1" si="8"/>
        <v>34</v>
      </c>
      <c r="AQ21" s="22">
        <f t="shared" ca="1" si="8"/>
        <v>28</v>
      </c>
      <c r="AR21" s="22">
        <f t="shared" ca="1" si="8"/>
        <v>22</v>
      </c>
      <c r="AS21" s="22">
        <f t="shared" ca="1" si="8"/>
        <v>14</v>
      </c>
      <c r="AT21" s="22">
        <f t="shared" ca="1" si="8"/>
        <v>39</v>
      </c>
      <c r="AU21" s="22">
        <f t="shared" ca="1" si="8"/>
        <v>37</v>
      </c>
      <c r="AV21" s="22">
        <f t="shared" ca="1" si="8"/>
        <v>64</v>
      </c>
      <c r="AW21" s="22">
        <f t="shared" ca="1" si="8"/>
        <v>45</v>
      </c>
      <c r="AX21" s="22">
        <f t="shared" ca="1" si="8"/>
        <v>28</v>
      </c>
      <c r="AY21" s="22">
        <f t="shared" ca="1" si="8"/>
        <v>15</v>
      </c>
      <c r="AZ21" s="22">
        <f t="shared" ca="1" si="8"/>
        <v>25</v>
      </c>
      <c r="BA21" s="22">
        <f t="shared" ca="1" si="8"/>
        <v>41</v>
      </c>
      <c r="BB21" s="22">
        <f t="shared" ca="1" si="8"/>
        <v>35</v>
      </c>
      <c r="BC21" s="22">
        <f t="shared" ca="1" si="8"/>
        <v>34</v>
      </c>
      <c r="BD21" s="22">
        <f t="shared" ca="1" si="8"/>
        <v>56</v>
      </c>
      <c r="BE21" s="22">
        <f t="shared" ca="1" si="8"/>
        <v>35</v>
      </c>
      <c r="BF21" s="22">
        <f t="shared" ca="1" si="8"/>
        <v>30</v>
      </c>
      <c r="BG21" s="22">
        <f t="shared" ca="1" si="8"/>
        <v>32</v>
      </c>
      <c r="BH21" s="22">
        <f t="shared" ca="1" si="8"/>
        <v>66</v>
      </c>
      <c r="BI21" s="22">
        <f t="shared" ca="1" si="8"/>
        <v>57</v>
      </c>
      <c r="BJ21" s="22">
        <f t="shared" ca="1" si="8"/>
        <v>37</v>
      </c>
      <c r="BK21" s="22">
        <f ca="1">SUM(BK22:BK25)</f>
        <v>0</v>
      </c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</row>
    <row r="22" spans="1:171">
      <c r="A22" s="20"/>
      <c r="B22" s="20" t="s">
        <v>41</v>
      </c>
      <c r="C22" s="19">
        <f ca="1">SUMIF('Sub-base'!$P:$P,Base!C$2,'Sub-base'!$R:$R)</f>
        <v>17</v>
      </c>
      <c r="D22" s="19">
        <f ca="1">SUMIF('Sub-base'!$P:$P,Base!D$2,'Sub-base'!$R:$R)</f>
        <v>14</v>
      </c>
      <c r="E22" s="19">
        <f ca="1">SUMIF('Sub-base'!$P:$P,Base!E$2,'Sub-base'!$R:$R)</f>
        <v>17</v>
      </c>
      <c r="F22" s="19">
        <f ca="1">SUMIF('Sub-base'!$P:$P,Base!F$2,'Sub-base'!$R:$R)</f>
        <v>12</v>
      </c>
      <c r="G22" s="19">
        <f ca="1">SUMIF('Sub-base'!$P:$P,Base!G$2,'Sub-base'!$R:$R)</f>
        <v>24</v>
      </c>
      <c r="H22" s="19">
        <f ca="1">SUMIF('Sub-base'!$P:$P,Base!H$2,'Sub-base'!$R:$R)</f>
        <v>22</v>
      </c>
      <c r="I22" s="19">
        <f ca="1">SUMIF('Sub-base'!$P:$P,Base!I$2,'Sub-base'!$R:$R)</f>
        <v>42</v>
      </c>
      <c r="J22" s="19">
        <f ca="1">SUMIF('Sub-base'!$P:$P,Base!J$2,'Sub-base'!$R:$R)</f>
        <v>14</v>
      </c>
      <c r="K22" s="19">
        <f ca="1">SUMIF('Sub-base'!$P:$P,Base!K$2,'Sub-base'!$R:$R)</f>
        <v>23</v>
      </c>
      <c r="L22" s="19">
        <f ca="1">SUMIF('Sub-base'!$P:$P,Base!L$2,'Sub-base'!$R:$R)</f>
        <v>10</v>
      </c>
      <c r="M22" s="19">
        <f ca="1">SUMIF('Sub-base'!$P:$P,Base!M$2,'Sub-base'!$R:$R)</f>
        <v>11</v>
      </c>
      <c r="N22" s="19">
        <f ca="1">SUMIF('Sub-base'!$P:$P,Base!N$2,'Sub-base'!$R:$R)</f>
        <v>14</v>
      </c>
      <c r="O22" s="19">
        <f ca="1">SUMIF('Sub-base'!$P:$P,Base!O$2,'Sub-base'!$R:$R)</f>
        <v>13</v>
      </c>
      <c r="P22" s="19">
        <f ca="1">SUMIF('Sub-base'!$P:$P,Base!P$2,'Sub-base'!$R:$R)</f>
        <v>7</v>
      </c>
      <c r="Q22" s="19">
        <f ca="1">SUMIF('Sub-base'!$P:$P,Base!Q$2,'Sub-base'!$R:$R)</f>
        <v>12</v>
      </c>
      <c r="R22" s="19">
        <f ca="1">SUMIF('Sub-base'!$P:$P,Base!R$2,'Sub-base'!$R:$R)</f>
        <v>21</v>
      </c>
      <c r="S22" s="19">
        <f ca="1">SUMIF('Sub-base'!$P:$P,Base!S$2,'Sub-base'!$R:$R)</f>
        <v>15</v>
      </c>
      <c r="T22" s="19">
        <f ca="1">SUMIF('Sub-base'!$P:$P,Base!T$2,'Sub-base'!$R:$R)</f>
        <v>13</v>
      </c>
      <c r="U22" s="19">
        <f ca="1">SUMIF('Sub-base'!$P:$P,Base!U$2,'Sub-base'!$R:$R)</f>
        <v>19</v>
      </c>
      <c r="V22" s="19">
        <f ca="1">SUMIF('Sub-base'!$P:$P,Base!V$2,'Sub-base'!$R:$R)</f>
        <v>11</v>
      </c>
      <c r="W22" s="19">
        <f ca="1">SUMIF('Sub-base'!$P:$P,Base!W$2,'Sub-base'!$R:$R)</f>
        <v>5</v>
      </c>
      <c r="X22" s="19">
        <f ca="1">SUMIF('Sub-base'!$P:$P,Base!X$2,'Sub-base'!$R:$R)</f>
        <v>6</v>
      </c>
      <c r="Y22" s="19">
        <f ca="1">SUMIF('Sub-base'!$P:$P,Base!Y$2,'Sub-base'!$R:$R)</f>
        <v>11</v>
      </c>
      <c r="Z22" s="19">
        <f ca="1">SUMIF('Sub-base'!$P:$P,Base!Z$2,'Sub-base'!$R:$R)</f>
        <v>13</v>
      </c>
      <c r="AA22" s="19">
        <f ca="1">SUMIF('Sub-base'!$P:$P,Base!AA$2,'Sub-base'!$R:$R)</f>
        <v>16</v>
      </c>
      <c r="AB22" s="19">
        <f ca="1">SUMIF('Sub-base'!$P:$P,Base!AB$2,'Sub-base'!$R:$R)</f>
        <v>13</v>
      </c>
      <c r="AC22" s="19">
        <f ca="1">SUMIF('Sub-base'!$P:$P,Base!AC$2,'Sub-base'!$R:$R)</f>
        <v>20</v>
      </c>
      <c r="AD22" s="19">
        <f ca="1">SUMIF('Sub-base'!$P:$P,Base!AD$2,'Sub-base'!$R:$R)</f>
        <v>16</v>
      </c>
      <c r="AE22" s="19">
        <f ca="1">SUMIF('Sub-base'!$P:$P,Base!AE$2,'Sub-base'!$R:$R)</f>
        <v>17</v>
      </c>
      <c r="AF22" s="19">
        <f ca="1">SUMIF('Sub-base'!$P:$P,Base!AF$2,'Sub-base'!$R:$R)</f>
        <v>27</v>
      </c>
      <c r="AG22" s="19">
        <f ca="1">SUMIF('Sub-base'!$P:$P,Base!AG$2,'Sub-base'!$R:$R)</f>
        <v>22</v>
      </c>
      <c r="AH22" s="19">
        <f ca="1">SUMIF('Sub-base'!$P:$P,Base!AH$2,'Sub-base'!$R:$R)</f>
        <v>19</v>
      </c>
      <c r="AI22" s="19">
        <f ca="1">SUMIF('Sub-base'!$P:$P,Base!AI$2,'Sub-base'!$R:$R)</f>
        <v>19</v>
      </c>
      <c r="AJ22" s="19">
        <f ca="1">SUMIF('Sub-base'!$P:$P,Base!AJ$2,'Sub-base'!$R:$R)</f>
        <v>24</v>
      </c>
      <c r="AK22" s="19">
        <f ca="1">SUMIF('Sub-base'!$P:$P,Base!AK$2,'Sub-base'!$R:$R)</f>
        <v>12</v>
      </c>
      <c r="AL22" s="19">
        <f ca="1">SUMIF('Sub-base'!$P:$P,Base!AL$2,'Sub-base'!$R:$R)</f>
        <v>14</v>
      </c>
      <c r="AM22" s="19">
        <f ca="1">SUMIF('Sub-base'!$P:$P,Base!AM$2,'Sub-base'!$R:$R)</f>
        <v>18</v>
      </c>
      <c r="AN22" s="19">
        <f ca="1">SUMIF('Sub-base'!$P:$P,Base!AN$2,'Sub-base'!$R:$R)</f>
        <v>28</v>
      </c>
      <c r="AO22" s="19">
        <f ca="1">SUMIF('Sub-base'!$P:$P,Base!AO$2,'Sub-base'!$R:$R)</f>
        <v>19</v>
      </c>
      <c r="AP22" s="19">
        <f ca="1">SUMIF('Sub-base'!$P:$P,Base!AP$2,'Sub-base'!$R:$R)</f>
        <v>12</v>
      </c>
      <c r="AQ22" s="19">
        <f ca="1">SUMIF('Sub-base'!$P:$P,Base!AQ$2,'Sub-base'!$R:$R)</f>
        <v>14</v>
      </c>
      <c r="AR22" s="19">
        <f ca="1">SUMIF('Sub-base'!$P:$P,Base!AR$2,'Sub-base'!$R:$R)</f>
        <v>9</v>
      </c>
      <c r="AS22" s="19">
        <f ca="1">SUMIF('Sub-base'!$P:$P,Base!AS$2,'Sub-base'!$R:$R)</f>
        <v>8</v>
      </c>
      <c r="AT22" s="19">
        <f ca="1">SUMIF('Sub-base'!$P:$P,Base!AT$2,'Sub-base'!$R:$R)</f>
        <v>20</v>
      </c>
      <c r="AU22" s="19">
        <f ca="1">SUMIF('Sub-base'!$P:$P,Base!AU$2,'Sub-base'!$R:$R)</f>
        <v>19</v>
      </c>
      <c r="AV22" s="19">
        <f ca="1">SUMIF('Sub-base'!$P:$P,Base!AV$2,'Sub-base'!$R:$R)</f>
        <v>23</v>
      </c>
      <c r="AW22" s="19">
        <f ca="1">SUMIF('Sub-base'!$P:$P,Base!AW$2,'Sub-base'!$R:$R)</f>
        <v>14</v>
      </c>
      <c r="AX22" s="19">
        <f ca="1">SUMIF('Sub-base'!$P:$P,Base!AX$2,'Sub-base'!$R:$R)</f>
        <v>13</v>
      </c>
      <c r="AY22" s="19">
        <f ca="1">SUMIF('Sub-base'!$P:$P,Base!AY$2,'Sub-base'!$R:$R)</f>
        <v>5</v>
      </c>
      <c r="AZ22" s="19">
        <f ca="1">SUMIF('Sub-base'!$P:$P,Base!AZ$2,'Sub-base'!$R:$R)</f>
        <v>11</v>
      </c>
      <c r="BA22" s="19">
        <f ca="1">SUMIF('Sub-base'!$P:$P,Base!BA$2,'Sub-base'!$R:$R)</f>
        <v>18</v>
      </c>
      <c r="BB22" s="19">
        <f ca="1">SUMIF('Sub-base'!$P:$P,Base!BB$2,'Sub-base'!$R:$R)</f>
        <v>10</v>
      </c>
      <c r="BC22" s="19">
        <f ca="1">SUMIF('Sub-base'!$P:$P,Base!BC$2,'Sub-base'!$R:$R)</f>
        <v>10</v>
      </c>
      <c r="BD22" s="19">
        <f ca="1">SUMIF('Sub-base'!$P:$P,Base!BD$2,'Sub-base'!$R:$R)</f>
        <v>18</v>
      </c>
      <c r="BE22" s="19">
        <f ca="1">SUMIF('Sub-base'!$P:$P,Base!BE$2,'Sub-base'!$R:$R)</f>
        <v>5</v>
      </c>
      <c r="BF22" s="19">
        <f ca="1">SUMIF('Sub-base'!$P:$P,Base!BF$2,'Sub-base'!$R:$R)</f>
        <v>13</v>
      </c>
      <c r="BG22" s="19">
        <f ca="1">SUMIF('Sub-base'!$P:$P,Base!BG$2,'Sub-base'!$R:$R)</f>
        <v>11</v>
      </c>
      <c r="BH22" s="19">
        <f ca="1">SUMIF('Sub-base'!$P:$P,Base!BH$2,'Sub-base'!$R:$R)</f>
        <v>23</v>
      </c>
      <c r="BI22" s="19">
        <f ca="1">SUMIF('Sub-base'!$P:$P,Base!BI$2,'Sub-base'!$R:$R)</f>
        <v>21</v>
      </c>
      <c r="BJ22" s="19">
        <f ca="1">SUMIF('Sub-base'!$P:$P,Base!BJ$2,'Sub-base'!$R:$R)</f>
        <v>12</v>
      </c>
      <c r="BK22" s="19">
        <f ca="1">SUMIF('Sub-base'!$P:$P,Base!BK$2,'Sub-base'!$R:$R)</f>
        <v>0</v>
      </c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</row>
    <row r="23" spans="1:171">
      <c r="A23" s="20"/>
      <c r="B23" s="20" t="s">
        <v>39</v>
      </c>
      <c r="C23" s="19">
        <f ca="1">SUMIF('Sub-base'!$P:$P,Base!C$2,'Sub-base'!$Q:$Q)</f>
        <v>7</v>
      </c>
      <c r="D23" s="19">
        <f ca="1">SUMIF('Sub-base'!$P:$P,Base!D$2,'Sub-base'!$Q:$Q)</f>
        <v>16</v>
      </c>
      <c r="E23" s="19">
        <f ca="1">SUMIF('Sub-base'!$P:$P,Base!E$2,'Sub-base'!$Q:$Q)</f>
        <v>17</v>
      </c>
      <c r="F23" s="19">
        <f ca="1">SUMIF('Sub-base'!$P:$P,Base!F$2,'Sub-base'!$Q:$Q)</f>
        <v>34</v>
      </c>
      <c r="G23" s="19">
        <f ca="1">SUMIF('Sub-base'!$P:$P,Base!G$2,'Sub-base'!$Q:$Q)</f>
        <v>31</v>
      </c>
      <c r="H23" s="19">
        <f ca="1">SUMIF('Sub-base'!$P:$P,Base!H$2,'Sub-base'!$Q:$Q)</f>
        <v>26</v>
      </c>
      <c r="I23" s="19">
        <f ca="1">SUMIF('Sub-base'!$P:$P,Base!I$2,'Sub-base'!$Q:$Q)</f>
        <v>8</v>
      </c>
      <c r="J23" s="19">
        <f ca="1">SUMIF('Sub-base'!$P:$P,Base!J$2,'Sub-base'!$Q:$Q)</f>
        <v>7</v>
      </c>
      <c r="K23" s="19">
        <f ca="1">SUMIF('Sub-base'!$P:$P,Base!K$2,'Sub-base'!$Q:$Q)</f>
        <v>12</v>
      </c>
      <c r="L23" s="19">
        <f ca="1">SUMIF('Sub-base'!$P:$P,Base!L$2,'Sub-base'!$Q:$Q)</f>
        <v>9</v>
      </c>
      <c r="M23" s="19">
        <f ca="1">SUMIF('Sub-base'!$P:$P,Base!M$2,'Sub-base'!$Q:$Q)</f>
        <v>5</v>
      </c>
      <c r="N23" s="19">
        <f ca="1">SUMIF('Sub-base'!$P:$P,Base!N$2,'Sub-base'!$Q:$Q)</f>
        <v>17</v>
      </c>
      <c r="O23" s="19">
        <f ca="1">SUMIF('Sub-base'!$P:$P,Base!O$2,'Sub-base'!$Q:$Q)</f>
        <v>20</v>
      </c>
      <c r="P23" s="19">
        <f ca="1">SUMIF('Sub-base'!$P:$P,Base!P$2,'Sub-base'!$Q:$Q)</f>
        <v>4</v>
      </c>
      <c r="Q23" s="19">
        <f ca="1">SUMIF('Sub-base'!$P:$P,Base!Q$2,'Sub-base'!$Q:$Q)</f>
        <v>7</v>
      </c>
      <c r="R23" s="19">
        <f ca="1">SUMIF('Sub-base'!$P:$P,Base!R$2,'Sub-base'!$Q:$Q)</f>
        <v>8</v>
      </c>
      <c r="S23" s="19">
        <f ca="1">SUMIF('Sub-base'!$P:$P,Base!S$2,'Sub-base'!$Q:$Q)</f>
        <v>11</v>
      </c>
      <c r="T23" s="19">
        <f ca="1">SUMIF('Sub-base'!$P:$P,Base!T$2,'Sub-base'!$Q:$Q)</f>
        <v>12</v>
      </c>
      <c r="U23" s="19">
        <f ca="1">SUMIF('Sub-base'!$P:$P,Base!U$2,'Sub-base'!$Q:$Q)</f>
        <v>13</v>
      </c>
      <c r="V23" s="19">
        <f ca="1">SUMIF('Sub-base'!$P:$P,Base!V$2,'Sub-base'!$Q:$Q)</f>
        <v>20</v>
      </c>
      <c r="W23" s="19">
        <f ca="1">SUMIF('Sub-base'!$P:$P,Base!W$2,'Sub-base'!$Q:$Q)</f>
        <v>12</v>
      </c>
      <c r="X23" s="19">
        <f ca="1">SUMIF('Sub-base'!$P:$P,Base!X$2,'Sub-base'!$Q:$Q)</f>
        <v>12</v>
      </c>
      <c r="Y23" s="19">
        <f ca="1">SUMIF('Sub-base'!$P:$P,Base!Y$2,'Sub-base'!$Q:$Q)</f>
        <v>12</v>
      </c>
      <c r="Z23" s="19">
        <f ca="1">SUMIF('Sub-base'!$P:$P,Base!Z$2,'Sub-base'!$Q:$Q)</f>
        <v>12</v>
      </c>
      <c r="AA23" s="19">
        <f ca="1">SUMIF('Sub-base'!$P:$P,Base!AA$2,'Sub-base'!$Q:$Q)</f>
        <v>11</v>
      </c>
      <c r="AB23" s="19">
        <f ca="1">SUMIF('Sub-base'!$P:$P,Base!AB$2,'Sub-base'!$Q:$Q)</f>
        <v>20</v>
      </c>
      <c r="AC23" s="19">
        <f ca="1">SUMIF('Sub-base'!$P:$P,Base!AC$2,'Sub-base'!$Q:$Q)</f>
        <v>34</v>
      </c>
      <c r="AD23" s="19">
        <f ca="1">SUMIF('Sub-base'!$P:$P,Base!AD$2,'Sub-base'!$Q:$Q)</f>
        <v>19</v>
      </c>
      <c r="AE23" s="19">
        <f ca="1">SUMIF('Sub-base'!$P:$P,Base!AE$2,'Sub-base'!$Q:$Q)</f>
        <v>20</v>
      </c>
      <c r="AF23" s="19">
        <f ca="1">SUMIF('Sub-base'!$P:$P,Base!AF$2,'Sub-base'!$Q:$Q)</f>
        <v>32</v>
      </c>
      <c r="AG23" s="19">
        <f ca="1">SUMIF('Sub-base'!$P:$P,Base!AG$2,'Sub-base'!$Q:$Q)</f>
        <v>59</v>
      </c>
      <c r="AH23" s="19">
        <f ca="1">SUMIF('Sub-base'!$P:$P,Base!AH$2,'Sub-base'!$Q:$Q)</f>
        <v>47</v>
      </c>
      <c r="AI23" s="19">
        <f ca="1">SUMIF('Sub-base'!$P:$P,Base!AI$2,'Sub-base'!$Q:$Q)</f>
        <v>54</v>
      </c>
      <c r="AJ23" s="19">
        <f ca="1">SUMIF('Sub-base'!$P:$P,Base!AJ$2,'Sub-base'!$Q:$Q)</f>
        <v>38</v>
      </c>
      <c r="AK23" s="19">
        <f ca="1">SUMIF('Sub-base'!$P:$P,Base!AK$2,'Sub-base'!$Q:$Q)</f>
        <v>9</v>
      </c>
      <c r="AL23" s="19">
        <f ca="1">SUMIF('Sub-base'!$P:$P,Base!AL$2,'Sub-base'!$Q:$Q)</f>
        <v>4</v>
      </c>
      <c r="AM23" s="19">
        <f ca="1">SUMIF('Sub-base'!$P:$P,Base!AM$2,'Sub-base'!$Q:$Q)</f>
        <v>11</v>
      </c>
      <c r="AN23" s="19">
        <f ca="1">SUMIF('Sub-base'!$P:$P,Base!AN$2,'Sub-base'!$Q:$Q)</f>
        <v>15</v>
      </c>
      <c r="AO23" s="19">
        <f ca="1">SUMIF('Sub-base'!$P:$P,Base!AO$2,'Sub-base'!$Q:$Q)</f>
        <v>10</v>
      </c>
      <c r="AP23" s="19">
        <f ca="1">SUMIF('Sub-base'!$P:$P,Base!AP$2,'Sub-base'!$Q:$Q)</f>
        <v>15</v>
      </c>
      <c r="AQ23" s="19">
        <f ca="1">SUMIF('Sub-base'!$P:$P,Base!AQ$2,'Sub-base'!$Q:$Q)</f>
        <v>9</v>
      </c>
      <c r="AR23" s="19">
        <f ca="1">SUMIF('Sub-base'!$P:$P,Base!AR$2,'Sub-base'!$Q:$Q)</f>
        <v>10</v>
      </c>
      <c r="AS23" s="19">
        <f ca="1">SUMIF('Sub-base'!$P:$P,Base!AS$2,'Sub-base'!$Q:$Q)</f>
        <v>3</v>
      </c>
      <c r="AT23" s="19">
        <f ca="1">SUMIF('Sub-base'!$P:$P,Base!AT$2,'Sub-base'!$Q:$Q)</f>
        <v>14</v>
      </c>
      <c r="AU23" s="19">
        <f ca="1">SUMIF('Sub-base'!$P:$P,Base!AU$2,'Sub-base'!$Q:$Q)</f>
        <v>9</v>
      </c>
      <c r="AV23" s="19">
        <f ca="1">SUMIF('Sub-base'!$P:$P,Base!AV$2,'Sub-base'!$Q:$Q)</f>
        <v>21</v>
      </c>
      <c r="AW23" s="19">
        <f ca="1">SUMIF('Sub-base'!$P:$P,Base!AW$2,'Sub-base'!$Q:$Q)</f>
        <v>13</v>
      </c>
      <c r="AX23" s="19">
        <f ca="1">SUMIF('Sub-base'!$P:$P,Base!AX$2,'Sub-base'!$Q:$Q)</f>
        <v>4</v>
      </c>
      <c r="AY23" s="19">
        <f ca="1">SUMIF('Sub-base'!$P:$P,Base!AY$2,'Sub-base'!$Q:$Q)</f>
        <v>2</v>
      </c>
      <c r="AZ23" s="19">
        <f ca="1">SUMIF('Sub-base'!$P:$P,Base!AZ$2,'Sub-base'!$Q:$Q)</f>
        <v>2</v>
      </c>
      <c r="BA23" s="19">
        <f ca="1">SUMIF('Sub-base'!$P:$P,Base!BA$2,'Sub-base'!$Q:$Q)</f>
        <v>9</v>
      </c>
      <c r="BB23" s="19">
        <f ca="1">SUMIF('Sub-base'!$P:$P,Base!BB$2,'Sub-base'!$Q:$Q)</f>
        <v>14</v>
      </c>
      <c r="BC23" s="19">
        <f ca="1">SUMIF('Sub-base'!$P:$P,Base!BC$2,'Sub-base'!$Q:$Q)</f>
        <v>5</v>
      </c>
      <c r="BD23" s="19">
        <f ca="1">SUMIF('Sub-base'!$P:$P,Base!BD$2,'Sub-base'!$Q:$Q)</f>
        <v>10</v>
      </c>
      <c r="BE23" s="19">
        <f ca="1">SUMIF('Sub-base'!$P:$P,Base!BE$2,'Sub-base'!$Q:$Q)</f>
        <v>8</v>
      </c>
      <c r="BF23" s="19">
        <f ca="1">SUMIF('Sub-base'!$P:$P,Base!BF$2,'Sub-base'!$Q:$Q)</f>
        <v>7</v>
      </c>
      <c r="BG23" s="19">
        <f ca="1">SUMIF('Sub-base'!$P:$P,Base!BG$2,'Sub-base'!$Q:$Q)</f>
        <v>9</v>
      </c>
      <c r="BH23" s="19">
        <f ca="1">SUMIF('Sub-base'!$P:$P,Base!BH$2,'Sub-base'!$Q:$Q)</f>
        <v>17</v>
      </c>
      <c r="BI23" s="19">
        <f ca="1">SUMIF('Sub-base'!$P:$P,Base!BI$2,'Sub-base'!$Q:$Q)</f>
        <v>16</v>
      </c>
      <c r="BJ23" s="19">
        <f ca="1">SUMIF('Sub-base'!$P:$P,Base!BJ$2,'Sub-base'!$Q:$Q)</f>
        <v>4</v>
      </c>
      <c r="BK23" s="19">
        <f ca="1">SUMIF('Sub-base'!$P:$P,Base!BK$2,'Sub-base'!$Q:$Q)</f>
        <v>0</v>
      </c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</row>
    <row r="24" spans="1:171">
      <c r="A24" s="20"/>
      <c r="B24" s="20" t="s">
        <v>65</v>
      </c>
      <c r="C24" s="19">
        <f ca="1">SUMIF('Sub-base'!$P:$P,Base!C$2,'Sub-base'!$S:$S)</f>
        <v>4</v>
      </c>
      <c r="D24" s="19">
        <f ca="1">SUMIF('Sub-base'!$P:$P,Base!D$2,'Sub-base'!$S:$S)</f>
        <v>19</v>
      </c>
      <c r="E24" s="19">
        <f ca="1">SUMIF('Sub-base'!$P:$P,Base!E$2,'Sub-base'!$S:$S)</f>
        <v>8</v>
      </c>
      <c r="F24" s="19">
        <f ca="1">SUMIF('Sub-base'!$P:$P,Base!F$2,'Sub-base'!$S:$S)</f>
        <v>15</v>
      </c>
      <c r="G24" s="19">
        <f ca="1">SUMIF('Sub-base'!$P:$P,Base!G$2,'Sub-base'!$S:$S)</f>
        <v>9</v>
      </c>
      <c r="H24" s="19">
        <f ca="1">SUMIF('Sub-base'!$P:$P,Base!H$2,'Sub-base'!$S:$S)</f>
        <v>5</v>
      </c>
      <c r="I24" s="19">
        <f ca="1">SUMIF('Sub-base'!$P:$P,Base!I$2,'Sub-base'!$S:$S)</f>
        <v>208</v>
      </c>
      <c r="J24" s="19">
        <f ca="1">SUMIF('Sub-base'!$P:$P,Base!J$2,'Sub-base'!$S:$S)</f>
        <v>18</v>
      </c>
      <c r="K24" s="19">
        <f ca="1">SUMIF('Sub-base'!$P:$P,Base!K$2,'Sub-base'!$S:$S)</f>
        <v>23</v>
      </c>
      <c r="L24" s="19">
        <f ca="1">SUMIF('Sub-base'!$P:$P,Base!L$2,'Sub-base'!$S:$S)</f>
        <v>18</v>
      </c>
      <c r="M24" s="19">
        <f ca="1">SUMIF('Sub-base'!$P:$P,Base!M$2,'Sub-base'!$S:$S)</f>
        <v>6</v>
      </c>
      <c r="N24" s="19">
        <f ca="1">SUMIF('Sub-base'!$P:$P,Base!N$2,'Sub-base'!$S:$S)</f>
        <v>12</v>
      </c>
      <c r="O24" s="19">
        <f ca="1">SUMIF('Sub-base'!$P:$P,Base!O$2,'Sub-base'!$S:$S)</f>
        <v>10</v>
      </c>
      <c r="P24" s="19">
        <f ca="1">SUMIF('Sub-base'!$P:$P,Base!P$2,'Sub-base'!$S:$S)</f>
        <v>7</v>
      </c>
      <c r="Q24" s="19">
        <f ca="1">SUMIF('Sub-base'!$P:$P,Base!Q$2,'Sub-base'!$S:$S)</f>
        <v>6</v>
      </c>
      <c r="R24" s="19">
        <f ca="1">SUMIF('Sub-base'!$P:$P,Base!R$2,'Sub-base'!$S:$S)</f>
        <v>1</v>
      </c>
      <c r="S24" s="19">
        <f ca="1">SUMIF('Sub-base'!$P:$P,Base!S$2,'Sub-base'!$S:$S)</f>
        <v>6</v>
      </c>
      <c r="T24" s="19">
        <f ca="1">SUMIF('Sub-base'!$P:$P,Base!T$2,'Sub-base'!$S:$S)</f>
        <v>13</v>
      </c>
      <c r="U24" s="19">
        <f ca="1">SUMIF('Sub-base'!$P:$P,Base!U$2,'Sub-base'!$S:$S)</f>
        <v>19</v>
      </c>
      <c r="V24" s="19">
        <f ca="1">SUMIF('Sub-base'!$P:$P,Base!V$2,'Sub-base'!$S:$S)</f>
        <v>10</v>
      </c>
      <c r="W24" s="19">
        <f ca="1">SUMIF('Sub-base'!$P:$P,Base!W$2,'Sub-base'!$S:$S)</f>
        <v>7</v>
      </c>
      <c r="X24" s="19">
        <f ca="1">SUMIF('Sub-base'!$P:$P,Base!X$2,'Sub-base'!$S:$S)</f>
        <v>7</v>
      </c>
      <c r="Y24" s="19">
        <f ca="1">SUMIF('Sub-base'!$P:$P,Base!Y$2,'Sub-base'!$S:$S)</f>
        <v>21</v>
      </c>
      <c r="Z24" s="19">
        <f ca="1">SUMIF('Sub-base'!$P:$P,Base!Z$2,'Sub-base'!$S:$S)</f>
        <v>15</v>
      </c>
      <c r="AA24" s="19">
        <f ca="1">SUMIF('Sub-base'!$P:$P,Base!AA$2,'Sub-base'!$S:$S)</f>
        <v>28</v>
      </c>
      <c r="AB24" s="19">
        <f ca="1">SUMIF('Sub-base'!$P:$P,Base!AB$2,'Sub-base'!$S:$S)</f>
        <v>26</v>
      </c>
      <c r="AC24" s="19">
        <f ca="1">SUMIF('Sub-base'!$P:$P,Base!AC$2,'Sub-base'!$S:$S)</f>
        <v>41</v>
      </c>
      <c r="AD24" s="19">
        <f ca="1">SUMIF('Sub-base'!$P:$P,Base!AD$2,'Sub-base'!$S:$S)</f>
        <v>20</v>
      </c>
      <c r="AE24" s="19">
        <f ca="1">SUMIF('Sub-base'!$P:$P,Base!AE$2,'Sub-base'!$S:$S)</f>
        <v>14</v>
      </c>
      <c r="AF24" s="19">
        <f ca="1">SUMIF('Sub-base'!$P:$P,Base!AF$2,'Sub-base'!$S:$S)</f>
        <v>31</v>
      </c>
      <c r="AG24" s="19">
        <f ca="1">SUMIF('Sub-base'!$P:$P,Base!AG$2,'Sub-base'!$S:$S)</f>
        <v>18</v>
      </c>
      <c r="AH24" s="19">
        <f ca="1">SUMIF('Sub-base'!$P:$P,Base!AH$2,'Sub-base'!$S:$S)</f>
        <v>14</v>
      </c>
      <c r="AI24" s="19">
        <f ca="1">SUMIF('Sub-base'!$P:$P,Base!AI$2,'Sub-base'!$S:$S)</f>
        <v>13</v>
      </c>
      <c r="AJ24" s="19">
        <f ca="1">SUMIF('Sub-base'!$P:$P,Base!AJ$2,'Sub-base'!$S:$S)</f>
        <v>26</v>
      </c>
      <c r="AK24" s="19">
        <f ca="1">SUMIF('Sub-base'!$P:$P,Base!AK$2,'Sub-base'!$S:$S)</f>
        <v>17</v>
      </c>
      <c r="AL24" s="19">
        <f ca="1">SUMIF('Sub-base'!$P:$P,Base!AL$2,'Sub-base'!$S:$S)</f>
        <v>7</v>
      </c>
      <c r="AM24" s="19">
        <f ca="1">SUMIF('Sub-base'!$P:$P,Base!AM$2,'Sub-base'!$S:$S)</f>
        <v>15</v>
      </c>
      <c r="AN24" s="19">
        <f ca="1">SUMIF('Sub-base'!$P:$P,Base!AN$2,'Sub-base'!$S:$S)</f>
        <v>16</v>
      </c>
      <c r="AO24" s="19">
        <f ca="1">SUMIF('Sub-base'!$P:$P,Base!AO$2,'Sub-base'!$S:$S)</f>
        <v>5</v>
      </c>
      <c r="AP24" s="19">
        <f ca="1">SUMIF('Sub-base'!$P:$P,Base!AP$2,'Sub-base'!$S:$S)</f>
        <v>7</v>
      </c>
      <c r="AQ24" s="19">
        <f ca="1">SUMIF('Sub-base'!$P:$P,Base!AQ$2,'Sub-base'!$S:$S)</f>
        <v>5</v>
      </c>
      <c r="AR24" s="19">
        <f ca="1">SUMIF('Sub-base'!$P:$P,Base!AR$2,'Sub-base'!$S:$S)</f>
        <v>3</v>
      </c>
      <c r="AS24" s="19">
        <f ca="1">SUMIF('Sub-base'!$P:$P,Base!AS$2,'Sub-base'!$S:$S)</f>
        <v>3</v>
      </c>
      <c r="AT24" s="19">
        <f ca="1">SUMIF('Sub-base'!$P:$P,Base!AT$2,'Sub-base'!$S:$S)</f>
        <v>5</v>
      </c>
      <c r="AU24" s="19">
        <f ca="1">SUMIF('Sub-base'!$P:$P,Base!AU$2,'Sub-base'!$S:$S)</f>
        <v>9</v>
      </c>
      <c r="AV24" s="19">
        <f ca="1">SUMIF('Sub-base'!$P:$P,Base!AV$2,'Sub-base'!$S:$S)</f>
        <v>20</v>
      </c>
      <c r="AW24" s="19">
        <f ca="1">SUMIF('Sub-base'!$P:$P,Base!AW$2,'Sub-base'!$S:$S)</f>
        <v>18</v>
      </c>
      <c r="AX24" s="19">
        <f ca="1">SUMIF('Sub-base'!$P:$P,Base!AX$2,'Sub-base'!$S:$S)</f>
        <v>11</v>
      </c>
      <c r="AY24" s="19">
        <f ca="1">SUMIF('Sub-base'!$P:$P,Base!AY$2,'Sub-base'!$S:$S)</f>
        <v>8</v>
      </c>
      <c r="AZ24" s="19">
        <f ca="1">SUMIF('Sub-base'!$P:$P,Base!AZ$2,'Sub-base'!$S:$S)</f>
        <v>12</v>
      </c>
      <c r="BA24" s="19">
        <f ca="1">SUMIF('Sub-base'!$P:$P,Base!BA$2,'Sub-base'!$S:$S)</f>
        <v>14</v>
      </c>
      <c r="BB24" s="19">
        <f ca="1">SUMIF('Sub-base'!$P:$P,Base!BB$2,'Sub-base'!$S:$S)</f>
        <v>11</v>
      </c>
      <c r="BC24" s="19">
        <f ca="1">SUMIF('Sub-base'!$P:$P,Base!BC$2,'Sub-base'!$S:$S)</f>
        <v>19</v>
      </c>
      <c r="BD24" s="19">
        <f ca="1">SUMIF('Sub-base'!$P:$P,Base!BD$2,'Sub-base'!$S:$S)</f>
        <v>28</v>
      </c>
      <c r="BE24" s="19">
        <f ca="1">SUMIF('Sub-base'!$P:$P,Base!BE$2,'Sub-base'!$S:$S)</f>
        <v>22</v>
      </c>
      <c r="BF24" s="19">
        <f ca="1">SUMIF('Sub-base'!$P:$P,Base!BF$2,'Sub-base'!$S:$S)</f>
        <v>10</v>
      </c>
      <c r="BG24" s="19">
        <f ca="1">SUMIF('Sub-base'!$P:$P,Base!BG$2,'Sub-base'!$S:$S)</f>
        <v>12</v>
      </c>
      <c r="BH24" s="19">
        <f ca="1">SUMIF('Sub-base'!$P:$P,Base!BH$2,'Sub-base'!$S:$S)</f>
        <v>26</v>
      </c>
      <c r="BI24" s="19">
        <f ca="1">SUMIF('Sub-base'!$P:$P,Base!BI$2,'Sub-base'!$S:$S)</f>
        <v>20</v>
      </c>
      <c r="BJ24" s="19">
        <f ca="1">SUMIF('Sub-base'!$P:$P,Base!BJ$2,'Sub-base'!$S:$S)</f>
        <v>21</v>
      </c>
      <c r="BK24" s="19">
        <f ca="1">SUMIF('Sub-base'!$P:$P,Base!BK$2,'Sub-base'!$S:$S)</f>
        <v>0</v>
      </c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</row>
    <row r="25" spans="1:171">
      <c r="A25" s="20"/>
      <c r="B25" s="20" t="s">
        <v>66</v>
      </c>
      <c r="C25" s="19">
        <f ca="1">SUMIF('Sub-base'!$P:$P,Base!C$2,'Sub-base'!$T:$T)</f>
        <v>0</v>
      </c>
      <c r="D25" s="19">
        <f ca="1">SUMIF('Sub-base'!$P:$P,Base!D$2,'Sub-base'!$T:$T)</f>
        <v>0</v>
      </c>
      <c r="E25" s="19">
        <f ca="1">SUMIF('Sub-base'!$P:$P,Base!E$2,'Sub-base'!$T:$T)</f>
        <v>0</v>
      </c>
      <c r="F25" s="19">
        <f ca="1">SUMIF('Sub-base'!$P:$P,Base!F$2,'Sub-base'!$T:$T)</f>
        <v>0</v>
      </c>
      <c r="G25" s="19">
        <f ca="1">SUMIF('Sub-base'!$P:$P,Base!G$2,'Sub-base'!$T:$T)</f>
        <v>0</v>
      </c>
      <c r="H25" s="19">
        <f ca="1">SUMIF('Sub-base'!$P:$P,Base!H$2,'Sub-base'!$T:$T)</f>
        <v>0</v>
      </c>
      <c r="I25" s="19">
        <f ca="1">SUMIF('Sub-base'!$P:$P,Base!I$2,'Sub-base'!$T:$T)</f>
        <v>0</v>
      </c>
      <c r="J25" s="19">
        <f ca="1">SUMIF('Sub-base'!$P:$P,Base!J$2,'Sub-base'!$T:$T)</f>
        <v>0</v>
      </c>
      <c r="K25" s="19">
        <f ca="1">SUMIF('Sub-base'!$P:$P,Base!K$2,'Sub-base'!$T:$T)</f>
        <v>0</v>
      </c>
      <c r="L25" s="19">
        <f ca="1">SUMIF('Sub-base'!$P:$P,Base!L$2,'Sub-base'!$T:$T)</f>
        <v>0</v>
      </c>
      <c r="M25" s="19">
        <f ca="1">SUMIF('Sub-base'!$P:$P,Base!M$2,'Sub-base'!$T:$T)</f>
        <v>0</v>
      </c>
      <c r="N25" s="19">
        <f ca="1">SUMIF('Sub-base'!$P:$P,Base!N$2,'Sub-base'!$T:$T)</f>
        <v>0</v>
      </c>
      <c r="O25" s="19">
        <f ca="1">SUMIF('Sub-base'!$P:$P,Base!O$2,'Sub-base'!$T:$T)</f>
        <v>0</v>
      </c>
      <c r="P25" s="19">
        <f ca="1">SUMIF('Sub-base'!$P:$P,Base!P$2,'Sub-base'!$T:$T)</f>
        <v>0</v>
      </c>
      <c r="Q25" s="19">
        <f ca="1">SUMIF('Sub-base'!$P:$P,Base!Q$2,'Sub-base'!$T:$T)</f>
        <v>0</v>
      </c>
      <c r="R25" s="19">
        <f ca="1">SUMIF('Sub-base'!$P:$P,Base!R$2,'Sub-base'!$T:$T)</f>
        <v>0</v>
      </c>
      <c r="S25" s="19">
        <f ca="1">SUMIF('Sub-base'!$P:$P,Base!S$2,'Sub-base'!$T:$T)</f>
        <v>0</v>
      </c>
      <c r="T25" s="19">
        <f ca="1">SUMIF('Sub-base'!$P:$P,Base!T$2,'Sub-base'!$T:$T)</f>
        <v>0</v>
      </c>
      <c r="U25" s="19">
        <f ca="1">SUMIF('Sub-base'!$P:$P,Base!U$2,'Sub-base'!$T:$T)</f>
        <v>0</v>
      </c>
      <c r="V25" s="19">
        <f ca="1">SUMIF('Sub-base'!$P:$P,Base!V$2,'Sub-base'!$T:$T)</f>
        <v>0</v>
      </c>
      <c r="W25" s="19">
        <f ca="1">SUMIF('Sub-base'!$P:$P,Base!W$2,'Sub-base'!$T:$T)</f>
        <v>0</v>
      </c>
      <c r="X25" s="19">
        <f ca="1">SUMIF('Sub-base'!$P:$P,Base!X$2,'Sub-base'!$T:$T)</f>
        <v>0</v>
      </c>
      <c r="Y25" s="19">
        <f ca="1">SUMIF('Sub-base'!$P:$P,Base!Y$2,'Sub-base'!$T:$T)</f>
        <v>0</v>
      </c>
      <c r="Z25" s="19">
        <f ca="1">SUMIF('Sub-base'!$P:$P,Base!Z$2,'Sub-base'!$T:$T)</f>
        <v>0</v>
      </c>
      <c r="AA25" s="19">
        <f ca="1">SUMIF('Sub-base'!$P:$P,Base!AA$2,'Sub-base'!$T:$T)</f>
        <v>0</v>
      </c>
      <c r="AB25" s="19">
        <f ca="1">SUMIF('Sub-base'!$P:$P,Base!AB$2,'Sub-base'!$T:$T)</f>
        <v>0</v>
      </c>
      <c r="AC25" s="19">
        <f ca="1">SUMIF('Sub-base'!$P:$P,Base!AC$2,'Sub-base'!$T:$T)</f>
        <v>0</v>
      </c>
      <c r="AD25" s="19">
        <f ca="1">SUMIF('Sub-base'!$P:$P,Base!AD$2,'Sub-base'!$T:$T)</f>
        <v>0</v>
      </c>
      <c r="AE25" s="19">
        <f ca="1">SUMIF('Sub-base'!$P:$P,Base!AE$2,'Sub-base'!$T:$T)</f>
        <v>0</v>
      </c>
      <c r="AF25" s="19">
        <f ca="1">SUMIF('Sub-base'!$P:$P,Base!AF$2,'Sub-base'!$T:$T)</f>
        <v>0</v>
      </c>
      <c r="AG25" s="19">
        <f ca="1">SUMIF('Sub-base'!$P:$P,Base!AG$2,'Sub-base'!$T:$T)</f>
        <v>0</v>
      </c>
      <c r="AH25" s="19">
        <f ca="1">SUMIF('Sub-base'!$P:$P,Base!AH$2,'Sub-base'!$T:$T)</f>
        <v>0</v>
      </c>
      <c r="AI25" s="19">
        <f ca="1">SUMIF('Sub-base'!$P:$P,Base!AI$2,'Sub-base'!$T:$T)</f>
        <v>0</v>
      </c>
      <c r="AJ25" s="19">
        <f ca="1">SUMIF('Sub-base'!$P:$P,Base!AJ$2,'Sub-base'!$T:$T)</f>
        <v>0</v>
      </c>
      <c r="AK25" s="19">
        <f ca="1">SUMIF('Sub-base'!$P:$P,Base!AK$2,'Sub-base'!$T:$T)</f>
        <v>0</v>
      </c>
      <c r="AL25" s="19">
        <f ca="1">SUMIF('Sub-base'!$P:$P,Base!AL$2,'Sub-base'!$T:$T)</f>
        <v>0</v>
      </c>
      <c r="AM25" s="19">
        <f ca="1">SUMIF('Sub-base'!$P:$P,Base!AM$2,'Sub-base'!$T:$T)</f>
        <v>0</v>
      </c>
      <c r="AN25" s="19">
        <f ca="1">SUMIF('Sub-base'!$P:$P,Base!AN$2,'Sub-base'!$T:$T)</f>
        <v>0</v>
      </c>
      <c r="AO25" s="19">
        <f ca="1">SUMIF('Sub-base'!$P:$P,Base!AO$2,'Sub-base'!$T:$T)</f>
        <v>0</v>
      </c>
      <c r="AP25" s="19">
        <f ca="1">SUMIF('Sub-base'!$P:$P,Base!AP$2,'Sub-base'!$T:$T)</f>
        <v>0</v>
      </c>
      <c r="AQ25" s="19">
        <f ca="1">SUMIF('Sub-base'!$P:$P,Base!AQ$2,'Sub-base'!$T:$T)</f>
        <v>0</v>
      </c>
      <c r="AR25" s="19">
        <f ca="1">SUMIF('Sub-base'!$P:$P,Base!AR$2,'Sub-base'!$T:$T)</f>
        <v>0</v>
      </c>
      <c r="AS25" s="19">
        <f ca="1">SUMIF('Sub-base'!$P:$P,Base!AS$2,'Sub-base'!$T:$T)</f>
        <v>0</v>
      </c>
      <c r="AT25" s="19">
        <f ca="1">SUMIF('Sub-base'!$P:$P,Base!AT$2,'Sub-base'!$T:$T)</f>
        <v>0</v>
      </c>
      <c r="AU25" s="19">
        <f ca="1">SUMIF('Sub-base'!$P:$P,Base!AU$2,'Sub-base'!$T:$T)</f>
        <v>0</v>
      </c>
      <c r="AV25" s="19">
        <f ca="1">SUMIF('Sub-base'!$P:$P,Base!AV$2,'Sub-base'!$T:$T)</f>
        <v>0</v>
      </c>
      <c r="AW25" s="19">
        <f ca="1">SUMIF('Sub-base'!$P:$P,Base!AW$2,'Sub-base'!$T:$T)</f>
        <v>0</v>
      </c>
      <c r="AX25" s="19">
        <f ca="1">SUMIF('Sub-base'!$P:$P,Base!AX$2,'Sub-base'!$T:$T)</f>
        <v>0</v>
      </c>
      <c r="AY25" s="19">
        <f ca="1">SUMIF('Sub-base'!$P:$P,Base!AY$2,'Sub-base'!$T:$T)</f>
        <v>0</v>
      </c>
      <c r="AZ25" s="19">
        <f ca="1">SUMIF('Sub-base'!$P:$P,Base!AZ$2,'Sub-base'!$T:$T)</f>
        <v>0</v>
      </c>
      <c r="BA25" s="19">
        <f ca="1">SUMIF('Sub-base'!$P:$P,Base!BA$2,'Sub-base'!$T:$T)</f>
        <v>0</v>
      </c>
      <c r="BB25" s="19">
        <f ca="1">SUMIF('Sub-base'!$P:$P,Base!BB$2,'Sub-base'!$T:$T)</f>
        <v>0</v>
      </c>
      <c r="BC25" s="19">
        <f ca="1">SUMIF('Sub-base'!$P:$P,Base!BC$2,'Sub-base'!$T:$T)</f>
        <v>0</v>
      </c>
      <c r="BD25" s="19">
        <f ca="1">SUMIF('Sub-base'!$P:$P,Base!BD$2,'Sub-base'!$T:$T)</f>
        <v>0</v>
      </c>
      <c r="BE25" s="19">
        <f ca="1">SUMIF('Sub-base'!$P:$P,Base!BE$2,'Sub-base'!$T:$T)</f>
        <v>0</v>
      </c>
      <c r="BF25" s="19">
        <f ca="1">SUMIF('Sub-base'!$P:$P,Base!BF$2,'Sub-base'!$T:$T)</f>
        <v>0</v>
      </c>
      <c r="BG25" s="19">
        <f ca="1">SUMIF('Sub-base'!$P:$P,Base!BG$2,'Sub-base'!$T:$T)</f>
        <v>0</v>
      </c>
      <c r="BH25" s="19">
        <f ca="1">SUMIF('Sub-base'!$P:$P,Base!BH$2,'Sub-base'!$T:$T)</f>
        <v>0</v>
      </c>
      <c r="BI25" s="19">
        <f ca="1">SUMIF('Sub-base'!$P:$P,Base!BI$2,'Sub-base'!$T:$T)</f>
        <v>0</v>
      </c>
      <c r="BJ25" s="19">
        <f ca="1">SUMIF('Sub-base'!$P:$P,Base!BJ$2,'Sub-base'!$T:$T)</f>
        <v>0</v>
      </c>
      <c r="BK25" s="19">
        <f ca="1">SUMIF('Sub-base'!$P:$P,Base!BK$2,'Sub-base'!$T:$T)</f>
        <v>0</v>
      </c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</row>
    <row r="26" spans="1:171">
      <c r="A26" s="20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>
        <v>295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</row>
    <row r="27" spans="1:171">
      <c r="A27" s="23" t="s">
        <v>67</v>
      </c>
      <c r="B27" s="23"/>
      <c r="C27" s="22">
        <f ca="1">SUM(C28:C31)</f>
        <v>10</v>
      </c>
      <c r="D27" s="22">
        <f t="shared" ref="D27:BJ27" ca="1" si="9">SUM(D28:D31)</f>
        <v>15</v>
      </c>
      <c r="E27" s="22">
        <f t="shared" ca="1" si="9"/>
        <v>16</v>
      </c>
      <c r="F27" s="22">
        <f t="shared" ca="1" si="9"/>
        <v>40</v>
      </c>
      <c r="G27" s="22">
        <f t="shared" ca="1" si="9"/>
        <v>37</v>
      </c>
      <c r="H27" s="22">
        <f t="shared" ca="1" si="9"/>
        <v>28</v>
      </c>
      <c r="I27" s="22">
        <f t="shared" ca="1" si="9"/>
        <v>72</v>
      </c>
      <c r="J27" s="22">
        <f t="shared" ca="1" si="9"/>
        <v>20</v>
      </c>
      <c r="K27" s="22">
        <f t="shared" ca="1" si="9"/>
        <v>28</v>
      </c>
      <c r="L27" s="22">
        <f t="shared" ca="1" si="9"/>
        <v>19</v>
      </c>
      <c r="M27" s="22">
        <f t="shared" ca="1" si="9"/>
        <v>8</v>
      </c>
      <c r="N27" s="22">
        <f t="shared" ca="1" si="9"/>
        <v>14</v>
      </c>
      <c r="O27" s="22">
        <f t="shared" ca="1" si="9"/>
        <v>16</v>
      </c>
      <c r="P27" s="22">
        <f t="shared" ca="1" si="9"/>
        <v>7</v>
      </c>
      <c r="Q27" s="22">
        <f t="shared" ca="1" si="9"/>
        <v>14</v>
      </c>
      <c r="R27" s="22">
        <f t="shared" ca="1" si="9"/>
        <v>16</v>
      </c>
      <c r="S27" s="22">
        <f t="shared" ca="1" si="9"/>
        <v>11</v>
      </c>
      <c r="T27" s="22">
        <f t="shared" ca="1" si="9"/>
        <v>12</v>
      </c>
      <c r="U27" s="22">
        <f t="shared" ca="1" si="9"/>
        <v>19</v>
      </c>
      <c r="V27" s="22">
        <f t="shared" ca="1" si="9"/>
        <v>21</v>
      </c>
      <c r="W27" s="22">
        <f t="shared" ca="1" si="9"/>
        <v>12</v>
      </c>
      <c r="X27" s="22">
        <f t="shared" ca="1" si="9"/>
        <v>11</v>
      </c>
      <c r="Y27" s="22">
        <f t="shared" ca="1" si="9"/>
        <v>14</v>
      </c>
      <c r="Z27" s="22">
        <f t="shared" ca="1" si="9"/>
        <v>12</v>
      </c>
      <c r="AA27" s="22">
        <f t="shared" ca="1" si="9"/>
        <v>8</v>
      </c>
      <c r="AB27" s="22">
        <f t="shared" ca="1" si="9"/>
        <v>26</v>
      </c>
      <c r="AC27" s="22">
        <f t="shared" ca="1" si="9"/>
        <v>30</v>
      </c>
      <c r="AD27" s="22">
        <f t="shared" ca="1" si="9"/>
        <v>16</v>
      </c>
      <c r="AE27" s="22">
        <f t="shared" ca="1" si="9"/>
        <v>23</v>
      </c>
      <c r="AF27" s="22">
        <f t="shared" ca="1" si="9"/>
        <v>28</v>
      </c>
      <c r="AG27" s="22">
        <f t="shared" ca="1" si="9"/>
        <v>38</v>
      </c>
      <c r="AH27" s="22">
        <f t="shared" ca="1" si="9"/>
        <v>37</v>
      </c>
      <c r="AI27" s="22">
        <f t="shared" ca="1" si="9"/>
        <v>45</v>
      </c>
      <c r="AJ27" s="22">
        <f t="shared" ca="1" si="9"/>
        <v>37</v>
      </c>
      <c r="AK27" s="22">
        <f t="shared" ca="1" si="9"/>
        <v>13</v>
      </c>
      <c r="AL27" s="22">
        <f t="shared" ca="1" si="9"/>
        <v>8</v>
      </c>
      <c r="AM27" s="22">
        <f t="shared" ca="1" si="9"/>
        <v>15</v>
      </c>
      <c r="AN27" s="22">
        <f t="shared" ca="1" si="9"/>
        <v>22</v>
      </c>
      <c r="AO27" s="22">
        <f t="shared" ca="1" si="9"/>
        <v>13</v>
      </c>
      <c r="AP27" s="22">
        <f t="shared" ca="1" si="9"/>
        <v>13</v>
      </c>
      <c r="AQ27" s="22">
        <f t="shared" ca="1" si="9"/>
        <v>11</v>
      </c>
      <c r="AR27" s="22">
        <f t="shared" ca="1" si="9"/>
        <v>9</v>
      </c>
      <c r="AS27" s="22">
        <f t="shared" ca="1" si="9"/>
        <v>2</v>
      </c>
      <c r="AT27" s="22">
        <f t="shared" ca="1" si="9"/>
        <v>12</v>
      </c>
      <c r="AU27" s="22">
        <f t="shared" ca="1" si="9"/>
        <v>19</v>
      </c>
      <c r="AV27" s="22">
        <f t="shared" ca="1" si="9"/>
        <v>22</v>
      </c>
      <c r="AW27" s="22">
        <f t="shared" ca="1" si="9"/>
        <v>19</v>
      </c>
      <c r="AX27" s="22">
        <f t="shared" ca="1" si="9"/>
        <v>12</v>
      </c>
      <c r="AY27" s="22">
        <f t="shared" ca="1" si="9"/>
        <v>2</v>
      </c>
      <c r="AZ27" s="22">
        <f t="shared" ca="1" si="9"/>
        <v>9</v>
      </c>
      <c r="BA27" s="22">
        <f t="shared" ca="1" si="9"/>
        <v>18</v>
      </c>
      <c r="BB27" s="22">
        <f t="shared" ca="1" si="9"/>
        <v>10</v>
      </c>
      <c r="BC27" s="22">
        <f t="shared" ca="1" si="9"/>
        <v>8</v>
      </c>
      <c r="BD27" s="22">
        <f t="shared" ca="1" si="9"/>
        <v>17</v>
      </c>
      <c r="BE27" s="22">
        <f t="shared" ca="1" si="9"/>
        <v>7</v>
      </c>
      <c r="BF27" s="22">
        <f t="shared" ca="1" si="9"/>
        <v>13</v>
      </c>
      <c r="BG27" s="22">
        <f t="shared" ca="1" si="9"/>
        <v>8</v>
      </c>
      <c r="BH27" s="22">
        <f t="shared" ca="1" si="9"/>
        <v>25</v>
      </c>
      <c r="BI27" s="22">
        <f t="shared" ca="1" si="9"/>
        <v>32</v>
      </c>
      <c r="BJ27" s="22">
        <f t="shared" ca="1" si="9"/>
        <v>14</v>
      </c>
      <c r="BK27" s="22">
        <f ca="1">SUM(BK28:BK31)</f>
        <v>13</v>
      </c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</row>
    <row r="28" spans="1:171">
      <c r="A28" s="20"/>
      <c r="B28" s="20" t="s">
        <v>41</v>
      </c>
      <c r="C28" s="19">
        <f ca="1">SUMIF('Sub-base'!$U:$U,Base!C$2,'Sub-base'!$W:$W)</f>
        <v>6</v>
      </c>
      <c r="D28" s="19">
        <f ca="1">SUMIF('Sub-base'!$U:$U,Base!D$2,'Sub-base'!$W:$W)</f>
        <v>2</v>
      </c>
      <c r="E28" s="19">
        <f ca="1">SUMIF('Sub-base'!$U:$U,Base!E$2,'Sub-base'!$W:$W)</f>
        <v>4</v>
      </c>
      <c r="F28" s="19">
        <f ca="1">SUMIF('Sub-base'!$U:$U,Base!F$2,'Sub-base'!$W:$W)</f>
        <v>2</v>
      </c>
      <c r="G28" s="19">
        <f ca="1">SUMIF('Sub-base'!$U:$U,Base!G$2,'Sub-base'!$W:$W)</f>
        <v>6</v>
      </c>
      <c r="H28" s="19">
        <f ca="1">SUMIF('Sub-base'!$U:$U,Base!H$2,'Sub-base'!$W:$W)</f>
        <v>3</v>
      </c>
      <c r="I28" s="19">
        <f ca="1">SUMIF('Sub-base'!$U:$U,Base!I$2,'Sub-base'!$W:$W)</f>
        <v>13</v>
      </c>
      <c r="J28" s="19">
        <f ca="1">SUMIF('Sub-base'!$U:$U,Base!J$2,'Sub-base'!$W:$W)</f>
        <v>4</v>
      </c>
      <c r="K28" s="19">
        <f ca="1">SUMIF('Sub-base'!$U:$U,Base!K$2,'Sub-base'!$W:$W)</f>
        <v>4</v>
      </c>
      <c r="L28" s="19">
        <f ca="1">SUMIF('Sub-base'!$U:$U,Base!L$2,'Sub-base'!$W:$W)</f>
        <v>5</v>
      </c>
      <c r="M28" s="19">
        <f ca="1">SUMIF('Sub-base'!$U:$U,Base!M$2,'Sub-base'!$W:$W)</f>
        <v>1</v>
      </c>
      <c r="N28" s="19">
        <f ca="1">SUMIF('Sub-base'!$U:$U,Base!N$2,'Sub-base'!$W:$W)</f>
        <v>1</v>
      </c>
      <c r="O28" s="19">
        <f ca="1">SUMIF('Sub-base'!$U:$U,Base!O$2,'Sub-base'!$W:$W)</f>
        <v>3</v>
      </c>
      <c r="P28" s="19">
        <f ca="1">SUMIF('Sub-base'!$U:$U,Base!P$2,'Sub-base'!$W:$W)</f>
        <v>3</v>
      </c>
      <c r="Q28" s="19">
        <f ca="1">SUMIF('Sub-base'!$U:$U,Base!Q$2,'Sub-base'!$W:$W)</f>
        <v>8</v>
      </c>
      <c r="R28" s="19">
        <f ca="1">SUMIF('Sub-base'!$U:$U,Base!R$2,'Sub-base'!$W:$W)</f>
        <v>4</v>
      </c>
      <c r="S28" s="19">
        <f ca="1">SUMIF('Sub-base'!$U:$U,Base!S$2,'Sub-base'!$W:$W)</f>
        <v>2</v>
      </c>
      <c r="T28" s="19">
        <f ca="1">SUMIF('Sub-base'!$U:$U,Base!T$2,'Sub-base'!$W:$W)</f>
        <v>3</v>
      </c>
      <c r="U28" s="19">
        <f ca="1">SUMIF('Sub-base'!$U:$U,Base!U$2,'Sub-base'!$W:$W)</f>
        <v>6</v>
      </c>
      <c r="V28" s="19">
        <f ca="1">SUMIF('Sub-base'!$U:$U,Base!V$2,'Sub-base'!$W:$W)</f>
        <v>5</v>
      </c>
      <c r="W28" s="19">
        <f ca="1">SUMIF('Sub-base'!$U:$U,Base!W$2,'Sub-base'!$W:$W)</f>
        <v>1</v>
      </c>
      <c r="X28" s="19">
        <f ca="1">SUMIF('Sub-base'!$U:$U,Base!X$2,'Sub-base'!$W:$W)</f>
        <v>2</v>
      </c>
      <c r="Y28" s="19">
        <f ca="1">SUMIF('Sub-base'!$U:$U,Base!Y$2,'Sub-base'!$W:$W)</f>
        <v>2</v>
      </c>
      <c r="Z28" s="19">
        <f ca="1">SUMIF('Sub-base'!$U:$U,Base!Z$2,'Sub-base'!$W:$W)</f>
        <v>2</v>
      </c>
      <c r="AA28" s="19">
        <f ca="1">SUMIF('Sub-base'!$U:$U,Base!AA$2,'Sub-base'!$W:$W)</f>
        <v>3</v>
      </c>
      <c r="AB28" s="19">
        <f ca="1">SUMIF('Sub-base'!$U:$U,Base!AB$2,'Sub-base'!$W:$W)</f>
        <v>7</v>
      </c>
      <c r="AC28" s="19">
        <f ca="1">SUMIF('Sub-base'!$U:$U,Base!AC$2,'Sub-base'!$W:$W)</f>
        <v>3</v>
      </c>
      <c r="AD28" s="19">
        <f ca="1">SUMIF('Sub-base'!$U:$U,Base!AD$2,'Sub-base'!$W:$W)</f>
        <v>3</v>
      </c>
      <c r="AE28" s="19">
        <f ca="1">SUMIF('Sub-base'!$U:$U,Base!AE$2,'Sub-base'!$W:$W)</f>
        <v>6</v>
      </c>
      <c r="AF28" s="19">
        <f ca="1">SUMIF('Sub-base'!$U:$U,Base!AF$2,'Sub-base'!$W:$W)</f>
        <v>7</v>
      </c>
      <c r="AG28" s="19">
        <f ca="1">SUMIF('Sub-base'!$U:$U,Base!AG$2,'Sub-base'!$W:$W)</f>
        <v>4</v>
      </c>
      <c r="AH28" s="19">
        <f ca="1">SUMIF('Sub-base'!$U:$U,Base!AH$2,'Sub-base'!$W:$W)</f>
        <v>7</v>
      </c>
      <c r="AI28" s="19">
        <f ca="1">SUMIF('Sub-base'!$U:$U,Base!AI$2,'Sub-base'!$W:$W)</f>
        <v>6</v>
      </c>
      <c r="AJ28" s="19">
        <f ca="1">SUMIF('Sub-base'!$U:$U,Base!AJ$2,'Sub-base'!$W:$W)</f>
        <v>6</v>
      </c>
      <c r="AK28" s="19">
        <f ca="1">SUMIF('Sub-base'!$U:$U,Base!AK$2,'Sub-base'!$W:$W)</f>
        <v>1</v>
      </c>
      <c r="AL28" s="19">
        <f ca="1">SUMIF('Sub-base'!$U:$U,Base!AL$2,'Sub-base'!$W:$W)</f>
        <v>2</v>
      </c>
      <c r="AM28" s="19">
        <f ca="1">SUMIF('Sub-base'!$U:$U,Base!AM$2,'Sub-base'!$W:$W)</f>
        <v>8</v>
      </c>
      <c r="AN28" s="19">
        <f ca="1">SUMIF('Sub-base'!$U:$U,Base!AN$2,'Sub-base'!$W:$W)</f>
        <v>5</v>
      </c>
      <c r="AO28" s="19">
        <f ca="1">SUMIF('Sub-base'!$U:$U,Base!AO$2,'Sub-base'!$W:$W)</f>
        <v>4</v>
      </c>
      <c r="AP28" s="19">
        <f ca="1">SUMIF('Sub-base'!$U:$U,Base!AP$2,'Sub-base'!$W:$W)</f>
        <v>3</v>
      </c>
      <c r="AQ28" s="19">
        <f ca="1">SUMIF('Sub-base'!$U:$U,Base!AQ$2,'Sub-base'!$W:$W)</f>
        <v>3</v>
      </c>
      <c r="AR28" s="19">
        <f ca="1">SUMIF('Sub-base'!$U:$U,Base!AR$2,'Sub-base'!$W:$W)</f>
        <v>1</v>
      </c>
      <c r="AS28" s="19">
        <f ca="1">SUMIF('Sub-base'!$U:$U,Base!AS$2,'Sub-base'!$W:$W)</f>
        <v>0</v>
      </c>
      <c r="AT28" s="19">
        <f ca="1">SUMIF('Sub-base'!$U:$U,Base!AT$2,'Sub-base'!$W:$W)</f>
        <v>3</v>
      </c>
      <c r="AU28" s="19">
        <f ca="1">SUMIF('Sub-base'!$U:$U,Base!AU$2,'Sub-base'!$W:$W)</f>
        <v>6</v>
      </c>
      <c r="AV28" s="19">
        <f ca="1">SUMIF('Sub-base'!$U:$U,Base!AV$2,'Sub-base'!$W:$W)</f>
        <v>7</v>
      </c>
      <c r="AW28" s="19">
        <f ca="1">SUMIF('Sub-base'!$U:$U,Base!AW$2,'Sub-base'!$W:$W)</f>
        <v>3</v>
      </c>
      <c r="AX28" s="19">
        <f ca="1">SUMIF('Sub-base'!$U:$U,Base!AX$2,'Sub-base'!$W:$W)</f>
        <v>5</v>
      </c>
      <c r="AY28" s="19">
        <f ca="1">SUMIF('Sub-base'!$U:$U,Base!AY$2,'Sub-base'!$W:$W)</f>
        <v>0</v>
      </c>
      <c r="AZ28" s="19">
        <f ca="1">SUMIF('Sub-base'!$U:$U,Base!AZ$2,'Sub-base'!$W:$W)</f>
        <v>5</v>
      </c>
      <c r="BA28" s="19">
        <f ca="1">SUMIF('Sub-base'!$U:$U,Base!BA$2,'Sub-base'!$W:$W)</f>
        <v>8</v>
      </c>
      <c r="BB28" s="19">
        <f ca="1">SUMIF('Sub-base'!$U:$U,Base!BB$2,'Sub-base'!$W:$W)</f>
        <v>4</v>
      </c>
      <c r="BC28" s="19">
        <f ca="1">SUMIF('Sub-base'!$U:$U,Base!BC$2,'Sub-base'!$W:$W)</f>
        <v>1</v>
      </c>
      <c r="BD28" s="19">
        <f ca="1">SUMIF('Sub-base'!$U:$U,Base!BD$2,'Sub-base'!$W:$W)</f>
        <v>4</v>
      </c>
      <c r="BE28" s="19">
        <f ca="1">SUMIF('Sub-base'!$U:$U,Base!BE$2,'Sub-base'!$W:$W)</f>
        <v>1</v>
      </c>
      <c r="BF28" s="19">
        <f ca="1">SUMIF('Sub-base'!$U:$U,Base!BF$2,'Sub-base'!$W:$W)</f>
        <v>5</v>
      </c>
      <c r="BG28" s="19">
        <f ca="1">SUMIF('Sub-base'!$U:$U,Base!BG$2,'Sub-base'!$W:$W)</f>
        <v>3</v>
      </c>
      <c r="BH28" s="19">
        <f ca="1">SUMIF('Sub-base'!$U:$U,Base!BH$2,'Sub-base'!$W:$W)</f>
        <v>10</v>
      </c>
      <c r="BI28" s="19">
        <f ca="1">SUMIF('Sub-base'!$U:$U,Base!BI$2,'Sub-base'!$W:$W)</f>
        <v>12</v>
      </c>
      <c r="BJ28" s="19">
        <f ca="1">SUMIF('Sub-base'!$U:$U,Base!BJ$2,'Sub-base'!$W:$W)</f>
        <v>8</v>
      </c>
      <c r="BK28" s="19">
        <f ca="1">SUMIF('Sub-base'!$U:$U,Base!BK$2,'Sub-base'!$W:$W)</f>
        <v>8</v>
      </c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</row>
    <row r="29" spans="1:171">
      <c r="A29" s="20"/>
      <c r="B29" s="20" t="s">
        <v>39</v>
      </c>
      <c r="C29" s="19">
        <f ca="1">SUMIF('Sub-base'!$U:$U,Base!C$2,'Sub-base'!$V:$V)</f>
        <v>4</v>
      </c>
      <c r="D29" s="19">
        <f ca="1">SUMIF('Sub-base'!$U:$U,Base!D$2,'Sub-base'!$V:$V)</f>
        <v>13</v>
      </c>
      <c r="E29" s="19">
        <f ca="1">SUMIF('Sub-base'!$U:$U,Base!E$2,'Sub-base'!$V:$V)</f>
        <v>12</v>
      </c>
      <c r="F29" s="19">
        <f ca="1">SUMIF('Sub-base'!$U:$U,Base!F$2,'Sub-base'!$V:$V)</f>
        <v>35</v>
      </c>
      <c r="G29" s="19">
        <f ca="1">SUMIF('Sub-base'!$U:$U,Base!G$2,'Sub-base'!$V:$V)</f>
        <v>30</v>
      </c>
      <c r="H29" s="19">
        <f ca="1">SUMIF('Sub-base'!$U:$U,Base!H$2,'Sub-base'!$V:$V)</f>
        <v>25</v>
      </c>
      <c r="I29" s="19">
        <f ca="1">SUMIF('Sub-base'!$U:$U,Base!I$2,'Sub-base'!$V:$V)</f>
        <v>42</v>
      </c>
      <c r="J29" s="19">
        <f ca="1">SUMIF('Sub-base'!$U:$U,Base!J$2,'Sub-base'!$V:$V)</f>
        <v>12</v>
      </c>
      <c r="K29" s="19">
        <f ca="1">SUMIF('Sub-base'!$U:$U,Base!K$2,'Sub-base'!$V:$V)</f>
        <v>18</v>
      </c>
      <c r="L29" s="19">
        <f ca="1">SUMIF('Sub-base'!$U:$U,Base!L$2,'Sub-base'!$V:$V)</f>
        <v>12</v>
      </c>
      <c r="M29" s="19">
        <f ca="1">SUMIF('Sub-base'!$U:$U,Base!M$2,'Sub-base'!$V:$V)</f>
        <v>6</v>
      </c>
      <c r="N29" s="19">
        <f ca="1">SUMIF('Sub-base'!$U:$U,Base!N$2,'Sub-base'!$V:$V)</f>
        <v>12</v>
      </c>
      <c r="O29" s="19">
        <f ca="1">SUMIF('Sub-base'!$U:$U,Base!O$2,'Sub-base'!$V:$V)</f>
        <v>12</v>
      </c>
      <c r="P29" s="19">
        <f ca="1">SUMIF('Sub-base'!$U:$U,Base!P$2,'Sub-base'!$V:$V)</f>
        <v>3</v>
      </c>
      <c r="Q29" s="19">
        <f ca="1">SUMIF('Sub-base'!$U:$U,Base!Q$2,'Sub-base'!$V:$V)</f>
        <v>6</v>
      </c>
      <c r="R29" s="19">
        <f ca="1">SUMIF('Sub-base'!$U:$U,Base!R$2,'Sub-base'!$V:$V)</f>
        <v>12</v>
      </c>
      <c r="S29" s="19">
        <f ca="1">SUMIF('Sub-base'!$U:$U,Base!S$2,'Sub-base'!$V:$V)</f>
        <v>9</v>
      </c>
      <c r="T29" s="19">
        <f ca="1">SUMIF('Sub-base'!$U:$U,Base!T$2,'Sub-base'!$V:$V)</f>
        <v>9</v>
      </c>
      <c r="U29" s="19">
        <f ca="1">SUMIF('Sub-base'!$U:$U,Base!U$2,'Sub-base'!$V:$V)</f>
        <v>9</v>
      </c>
      <c r="V29" s="19">
        <f ca="1">SUMIF('Sub-base'!$U:$U,Base!V$2,'Sub-base'!$V:$V)</f>
        <v>15</v>
      </c>
      <c r="W29" s="19">
        <f ca="1">SUMIF('Sub-base'!$U:$U,Base!W$2,'Sub-base'!$V:$V)</f>
        <v>11</v>
      </c>
      <c r="X29" s="19">
        <f ca="1">SUMIF('Sub-base'!$U:$U,Base!X$2,'Sub-base'!$V:$V)</f>
        <v>8</v>
      </c>
      <c r="Y29" s="19">
        <f ca="1">SUMIF('Sub-base'!$U:$U,Base!Y$2,'Sub-base'!$V:$V)</f>
        <v>10</v>
      </c>
      <c r="Z29" s="19">
        <f ca="1">SUMIF('Sub-base'!$U:$U,Base!Z$2,'Sub-base'!$V:$V)</f>
        <v>10</v>
      </c>
      <c r="AA29" s="19">
        <f ca="1">SUMIF('Sub-base'!$U:$U,Base!AA$2,'Sub-base'!$V:$V)</f>
        <v>3</v>
      </c>
      <c r="AB29" s="19">
        <f ca="1">SUMIF('Sub-base'!$U:$U,Base!AB$2,'Sub-base'!$V:$V)</f>
        <v>15</v>
      </c>
      <c r="AC29" s="19">
        <f ca="1">SUMIF('Sub-base'!$U:$U,Base!AC$2,'Sub-base'!$V:$V)</f>
        <v>21</v>
      </c>
      <c r="AD29" s="19">
        <f ca="1">SUMIF('Sub-base'!$U:$U,Base!AD$2,'Sub-base'!$V:$V)</f>
        <v>13</v>
      </c>
      <c r="AE29" s="19">
        <f ca="1">SUMIF('Sub-base'!$U:$U,Base!AE$2,'Sub-base'!$V:$V)</f>
        <v>17</v>
      </c>
      <c r="AF29" s="19">
        <f ca="1">SUMIF('Sub-base'!$U:$U,Base!AF$2,'Sub-base'!$V:$V)</f>
        <v>20</v>
      </c>
      <c r="AG29" s="19">
        <f ca="1">SUMIF('Sub-base'!$U:$U,Base!AG$2,'Sub-base'!$V:$V)</f>
        <v>33</v>
      </c>
      <c r="AH29" s="19">
        <f ca="1">SUMIF('Sub-base'!$U:$U,Base!AH$2,'Sub-base'!$V:$V)</f>
        <v>28</v>
      </c>
      <c r="AI29" s="19">
        <f ca="1">SUMIF('Sub-base'!$U:$U,Base!AI$2,'Sub-base'!$V:$V)</f>
        <v>36</v>
      </c>
      <c r="AJ29" s="19">
        <f ca="1">SUMIF('Sub-base'!$U:$U,Base!AJ$2,'Sub-base'!$V:$V)</f>
        <v>27</v>
      </c>
      <c r="AK29" s="19">
        <f ca="1">SUMIF('Sub-base'!$U:$U,Base!AK$2,'Sub-base'!$V:$V)</f>
        <v>10</v>
      </c>
      <c r="AL29" s="19">
        <f ca="1">SUMIF('Sub-base'!$U:$U,Base!AL$2,'Sub-base'!$V:$V)</f>
        <v>6</v>
      </c>
      <c r="AM29" s="19">
        <f ca="1">SUMIF('Sub-base'!$U:$U,Base!AM$2,'Sub-base'!$V:$V)</f>
        <v>6</v>
      </c>
      <c r="AN29" s="19">
        <f ca="1">SUMIF('Sub-base'!$U:$U,Base!AN$2,'Sub-base'!$V:$V)</f>
        <v>16</v>
      </c>
      <c r="AO29" s="19">
        <f ca="1">SUMIF('Sub-base'!$U:$U,Base!AO$2,'Sub-base'!$V:$V)</f>
        <v>9</v>
      </c>
      <c r="AP29" s="19">
        <f ca="1">SUMIF('Sub-base'!$U:$U,Base!AP$2,'Sub-base'!$V:$V)</f>
        <v>9</v>
      </c>
      <c r="AQ29" s="19">
        <f ca="1">SUMIF('Sub-base'!$U:$U,Base!AQ$2,'Sub-base'!$V:$V)</f>
        <v>8</v>
      </c>
      <c r="AR29" s="19">
        <f ca="1">SUMIF('Sub-base'!$U:$U,Base!AR$2,'Sub-base'!$V:$V)</f>
        <v>7</v>
      </c>
      <c r="AS29" s="19">
        <f ca="1">SUMIF('Sub-base'!$U:$U,Base!AS$2,'Sub-base'!$V:$V)</f>
        <v>2</v>
      </c>
      <c r="AT29" s="19">
        <f ca="1">SUMIF('Sub-base'!$U:$U,Base!AT$2,'Sub-base'!$V:$V)</f>
        <v>8</v>
      </c>
      <c r="AU29" s="19">
        <f ca="1">SUMIF('Sub-base'!$U:$U,Base!AU$2,'Sub-base'!$V:$V)</f>
        <v>12</v>
      </c>
      <c r="AV29" s="19">
        <f ca="1">SUMIF('Sub-base'!$U:$U,Base!AV$2,'Sub-base'!$V:$V)</f>
        <v>11</v>
      </c>
      <c r="AW29" s="19">
        <f ca="1">SUMIF('Sub-base'!$U:$U,Base!AW$2,'Sub-base'!$V:$V)</f>
        <v>14</v>
      </c>
      <c r="AX29" s="19">
        <f ca="1">SUMIF('Sub-base'!$U:$U,Base!AX$2,'Sub-base'!$V:$V)</f>
        <v>7</v>
      </c>
      <c r="AY29" s="19">
        <f ca="1">SUMIF('Sub-base'!$U:$U,Base!AY$2,'Sub-base'!$V:$V)</f>
        <v>2</v>
      </c>
      <c r="AZ29" s="19">
        <f ca="1">SUMIF('Sub-base'!$U:$U,Base!AZ$2,'Sub-base'!$V:$V)</f>
        <v>3</v>
      </c>
      <c r="BA29" s="19">
        <f ca="1">SUMIF('Sub-base'!$U:$U,Base!BA$2,'Sub-base'!$V:$V)</f>
        <v>9</v>
      </c>
      <c r="BB29" s="19">
        <f ca="1">SUMIF('Sub-base'!$U:$U,Base!BB$2,'Sub-base'!$V:$V)</f>
        <v>5</v>
      </c>
      <c r="BC29" s="19">
        <f ca="1">SUMIF('Sub-base'!$U:$U,Base!BC$2,'Sub-base'!$V:$V)</f>
        <v>3</v>
      </c>
      <c r="BD29" s="19">
        <f ca="1">SUMIF('Sub-base'!$U:$U,Base!BD$2,'Sub-base'!$V:$V)</f>
        <v>11</v>
      </c>
      <c r="BE29" s="19">
        <f ca="1">SUMIF('Sub-base'!$U:$U,Base!BE$2,'Sub-base'!$V:$V)</f>
        <v>4</v>
      </c>
      <c r="BF29" s="19">
        <f ca="1">SUMIF('Sub-base'!$U:$U,Base!BF$2,'Sub-base'!$V:$V)</f>
        <v>7</v>
      </c>
      <c r="BG29" s="19">
        <f ca="1">SUMIF('Sub-base'!$U:$U,Base!BG$2,'Sub-base'!$V:$V)</f>
        <v>5</v>
      </c>
      <c r="BH29" s="19">
        <f ca="1">SUMIF('Sub-base'!$U:$U,Base!BH$2,'Sub-base'!$V:$V)</f>
        <v>14</v>
      </c>
      <c r="BI29" s="19">
        <f ca="1">SUMIF('Sub-base'!$U:$U,Base!BI$2,'Sub-base'!$V:$V)</f>
        <v>18</v>
      </c>
      <c r="BJ29" s="19">
        <f ca="1">SUMIF('Sub-base'!$U:$U,Base!BJ$2,'Sub-base'!$V:$V)</f>
        <v>2</v>
      </c>
      <c r="BK29" s="19">
        <f ca="1">SUMIF('Sub-base'!$U:$U,Base!BK$2,'Sub-base'!$V:$V)</f>
        <v>2</v>
      </c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</row>
    <row r="30" spans="1:171">
      <c r="A30" s="20"/>
      <c r="B30" s="20" t="s">
        <v>65</v>
      </c>
      <c r="C30" s="19">
        <f ca="1">SUMIF('Sub-base'!$U:$U,Base!C$2,'Sub-base'!$X:$X)</f>
        <v>0</v>
      </c>
      <c r="D30" s="19">
        <f ca="1">SUMIF('Sub-base'!$U:$U,Base!D$2,'Sub-base'!$X:$X)</f>
        <v>0</v>
      </c>
      <c r="E30" s="19">
        <f ca="1">SUMIF('Sub-base'!$U:$U,Base!E$2,'Sub-base'!$X:$X)</f>
        <v>0</v>
      </c>
      <c r="F30" s="19">
        <f ca="1">SUMIF('Sub-base'!$U:$U,Base!F$2,'Sub-base'!$X:$X)</f>
        <v>3</v>
      </c>
      <c r="G30" s="19">
        <f ca="1">SUMIF('Sub-base'!$U:$U,Base!G$2,'Sub-base'!$X:$X)</f>
        <v>1</v>
      </c>
      <c r="H30" s="19">
        <f ca="1">SUMIF('Sub-base'!$U:$U,Base!H$2,'Sub-base'!$X:$X)</f>
        <v>0</v>
      </c>
      <c r="I30" s="19">
        <f ca="1">SUMIF('Sub-base'!$U:$U,Base!I$2,'Sub-base'!$X:$X)</f>
        <v>17</v>
      </c>
      <c r="J30" s="19">
        <f ca="1">SUMIF('Sub-base'!$U:$U,Base!J$2,'Sub-base'!$X:$X)</f>
        <v>4</v>
      </c>
      <c r="K30" s="19">
        <f ca="1">SUMIF('Sub-base'!$U:$U,Base!K$2,'Sub-base'!$X:$X)</f>
        <v>6</v>
      </c>
      <c r="L30" s="19">
        <f ca="1">SUMIF('Sub-base'!$U:$U,Base!L$2,'Sub-base'!$X:$X)</f>
        <v>2</v>
      </c>
      <c r="M30" s="19">
        <f ca="1">SUMIF('Sub-base'!$U:$U,Base!M$2,'Sub-base'!$X:$X)</f>
        <v>1</v>
      </c>
      <c r="N30" s="19">
        <f ca="1">SUMIF('Sub-base'!$U:$U,Base!N$2,'Sub-base'!$X:$X)</f>
        <v>1</v>
      </c>
      <c r="O30" s="19">
        <f ca="1">SUMIF('Sub-base'!$U:$U,Base!O$2,'Sub-base'!$X:$X)</f>
        <v>1</v>
      </c>
      <c r="P30" s="19">
        <f ca="1">SUMIF('Sub-base'!$U:$U,Base!P$2,'Sub-base'!$X:$X)</f>
        <v>1</v>
      </c>
      <c r="Q30" s="19">
        <f ca="1">SUMIF('Sub-base'!$U:$U,Base!Q$2,'Sub-base'!$X:$X)</f>
        <v>0</v>
      </c>
      <c r="R30" s="19">
        <f ca="1">SUMIF('Sub-base'!$U:$U,Base!R$2,'Sub-base'!$X:$X)</f>
        <v>0</v>
      </c>
      <c r="S30" s="19">
        <f ca="1">SUMIF('Sub-base'!$U:$U,Base!S$2,'Sub-base'!$X:$X)</f>
        <v>0</v>
      </c>
      <c r="T30" s="19">
        <f ca="1">SUMIF('Sub-base'!$U:$U,Base!T$2,'Sub-base'!$X:$X)</f>
        <v>0</v>
      </c>
      <c r="U30" s="19">
        <f ca="1">SUMIF('Sub-base'!$U:$U,Base!U$2,'Sub-base'!$X:$X)</f>
        <v>4</v>
      </c>
      <c r="V30" s="19">
        <f ca="1">SUMIF('Sub-base'!$U:$U,Base!V$2,'Sub-base'!$X:$X)</f>
        <v>1</v>
      </c>
      <c r="W30" s="19">
        <f ca="1">SUMIF('Sub-base'!$U:$U,Base!W$2,'Sub-base'!$X:$X)</f>
        <v>0</v>
      </c>
      <c r="X30" s="19">
        <f ca="1">SUMIF('Sub-base'!$U:$U,Base!X$2,'Sub-base'!$X:$X)</f>
        <v>1</v>
      </c>
      <c r="Y30" s="19">
        <f ca="1">SUMIF('Sub-base'!$U:$U,Base!Y$2,'Sub-base'!$X:$X)</f>
        <v>2</v>
      </c>
      <c r="Z30" s="19">
        <f ca="1">SUMIF('Sub-base'!$U:$U,Base!Z$2,'Sub-base'!$X:$X)</f>
        <v>0</v>
      </c>
      <c r="AA30" s="19">
        <f ca="1">SUMIF('Sub-base'!$U:$U,Base!AA$2,'Sub-base'!$X:$X)</f>
        <v>2</v>
      </c>
      <c r="AB30" s="19">
        <f ca="1">SUMIF('Sub-base'!$U:$U,Base!AB$2,'Sub-base'!$X:$X)</f>
        <v>4</v>
      </c>
      <c r="AC30" s="19">
        <f ca="1">SUMIF('Sub-base'!$U:$U,Base!AC$2,'Sub-base'!$X:$X)</f>
        <v>6</v>
      </c>
      <c r="AD30" s="19">
        <f ca="1">SUMIF('Sub-base'!$U:$U,Base!AD$2,'Sub-base'!$X:$X)</f>
        <v>0</v>
      </c>
      <c r="AE30" s="19">
        <f ca="1">SUMIF('Sub-base'!$U:$U,Base!AE$2,'Sub-base'!$X:$X)</f>
        <v>0</v>
      </c>
      <c r="AF30" s="19">
        <f ca="1">SUMIF('Sub-base'!$U:$U,Base!AF$2,'Sub-base'!$X:$X)</f>
        <v>1</v>
      </c>
      <c r="AG30" s="19">
        <f ca="1">SUMIF('Sub-base'!$U:$U,Base!AG$2,'Sub-base'!$X:$X)</f>
        <v>1</v>
      </c>
      <c r="AH30" s="19">
        <f ca="1">SUMIF('Sub-base'!$U:$U,Base!AH$2,'Sub-base'!$X:$X)</f>
        <v>2</v>
      </c>
      <c r="AI30" s="19">
        <f ca="1">SUMIF('Sub-base'!$U:$U,Base!AI$2,'Sub-base'!$X:$X)</f>
        <v>3</v>
      </c>
      <c r="AJ30" s="19">
        <f ca="1">SUMIF('Sub-base'!$U:$U,Base!AJ$2,'Sub-base'!$X:$X)</f>
        <v>4</v>
      </c>
      <c r="AK30" s="19">
        <f ca="1">SUMIF('Sub-base'!$U:$U,Base!AK$2,'Sub-base'!$X:$X)</f>
        <v>2</v>
      </c>
      <c r="AL30" s="19">
        <f ca="1">SUMIF('Sub-base'!$U:$U,Base!AL$2,'Sub-base'!$X:$X)</f>
        <v>0</v>
      </c>
      <c r="AM30" s="19">
        <f ca="1">SUMIF('Sub-base'!$U:$U,Base!AM$2,'Sub-base'!$X:$X)</f>
        <v>1</v>
      </c>
      <c r="AN30" s="19">
        <f ca="1">SUMIF('Sub-base'!$U:$U,Base!AN$2,'Sub-base'!$X:$X)</f>
        <v>1</v>
      </c>
      <c r="AO30" s="19">
        <f ca="1">SUMIF('Sub-base'!$U:$U,Base!AO$2,'Sub-base'!$X:$X)</f>
        <v>0</v>
      </c>
      <c r="AP30" s="19">
        <f ca="1">SUMIF('Sub-base'!$U:$U,Base!AP$2,'Sub-base'!$X:$X)</f>
        <v>1</v>
      </c>
      <c r="AQ30" s="19">
        <f ca="1">SUMIF('Sub-base'!$U:$U,Base!AQ$2,'Sub-base'!$X:$X)</f>
        <v>0</v>
      </c>
      <c r="AR30" s="19">
        <f ca="1">SUMIF('Sub-base'!$U:$U,Base!AR$2,'Sub-base'!$X:$X)</f>
        <v>1</v>
      </c>
      <c r="AS30" s="19">
        <f ca="1">SUMIF('Sub-base'!$U:$U,Base!AS$2,'Sub-base'!$X:$X)</f>
        <v>0</v>
      </c>
      <c r="AT30" s="19">
        <f ca="1">SUMIF('Sub-base'!$U:$U,Base!AT$2,'Sub-base'!$X:$X)</f>
        <v>1</v>
      </c>
      <c r="AU30" s="19">
        <f ca="1">SUMIF('Sub-base'!$U:$U,Base!AU$2,'Sub-base'!$X:$X)</f>
        <v>1</v>
      </c>
      <c r="AV30" s="19">
        <f ca="1">SUMIF('Sub-base'!$U:$U,Base!AV$2,'Sub-base'!$X:$X)</f>
        <v>4</v>
      </c>
      <c r="AW30" s="19">
        <f ca="1">SUMIF('Sub-base'!$U:$U,Base!AW$2,'Sub-base'!$X:$X)</f>
        <v>2</v>
      </c>
      <c r="AX30" s="19">
        <f ca="1">SUMIF('Sub-base'!$U:$U,Base!AX$2,'Sub-base'!$X:$X)</f>
        <v>0</v>
      </c>
      <c r="AY30" s="19">
        <f ca="1">SUMIF('Sub-base'!$U:$U,Base!AY$2,'Sub-base'!$X:$X)</f>
        <v>0</v>
      </c>
      <c r="AZ30" s="19">
        <f ca="1">SUMIF('Sub-base'!$U:$U,Base!AZ$2,'Sub-base'!$X:$X)</f>
        <v>1</v>
      </c>
      <c r="BA30" s="19">
        <f ca="1">SUMIF('Sub-base'!$U:$U,Base!BA$2,'Sub-base'!$X:$X)</f>
        <v>1</v>
      </c>
      <c r="BB30" s="19">
        <f ca="1">SUMIF('Sub-base'!$U:$U,Base!BB$2,'Sub-base'!$X:$X)</f>
        <v>1</v>
      </c>
      <c r="BC30" s="19">
        <f ca="1">SUMIF('Sub-base'!$U:$U,Base!BC$2,'Sub-base'!$X:$X)</f>
        <v>4</v>
      </c>
      <c r="BD30" s="19">
        <f ca="1">SUMIF('Sub-base'!$U:$U,Base!BD$2,'Sub-base'!$X:$X)</f>
        <v>2</v>
      </c>
      <c r="BE30" s="19">
        <f ca="1">SUMIF('Sub-base'!$U:$U,Base!BE$2,'Sub-base'!$X:$X)</f>
        <v>2</v>
      </c>
      <c r="BF30" s="19">
        <f ca="1">SUMIF('Sub-base'!$U:$U,Base!BF$2,'Sub-base'!$X:$X)</f>
        <v>1</v>
      </c>
      <c r="BG30" s="19">
        <f ca="1">SUMIF('Sub-base'!$U:$U,Base!BG$2,'Sub-base'!$X:$X)</f>
        <v>0</v>
      </c>
      <c r="BH30" s="19">
        <f ca="1">SUMIF('Sub-base'!$U:$U,Base!BH$2,'Sub-base'!$X:$X)</f>
        <v>1</v>
      </c>
      <c r="BI30" s="19">
        <f ca="1">SUMIF('Sub-base'!$U:$U,Base!BI$2,'Sub-base'!$X:$X)</f>
        <v>2</v>
      </c>
      <c r="BJ30" s="19">
        <f ca="1">SUMIF('Sub-base'!$U:$U,Base!BJ$2,'Sub-base'!$X:$X)</f>
        <v>4</v>
      </c>
      <c r="BK30" s="19">
        <f ca="1">SUMIF('Sub-base'!$U:$U,Base!BK$2,'Sub-base'!$X:$X)</f>
        <v>3</v>
      </c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</row>
    <row r="31" spans="1:171">
      <c r="A31" s="20"/>
      <c r="B31" s="20" t="s">
        <v>66</v>
      </c>
      <c r="C31" s="19">
        <f ca="1">SUMIF('Sub-base'!$A:$A,Base!C$2,'Sub-base'!$Y:$Y)</f>
        <v>0</v>
      </c>
      <c r="D31" s="19">
        <f ca="1">SUMIF('Sub-base'!$A:$A,Base!D$2,'Sub-base'!$Y:$Y)</f>
        <v>0</v>
      </c>
      <c r="E31" s="19">
        <f ca="1">SUMIF('Sub-base'!$A:$A,Base!E$2,'Sub-base'!$Y:$Y)</f>
        <v>0</v>
      </c>
      <c r="F31" s="19">
        <f ca="1">SUMIF('Sub-base'!$A:$A,Base!F$2,'Sub-base'!$Y:$Y)</f>
        <v>0</v>
      </c>
      <c r="G31" s="19">
        <f ca="1">SUMIF('Sub-base'!$A:$A,Base!G$2,'Sub-base'!$Y:$Y)</f>
        <v>0</v>
      </c>
      <c r="H31" s="19">
        <f ca="1">SUMIF('Sub-base'!$A:$A,Base!H$2,'Sub-base'!$Y:$Y)</f>
        <v>0</v>
      </c>
      <c r="I31" s="19">
        <f ca="1">SUMIF('Sub-base'!$A:$A,Base!I$2,'Sub-base'!$Y:$Y)</f>
        <v>0</v>
      </c>
      <c r="J31" s="19">
        <f ca="1">SUMIF('Sub-base'!$A:$A,Base!J$2,'Sub-base'!$Y:$Y)</f>
        <v>0</v>
      </c>
      <c r="K31" s="19">
        <f ca="1">SUMIF('Sub-base'!$A:$A,Base!K$2,'Sub-base'!$Y:$Y)</f>
        <v>0</v>
      </c>
      <c r="L31" s="19">
        <f ca="1">SUMIF('Sub-base'!$A:$A,Base!L$2,'Sub-base'!$Y:$Y)</f>
        <v>0</v>
      </c>
      <c r="M31" s="19">
        <f ca="1">SUMIF('Sub-base'!$A:$A,Base!M$2,'Sub-base'!$Y:$Y)</f>
        <v>0</v>
      </c>
      <c r="N31" s="19">
        <f ca="1">SUMIF('Sub-base'!$A:$A,Base!N$2,'Sub-base'!$Y:$Y)</f>
        <v>0</v>
      </c>
      <c r="O31" s="19">
        <f ca="1">SUMIF('Sub-base'!$A:$A,Base!O$2,'Sub-base'!$Y:$Y)</f>
        <v>0</v>
      </c>
      <c r="P31" s="19">
        <f ca="1">SUMIF('Sub-base'!$A:$A,Base!P$2,'Sub-base'!$Y:$Y)</f>
        <v>0</v>
      </c>
      <c r="Q31" s="19">
        <f ca="1">SUMIF('Sub-base'!$A:$A,Base!Q$2,'Sub-base'!$Y:$Y)</f>
        <v>0</v>
      </c>
      <c r="R31" s="19">
        <f ca="1">SUMIF('Sub-base'!$A:$A,Base!R$2,'Sub-base'!$Y:$Y)</f>
        <v>0</v>
      </c>
      <c r="S31" s="19">
        <f ca="1">SUMIF('Sub-base'!$A:$A,Base!S$2,'Sub-base'!$Y:$Y)</f>
        <v>0</v>
      </c>
      <c r="T31" s="19">
        <f ca="1">SUMIF('Sub-base'!$A:$A,Base!T$2,'Sub-base'!$Y:$Y)</f>
        <v>0</v>
      </c>
      <c r="U31" s="19">
        <f ca="1">SUMIF('Sub-base'!$A:$A,Base!U$2,'Sub-base'!$Y:$Y)</f>
        <v>0</v>
      </c>
      <c r="V31" s="19">
        <f ca="1">SUMIF('Sub-base'!$A:$A,Base!V$2,'Sub-base'!$Y:$Y)</f>
        <v>0</v>
      </c>
      <c r="W31" s="19">
        <f ca="1">SUMIF('Sub-base'!$A:$A,Base!W$2,'Sub-base'!$Y:$Y)</f>
        <v>0</v>
      </c>
      <c r="X31" s="19">
        <f ca="1">SUMIF('Sub-base'!$A:$A,Base!X$2,'Sub-base'!$Y:$Y)</f>
        <v>0</v>
      </c>
      <c r="Y31" s="19">
        <f ca="1">SUMIF('Sub-base'!$A:$A,Base!Y$2,'Sub-base'!$Y:$Y)</f>
        <v>0</v>
      </c>
      <c r="Z31" s="19">
        <f ca="1">SUMIF('Sub-base'!$A:$A,Base!Z$2,'Sub-base'!$Y:$Y)</f>
        <v>0</v>
      </c>
      <c r="AA31" s="19">
        <f ca="1">SUMIF('Sub-base'!$A:$A,Base!AA$2,'Sub-base'!$Y:$Y)</f>
        <v>0</v>
      </c>
      <c r="AB31" s="19">
        <f ca="1">SUMIF('Sub-base'!$A:$A,Base!AB$2,'Sub-base'!$Y:$Y)</f>
        <v>0</v>
      </c>
      <c r="AC31" s="19">
        <f ca="1">SUMIF('Sub-base'!$A:$A,Base!AC$2,'Sub-base'!$Y:$Y)</f>
        <v>0</v>
      </c>
      <c r="AD31" s="19">
        <f ca="1">SUMIF('Sub-base'!$A:$A,Base!AD$2,'Sub-base'!$Y:$Y)</f>
        <v>0</v>
      </c>
      <c r="AE31" s="19">
        <f ca="1">SUMIF('Sub-base'!$A:$A,Base!AE$2,'Sub-base'!$Y:$Y)</f>
        <v>0</v>
      </c>
      <c r="AF31" s="19">
        <f ca="1">SUMIF('Sub-base'!$A:$A,Base!AF$2,'Sub-base'!$Y:$Y)</f>
        <v>0</v>
      </c>
      <c r="AG31" s="19">
        <f ca="1">SUMIF('Sub-base'!$A:$A,Base!AG$2,'Sub-base'!$Y:$Y)</f>
        <v>0</v>
      </c>
      <c r="AH31" s="19">
        <f ca="1">SUMIF('Sub-base'!$A:$A,Base!AH$2,'Sub-base'!$Y:$Y)</f>
        <v>0</v>
      </c>
      <c r="AI31" s="19">
        <f ca="1">SUMIF('Sub-base'!$A:$A,Base!AI$2,'Sub-base'!$Y:$Y)</f>
        <v>0</v>
      </c>
      <c r="AJ31" s="19">
        <f ca="1">SUMIF('Sub-base'!$A:$A,Base!AJ$2,'Sub-base'!$Y:$Y)</f>
        <v>0</v>
      </c>
      <c r="AK31" s="19">
        <f ca="1">SUMIF('Sub-base'!$A:$A,Base!AK$2,'Sub-base'!$Y:$Y)</f>
        <v>0</v>
      </c>
      <c r="AL31" s="19">
        <f ca="1">SUMIF('Sub-base'!$A:$A,Base!AL$2,'Sub-base'!$Y:$Y)</f>
        <v>0</v>
      </c>
      <c r="AM31" s="19">
        <f ca="1">SUMIF('Sub-base'!$A:$A,Base!AM$2,'Sub-base'!$Y:$Y)</f>
        <v>0</v>
      </c>
      <c r="AN31" s="19">
        <f ca="1">SUMIF('Sub-base'!$A:$A,Base!AN$2,'Sub-base'!$Y:$Y)</f>
        <v>0</v>
      </c>
      <c r="AO31" s="19">
        <f ca="1">SUMIF('Sub-base'!$A:$A,Base!AO$2,'Sub-base'!$Y:$Y)</f>
        <v>0</v>
      </c>
      <c r="AP31" s="19">
        <f ca="1">SUMIF('Sub-base'!$A:$A,Base!AP$2,'Sub-base'!$Y:$Y)</f>
        <v>0</v>
      </c>
      <c r="AQ31" s="19">
        <f ca="1">SUMIF('Sub-base'!$A:$A,Base!AQ$2,'Sub-base'!$Y:$Y)</f>
        <v>0</v>
      </c>
      <c r="AR31" s="19">
        <f ca="1">SUMIF('Sub-base'!$A:$A,Base!AR$2,'Sub-base'!$Y:$Y)</f>
        <v>0</v>
      </c>
      <c r="AS31" s="19">
        <f ca="1">SUMIF('Sub-base'!$A:$A,Base!AS$2,'Sub-base'!$Y:$Y)</f>
        <v>0</v>
      </c>
      <c r="AT31" s="19">
        <f ca="1">SUMIF('Sub-base'!$A:$A,Base!AT$2,'Sub-base'!$Y:$Y)</f>
        <v>0</v>
      </c>
      <c r="AU31" s="19">
        <f ca="1">SUMIF('Sub-base'!$A:$A,Base!AU$2,'Sub-base'!$Y:$Y)</f>
        <v>0</v>
      </c>
      <c r="AV31" s="19">
        <f ca="1">SUMIF('Sub-base'!$A:$A,Base!AV$2,'Sub-base'!$Y:$Y)</f>
        <v>0</v>
      </c>
      <c r="AW31" s="19">
        <f ca="1">SUMIF('Sub-base'!$A:$A,Base!AW$2,'Sub-base'!$Y:$Y)</f>
        <v>0</v>
      </c>
      <c r="AX31" s="19">
        <f ca="1">SUMIF('Sub-base'!$A:$A,Base!AX$2,'Sub-base'!$Y:$Y)</f>
        <v>0</v>
      </c>
      <c r="AY31" s="19">
        <f ca="1">SUMIF('Sub-base'!$A:$A,Base!AY$2,'Sub-base'!$Y:$Y)</f>
        <v>0</v>
      </c>
      <c r="AZ31" s="19">
        <f ca="1">SUMIF('Sub-base'!$A:$A,Base!AZ$2,'Sub-base'!$Y:$Y)</f>
        <v>0</v>
      </c>
      <c r="BA31" s="19">
        <f ca="1">SUMIF('Sub-base'!$A:$A,Base!BA$2,'Sub-base'!$Y:$Y)</f>
        <v>0</v>
      </c>
      <c r="BB31" s="19">
        <f ca="1">SUMIF('Sub-base'!$A:$A,Base!BB$2,'Sub-base'!$Y:$Y)</f>
        <v>0</v>
      </c>
      <c r="BC31" s="19">
        <f ca="1">SUMIF('Sub-base'!$A:$A,Base!BC$2,'Sub-base'!$Y:$Y)</f>
        <v>0</v>
      </c>
      <c r="BD31" s="19">
        <f ca="1">SUMIF('Sub-base'!$A:$A,Base!BD$2,'Sub-base'!$Y:$Y)</f>
        <v>0</v>
      </c>
      <c r="BE31" s="19">
        <f ca="1">SUMIF('Sub-base'!$A:$A,Base!BE$2,'Sub-base'!$Y:$Y)</f>
        <v>0</v>
      </c>
      <c r="BF31" s="19">
        <f ca="1">SUMIF('Sub-base'!$A:$A,Base!BF$2,'Sub-base'!$Y:$Y)</f>
        <v>0</v>
      </c>
      <c r="BG31" s="19">
        <f ca="1">SUMIF('Sub-base'!$A:$A,Base!BG$2,'Sub-base'!$Y:$Y)</f>
        <v>0</v>
      </c>
      <c r="BH31" s="19">
        <f ca="1">SUMIF('Sub-base'!$A:$A,Base!BH$2,'Sub-base'!$Y:$Y)</f>
        <v>0</v>
      </c>
      <c r="BI31" s="19">
        <f ca="1">SUMIF('Sub-base'!$A:$A,Base!BI$2,'Sub-base'!$Y:$Y)</f>
        <v>0</v>
      </c>
      <c r="BJ31" s="19">
        <f ca="1">SUMIF('Sub-base'!$A:$A,Base!BJ$2,'Sub-base'!$Y:$Y)</f>
        <v>0</v>
      </c>
      <c r="BK31" s="19">
        <f ca="1">SUMIF('Sub-base'!$A:$A,Base!BK$2,'Sub-base'!$Y:$Y)</f>
        <v>0</v>
      </c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</row>
    <row r="32" spans="1:171">
      <c r="A32" s="20"/>
      <c r="B32" s="20" t="s">
        <v>68</v>
      </c>
      <c r="C32" s="19">
        <f ca="1">SUMIF('Sub-base'!$A:$A,Base!C$2,'Sub-base'!$Z:$Z)</f>
        <v>0</v>
      </c>
      <c r="D32" s="19">
        <f ca="1">SUMIF('Sub-base'!$A:$A,Base!D$2,'Sub-base'!$Z:$Z)</f>
        <v>0</v>
      </c>
      <c r="E32" s="19">
        <f ca="1">SUMIF('Sub-base'!$A:$A,Base!E$2,'Sub-base'!$Z:$Z)</f>
        <v>0</v>
      </c>
      <c r="F32" s="19">
        <f ca="1">SUMIF('Sub-base'!$A:$A,Base!F$2,'Sub-base'!$Z:$Z)</f>
        <v>0</v>
      </c>
      <c r="G32" s="19">
        <f ca="1">SUMIF('Sub-base'!$A:$A,Base!G$2,'Sub-base'!$Z:$Z)</f>
        <v>0</v>
      </c>
      <c r="H32" s="19">
        <f ca="1">SUMIF('Sub-base'!$A:$A,Base!H$2,'Sub-base'!$Z:$Z)</f>
        <v>0</v>
      </c>
      <c r="I32" s="19">
        <f ca="1">SUMIF('Sub-base'!$A:$A,Base!I$2,'Sub-base'!$Z:$Z)</f>
        <v>0</v>
      </c>
      <c r="J32" s="19">
        <f ca="1">SUMIF('Sub-base'!$A:$A,Base!J$2,'Sub-base'!$Z:$Z)</f>
        <v>0</v>
      </c>
      <c r="K32" s="19">
        <f ca="1">SUMIF('Sub-base'!$A:$A,Base!K$2,'Sub-base'!$Z:$Z)</f>
        <v>0</v>
      </c>
      <c r="L32" s="19">
        <f ca="1">SUMIF('Sub-base'!$A:$A,Base!L$2,'Sub-base'!$Z:$Z)</f>
        <v>0</v>
      </c>
      <c r="M32" s="19">
        <f ca="1">SUMIF('Sub-base'!$A:$A,Base!M$2,'Sub-base'!$Z:$Z)</f>
        <v>0</v>
      </c>
      <c r="N32" s="19">
        <f ca="1">SUMIF('Sub-base'!$A:$A,Base!N$2,'Sub-base'!$Z:$Z)</f>
        <v>0</v>
      </c>
      <c r="O32" s="19">
        <f ca="1">SUMIF('Sub-base'!$A:$A,Base!O$2,'Sub-base'!$Z:$Z)</f>
        <v>0</v>
      </c>
      <c r="P32" s="19">
        <f ca="1">SUMIF('Sub-base'!$A:$A,Base!P$2,'Sub-base'!$Z:$Z)</f>
        <v>0</v>
      </c>
      <c r="Q32" s="19">
        <f ca="1">SUMIF('Sub-base'!$A:$A,Base!Q$2,'Sub-base'!$Z:$Z)</f>
        <v>0</v>
      </c>
      <c r="R32" s="19">
        <f ca="1">SUMIF('Sub-base'!$A:$A,Base!R$2,'Sub-base'!$Z:$Z)</f>
        <v>0</v>
      </c>
      <c r="S32" s="19">
        <f ca="1">SUMIF('Sub-base'!$A:$A,Base!S$2,'Sub-base'!$Z:$Z)</f>
        <v>0</v>
      </c>
      <c r="T32" s="19">
        <f ca="1">SUMIF('Sub-base'!$A:$A,Base!T$2,'Sub-base'!$Z:$Z)</f>
        <v>0</v>
      </c>
      <c r="U32" s="19">
        <f ca="1">SUMIF('Sub-base'!$A:$A,Base!U$2,'Sub-base'!$Z:$Z)</f>
        <v>0</v>
      </c>
      <c r="V32" s="19">
        <f ca="1">SUMIF('Sub-base'!$A:$A,Base!V$2,'Sub-base'!$Z:$Z)</f>
        <v>0</v>
      </c>
      <c r="W32" s="19">
        <f ca="1">SUMIF('Sub-base'!$A:$A,Base!W$2,'Sub-base'!$Z:$Z)</f>
        <v>0</v>
      </c>
      <c r="X32" s="19">
        <f ca="1">SUMIF('Sub-base'!$A:$A,Base!X$2,'Sub-base'!$Z:$Z)</f>
        <v>0</v>
      </c>
      <c r="Y32" s="19">
        <f ca="1">SUMIF('Sub-base'!$A:$A,Base!Y$2,'Sub-base'!$Z:$Z)</f>
        <v>0</v>
      </c>
      <c r="Z32" s="19">
        <f ca="1">SUMIF('Sub-base'!$A:$A,Base!Z$2,'Sub-base'!$Z:$Z)</f>
        <v>0</v>
      </c>
      <c r="AA32" s="19">
        <f ca="1">SUMIF('Sub-base'!$A:$A,Base!AA$2,'Sub-base'!$Z:$Z)</f>
        <v>0</v>
      </c>
      <c r="AB32" s="19">
        <f ca="1">SUMIF('Sub-base'!$A:$A,Base!AB$2,'Sub-base'!$Z:$Z)</f>
        <v>0</v>
      </c>
      <c r="AC32" s="19">
        <f ca="1">SUMIF('Sub-base'!$A:$A,Base!AC$2,'Sub-base'!$Z:$Z)</f>
        <v>0</v>
      </c>
      <c r="AD32" s="19">
        <f ca="1">SUMIF('Sub-base'!$A:$A,Base!AD$2,'Sub-base'!$Z:$Z)</f>
        <v>0</v>
      </c>
      <c r="AE32" s="19">
        <f ca="1">SUMIF('Sub-base'!$A:$A,Base!AE$2,'Sub-base'!$Z:$Z)</f>
        <v>0</v>
      </c>
      <c r="AF32" s="19">
        <f ca="1">SUMIF('Sub-base'!$A:$A,Base!AF$2,'Sub-base'!$Z:$Z)</f>
        <v>0</v>
      </c>
      <c r="AG32" s="19">
        <f ca="1">SUMIF('Sub-base'!$A:$A,Base!AG$2,'Sub-base'!$Z:$Z)</f>
        <v>0</v>
      </c>
      <c r="AH32" s="19">
        <f ca="1">SUMIF('Sub-base'!$A:$A,Base!AH$2,'Sub-base'!$Z:$Z)</f>
        <v>0</v>
      </c>
      <c r="AI32" s="19">
        <f ca="1">SUMIF('Sub-base'!$A:$A,Base!AI$2,'Sub-base'!$Z:$Z)</f>
        <v>0</v>
      </c>
      <c r="AJ32" s="19">
        <f ca="1">SUMIF('Sub-base'!$A:$A,Base!AJ$2,'Sub-base'!$Z:$Z)</f>
        <v>0</v>
      </c>
      <c r="AK32" s="19">
        <f ca="1">SUMIF('Sub-base'!$A:$A,Base!AK$2,'Sub-base'!$Z:$Z)</f>
        <v>0</v>
      </c>
      <c r="AL32" s="19">
        <f ca="1">SUMIF('Sub-base'!$A:$A,Base!AL$2,'Sub-base'!$Z:$Z)</f>
        <v>0</v>
      </c>
      <c r="AM32" s="19">
        <f ca="1">SUMIF('Sub-base'!$A:$A,Base!AM$2,'Sub-base'!$Z:$Z)</f>
        <v>0</v>
      </c>
      <c r="AN32" s="19">
        <f ca="1">SUMIF('Sub-base'!$A:$A,Base!AN$2,'Sub-base'!$Z:$Z)</f>
        <v>0</v>
      </c>
      <c r="AO32" s="19">
        <f ca="1">SUMIF('Sub-base'!$A:$A,Base!AO$2,'Sub-base'!$Z:$Z)</f>
        <v>0</v>
      </c>
      <c r="AP32" s="19">
        <f ca="1">SUMIF('Sub-base'!$A:$A,Base!AP$2,'Sub-base'!$Z:$Z)</f>
        <v>0</v>
      </c>
      <c r="AQ32" s="19">
        <f ca="1">SUMIF('Sub-base'!$A:$A,Base!AQ$2,'Sub-base'!$Z:$Z)</f>
        <v>0</v>
      </c>
      <c r="AR32" s="19">
        <f ca="1">SUMIF('Sub-base'!$A:$A,Base!AR$2,'Sub-base'!$Z:$Z)</f>
        <v>0</v>
      </c>
      <c r="AS32" s="19">
        <f ca="1">SUMIF('Sub-base'!$A:$A,Base!AS$2,'Sub-base'!$Z:$Z)</f>
        <v>0</v>
      </c>
      <c r="AT32" s="19">
        <f ca="1">SUMIF('Sub-base'!$A:$A,Base!AT$2,'Sub-base'!$Z:$Z)</f>
        <v>0</v>
      </c>
      <c r="AU32" s="19">
        <f ca="1">SUMIF('Sub-base'!$A:$A,Base!AU$2,'Sub-base'!$Z:$Z)</f>
        <v>0</v>
      </c>
      <c r="AV32" s="19">
        <f ca="1">SUMIF('Sub-base'!$A:$A,Base!AV$2,'Sub-base'!$Z:$Z)</f>
        <v>0</v>
      </c>
      <c r="AW32" s="19">
        <f ca="1">SUMIF('Sub-base'!$A:$A,Base!AW$2,'Sub-base'!$Z:$Z)</f>
        <v>0</v>
      </c>
      <c r="AX32" s="19">
        <f ca="1">SUMIF('Sub-base'!$A:$A,Base!AX$2,'Sub-base'!$Z:$Z)</f>
        <v>0</v>
      </c>
      <c r="AY32" s="19">
        <f ca="1">SUMIF('Sub-base'!$A:$A,Base!AY$2,'Sub-base'!$Z:$Z)</f>
        <v>0</v>
      </c>
      <c r="AZ32" s="19">
        <f ca="1">SUMIF('Sub-base'!$A:$A,Base!AZ$2,'Sub-base'!$Z:$Z)</f>
        <v>0</v>
      </c>
      <c r="BA32" s="19">
        <f ca="1">SUMIF('Sub-base'!$A:$A,Base!BA$2,'Sub-base'!$Z:$Z)</f>
        <v>0</v>
      </c>
      <c r="BB32" s="19">
        <f ca="1">SUMIF('Sub-base'!$A:$A,Base!BB$2,'Sub-base'!$Z:$Z)</f>
        <v>0</v>
      </c>
      <c r="BC32" s="19">
        <f ca="1">SUMIF('Sub-base'!$A:$A,Base!BC$2,'Sub-base'!$Z:$Z)</f>
        <v>0</v>
      </c>
      <c r="BD32" s="19">
        <f ca="1">SUMIF('Sub-base'!$A:$A,Base!BD$2,'Sub-base'!$Z:$Z)</f>
        <v>0</v>
      </c>
      <c r="BE32" s="19">
        <f ca="1">SUMIF('Sub-base'!$A:$A,Base!BE$2,'Sub-base'!$Z:$Z)</f>
        <v>0</v>
      </c>
      <c r="BF32" s="19">
        <f ca="1">SUMIF('Sub-base'!$A:$A,Base!BF$2,'Sub-base'!$Z:$Z)</f>
        <v>0</v>
      </c>
      <c r="BG32" s="19">
        <f ca="1">SUMIF('Sub-base'!$A:$A,Base!BG$2,'Sub-base'!$Z:$Z)</f>
        <v>0</v>
      </c>
      <c r="BH32" s="19">
        <f ca="1">SUMIF('Sub-base'!$A:$A,Base!BH$2,'Sub-base'!$Z:$Z)</f>
        <v>0</v>
      </c>
      <c r="BI32" s="19">
        <f ca="1">SUMIF('Sub-base'!$A:$A,Base!BI$2,'Sub-base'!$Z:$Z)</f>
        <v>0</v>
      </c>
      <c r="BJ32" s="19">
        <f ca="1">SUMIF('Sub-base'!$A:$A,Base!BJ$2,'Sub-base'!$Z:$Z)</f>
        <v>0</v>
      </c>
      <c r="BK32" s="19">
        <f ca="1">SUMIF('Sub-base'!$A:$A,Base!BK$2,'Sub-base'!$Z:$Z)</f>
        <v>0</v>
      </c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</row>
    <row r="33" spans="1:171">
      <c r="A33" s="20"/>
      <c r="B33" s="20" t="s">
        <v>69</v>
      </c>
      <c r="C33" s="19">
        <f ca="1">C30+C32</f>
        <v>0</v>
      </c>
      <c r="D33" s="19">
        <f t="shared" ref="D33:BK33" ca="1" si="10">D30+D32</f>
        <v>0</v>
      </c>
      <c r="E33" s="19">
        <f t="shared" ca="1" si="10"/>
        <v>0</v>
      </c>
      <c r="F33" s="19">
        <f t="shared" ca="1" si="10"/>
        <v>3</v>
      </c>
      <c r="G33" s="19">
        <f t="shared" ca="1" si="10"/>
        <v>1</v>
      </c>
      <c r="H33" s="19">
        <f t="shared" ca="1" si="10"/>
        <v>0</v>
      </c>
      <c r="I33" s="19">
        <f t="shared" ca="1" si="10"/>
        <v>17</v>
      </c>
      <c r="J33" s="19">
        <f t="shared" ca="1" si="10"/>
        <v>4</v>
      </c>
      <c r="K33" s="19">
        <f t="shared" ca="1" si="10"/>
        <v>6</v>
      </c>
      <c r="L33" s="19">
        <f t="shared" ca="1" si="10"/>
        <v>2</v>
      </c>
      <c r="M33" s="19">
        <f t="shared" ca="1" si="10"/>
        <v>1</v>
      </c>
      <c r="N33" s="19">
        <f t="shared" ca="1" si="10"/>
        <v>1</v>
      </c>
      <c r="O33" s="19">
        <f t="shared" ca="1" si="10"/>
        <v>1</v>
      </c>
      <c r="P33" s="19">
        <f t="shared" ca="1" si="10"/>
        <v>1</v>
      </c>
      <c r="Q33" s="19">
        <f t="shared" ca="1" si="10"/>
        <v>0</v>
      </c>
      <c r="R33" s="19">
        <f t="shared" ca="1" si="10"/>
        <v>0</v>
      </c>
      <c r="S33" s="19">
        <f t="shared" ca="1" si="10"/>
        <v>0</v>
      </c>
      <c r="T33" s="19">
        <f t="shared" ca="1" si="10"/>
        <v>0</v>
      </c>
      <c r="U33" s="19">
        <f t="shared" ca="1" si="10"/>
        <v>4</v>
      </c>
      <c r="V33" s="19">
        <f t="shared" ca="1" si="10"/>
        <v>1</v>
      </c>
      <c r="W33" s="19">
        <f t="shared" ca="1" si="10"/>
        <v>0</v>
      </c>
      <c r="X33" s="19">
        <f t="shared" ca="1" si="10"/>
        <v>1</v>
      </c>
      <c r="Y33" s="19">
        <f t="shared" ca="1" si="10"/>
        <v>2</v>
      </c>
      <c r="Z33" s="19">
        <f t="shared" ca="1" si="10"/>
        <v>0</v>
      </c>
      <c r="AA33" s="19">
        <f t="shared" ca="1" si="10"/>
        <v>2</v>
      </c>
      <c r="AB33" s="19">
        <f t="shared" ca="1" si="10"/>
        <v>4</v>
      </c>
      <c r="AC33" s="19">
        <f t="shared" ca="1" si="10"/>
        <v>6</v>
      </c>
      <c r="AD33" s="19">
        <f t="shared" ca="1" si="10"/>
        <v>0</v>
      </c>
      <c r="AE33" s="19">
        <f t="shared" ca="1" si="10"/>
        <v>0</v>
      </c>
      <c r="AF33" s="19">
        <f t="shared" ca="1" si="10"/>
        <v>1</v>
      </c>
      <c r="AG33" s="19">
        <f t="shared" ca="1" si="10"/>
        <v>1</v>
      </c>
      <c r="AH33" s="19">
        <f t="shared" ca="1" si="10"/>
        <v>2</v>
      </c>
      <c r="AI33" s="19">
        <f t="shared" ca="1" si="10"/>
        <v>3</v>
      </c>
      <c r="AJ33" s="19">
        <f t="shared" ca="1" si="10"/>
        <v>4</v>
      </c>
      <c r="AK33" s="19">
        <f t="shared" ca="1" si="10"/>
        <v>2</v>
      </c>
      <c r="AL33" s="19">
        <f t="shared" ca="1" si="10"/>
        <v>0</v>
      </c>
      <c r="AM33" s="19">
        <f t="shared" ca="1" si="10"/>
        <v>1</v>
      </c>
      <c r="AN33" s="19">
        <f t="shared" ca="1" si="10"/>
        <v>1</v>
      </c>
      <c r="AO33" s="19">
        <f t="shared" ca="1" si="10"/>
        <v>0</v>
      </c>
      <c r="AP33" s="19">
        <f t="shared" ca="1" si="10"/>
        <v>1</v>
      </c>
      <c r="AQ33" s="19">
        <f t="shared" ca="1" si="10"/>
        <v>0</v>
      </c>
      <c r="AR33" s="19">
        <f t="shared" ca="1" si="10"/>
        <v>1</v>
      </c>
      <c r="AS33" s="19">
        <f t="shared" ca="1" si="10"/>
        <v>0</v>
      </c>
      <c r="AT33" s="19">
        <f t="shared" ca="1" si="10"/>
        <v>1</v>
      </c>
      <c r="AU33" s="19">
        <f t="shared" ca="1" si="10"/>
        <v>1</v>
      </c>
      <c r="AV33" s="19">
        <f t="shared" ca="1" si="10"/>
        <v>4</v>
      </c>
      <c r="AW33" s="19">
        <f t="shared" ca="1" si="10"/>
        <v>2</v>
      </c>
      <c r="AX33" s="19">
        <f t="shared" ca="1" si="10"/>
        <v>0</v>
      </c>
      <c r="AY33" s="19">
        <f t="shared" ca="1" si="10"/>
        <v>0</v>
      </c>
      <c r="AZ33" s="19">
        <f t="shared" ca="1" si="10"/>
        <v>1</v>
      </c>
      <c r="BA33" s="19">
        <f t="shared" ca="1" si="10"/>
        <v>1</v>
      </c>
      <c r="BB33" s="19">
        <f t="shared" ca="1" si="10"/>
        <v>1</v>
      </c>
      <c r="BC33" s="19">
        <f t="shared" ca="1" si="10"/>
        <v>4</v>
      </c>
      <c r="BD33" s="19">
        <f t="shared" ca="1" si="10"/>
        <v>2</v>
      </c>
      <c r="BE33" s="19">
        <f t="shared" ca="1" si="10"/>
        <v>2</v>
      </c>
      <c r="BF33" s="19">
        <f t="shared" ca="1" si="10"/>
        <v>1</v>
      </c>
      <c r="BG33" s="19">
        <f t="shared" ca="1" si="10"/>
        <v>0</v>
      </c>
      <c r="BH33" s="19">
        <f t="shared" ca="1" si="10"/>
        <v>1</v>
      </c>
      <c r="BI33" s="19">
        <f t="shared" ca="1" si="10"/>
        <v>2</v>
      </c>
      <c r="BJ33" s="19">
        <f t="shared" ca="1" si="10"/>
        <v>4</v>
      </c>
      <c r="BK33" s="19">
        <f t="shared" ca="1" si="10"/>
        <v>3</v>
      </c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</row>
    <row r="34" spans="1:171">
      <c r="A34" s="20"/>
      <c r="B34" s="20" t="s">
        <v>43</v>
      </c>
      <c r="C34" s="19">
        <f ca="1">C29-C32</f>
        <v>4</v>
      </c>
      <c r="D34" s="19">
        <f t="shared" ref="D34:BK34" ca="1" si="11">D29-D32</f>
        <v>13</v>
      </c>
      <c r="E34" s="19">
        <f t="shared" ca="1" si="11"/>
        <v>12</v>
      </c>
      <c r="F34" s="19">
        <f t="shared" ca="1" si="11"/>
        <v>35</v>
      </c>
      <c r="G34" s="19">
        <f t="shared" ca="1" si="11"/>
        <v>30</v>
      </c>
      <c r="H34" s="19">
        <f t="shared" ca="1" si="11"/>
        <v>25</v>
      </c>
      <c r="I34" s="19">
        <f t="shared" ca="1" si="11"/>
        <v>42</v>
      </c>
      <c r="J34" s="19">
        <f t="shared" ca="1" si="11"/>
        <v>12</v>
      </c>
      <c r="K34" s="19">
        <f t="shared" ca="1" si="11"/>
        <v>18</v>
      </c>
      <c r="L34" s="19">
        <f t="shared" ca="1" si="11"/>
        <v>12</v>
      </c>
      <c r="M34" s="19">
        <f t="shared" ca="1" si="11"/>
        <v>6</v>
      </c>
      <c r="N34" s="19">
        <f t="shared" ca="1" si="11"/>
        <v>12</v>
      </c>
      <c r="O34" s="19">
        <f t="shared" ca="1" si="11"/>
        <v>12</v>
      </c>
      <c r="P34" s="19">
        <f t="shared" ca="1" si="11"/>
        <v>3</v>
      </c>
      <c r="Q34" s="19">
        <f t="shared" ca="1" si="11"/>
        <v>6</v>
      </c>
      <c r="R34" s="19">
        <f t="shared" ca="1" si="11"/>
        <v>12</v>
      </c>
      <c r="S34" s="19">
        <f t="shared" ca="1" si="11"/>
        <v>9</v>
      </c>
      <c r="T34" s="19">
        <f t="shared" ca="1" si="11"/>
        <v>9</v>
      </c>
      <c r="U34" s="19">
        <f t="shared" ca="1" si="11"/>
        <v>9</v>
      </c>
      <c r="V34" s="19">
        <f t="shared" ca="1" si="11"/>
        <v>15</v>
      </c>
      <c r="W34" s="19">
        <f t="shared" ca="1" si="11"/>
        <v>11</v>
      </c>
      <c r="X34" s="19">
        <f t="shared" ca="1" si="11"/>
        <v>8</v>
      </c>
      <c r="Y34" s="19">
        <f t="shared" ca="1" si="11"/>
        <v>10</v>
      </c>
      <c r="Z34" s="19">
        <f t="shared" ca="1" si="11"/>
        <v>10</v>
      </c>
      <c r="AA34" s="19">
        <f t="shared" ca="1" si="11"/>
        <v>3</v>
      </c>
      <c r="AB34" s="19">
        <f t="shared" ca="1" si="11"/>
        <v>15</v>
      </c>
      <c r="AC34" s="19">
        <f t="shared" ca="1" si="11"/>
        <v>21</v>
      </c>
      <c r="AD34" s="19">
        <f t="shared" ca="1" si="11"/>
        <v>13</v>
      </c>
      <c r="AE34" s="19">
        <f t="shared" ca="1" si="11"/>
        <v>17</v>
      </c>
      <c r="AF34" s="19">
        <f t="shared" ca="1" si="11"/>
        <v>20</v>
      </c>
      <c r="AG34" s="19">
        <f t="shared" ca="1" si="11"/>
        <v>33</v>
      </c>
      <c r="AH34" s="19">
        <f t="shared" ca="1" si="11"/>
        <v>28</v>
      </c>
      <c r="AI34" s="19">
        <f t="shared" ca="1" si="11"/>
        <v>36</v>
      </c>
      <c r="AJ34" s="19">
        <f t="shared" ca="1" si="11"/>
        <v>27</v>
      </c>
      <c r="AK34" s="19">
        <f t="shared" ca="1" si="11"/>
        <v>10</v>
      </c>
      <c r="AL34" s="19">
        <f t="shared" ca="1" si="11"/>
        <v>6</v>
      </c>
      <c r="AM34" s="19">
        <f t="shared" ca="1" si="11"/>
        <v>6</v>
      </c>
      <c r="AN34" s="19">
        <f t="shared" ca="1" si="11"/>
        <v>16</v>
      </c>
      <c r="AO34" s="19">
        <f t="shared" ca="1" si="11"/>
        <v>9</v>
      </c>
      <c r="AP34" s="19">
        <f t="shared" ca="1" si="11"/>
        <v>9</v>
      </c>
      <c r="AQ34" s="19">
        <f t="shared" ca="1" si="11"/>
        <v>8</v>
      </c>
      <c r="AR34" s="19">
        <f t="shared" ca="1" si="11"/>
        <v>7</v>
      </c>
      <c r="AS34" s="19">
        <f t="shared" ca="1" si="11"/>
        <v>2</v>
      </c>
      <c r="AT34" s="19">
        <f t="shared" ca="1" si="11"/>
        <v>8</v>
      </c>
      <c r="AU34" s="19">
        <f t="shared" ca="1" si="11"/>
        <v>12</v>
      </c>
      <c r="AV34" s="19">
        <f t="shared" ca="1" si="11"/>
        <v>11</v>
      </c>
      <c r="AW34" s="19">
        <f t="shared" ca="1" si="11"/>
        <v>14</v>
      </c>
      <c r="AX34" s="19">
        <f t="shared" ca="1" si="11"/>
        <v>7</v>
      </c>
      <c r="AY34" s="19">
        <f t="shared" ca="1" si="11"/>
        <v>2</v>
      </c>
      <c r="AZ34" s="19">
        <f t="shared" ca="1" si="11"/>
        <v>3</v>
      </c>
      <c r="BA34" s="19">
        <f t="shared" ca="1" si="11"/>
        <v>9</v>
      </c>
      <c r="BB34" s="19">
        <f t="shared" ca="1" si="11"/>
        <v>5</v>
      </c>
      <c r="BC34" s="19">
        <f t="shared" ca="1" si="11"/>
        <v>3</v>
      </c>
      <c r="BD34" s="19">
        <f t="shared" ca="1" si="11"/>
        <v>11</v>
      </c>
      <c r="BE34" s="19">
        <f t="shared" ca="1" si="11"/>
        <v>4</v>
      </c>
      <c r="BF34" s="19">
        <f t="shared" ca="1" si="11"/>
        <v>7</v>
      </c>
      <c r="BG34" s="19">
        <f t="shared" ca="1" si="11"/>
        <v>5</v>
      </c>
      <c r="BH34" s="19">
        <f t="shared" ca="1" si="11"/>
        <v>14</v>
      </c>
      <c r="BI34" s="19">
        <f t="shared" ca="1" si="11"/>
        <v>18</v>
      </c>
      <c r="BJ34" s="19">
        <f t="shared" ca="1" si="11"/>
        <v>2</v>
      </c>
      <c r="BK34" s="19">
        <f t="shared" ca="1" si="11"/>
        <v>2</v>
      </c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</row>
    <row r="35" spans="1:171">
      <c r="A35" s="20"/>
      <c r="B35" s="20" t="s">
        <v>70</v>
      </c>
      <c r="C35" s="19">
        <f ca="1">SUMIF('Sub-base'!$A:$A,Base!C$2,'Sub-base'!$AA:$AA)</f>
        <v>0</v>
      </c>
      <c r="D35" s="19">
        <f ca="1">SUMIF('Sub-base'!$A:$A,Base!D$2,'Sub-base'!$AA:$AA)</f>
        <v>0</v>
      </c>
      <c r="E35" s="19">
        <f ca="1">SUMIF('Sub-base'!$A:$A,Base!E$2,'Sub-base'!$AA:$AA)</f>
        <v>0</v>
      </c>
      <c r="F35" s="19">
        <f ca="1">SUMIF('Sub-base'!$A:$A,Base!F$2,'Sub-base'!$AA:$AA)</f>
        <v>0</v>
      </c>
      <c r="G35" s="19">
        <f ca="1">SUMIF('Sub-base'!$A:$A,Base!G$2,'Sub-base'!$AA:$AA)</f>
        <v>0</v>
      </c>
      <c r="H35" s="19">
        <f ca="1">SUMIF('Sub-base'!$A:$A,Base!H$2,'Sub-base'!$AA:$AA)</f>
        <v>0</v>
      </c>
      <c r="I35" s="19">
        <f ca="1">SUMIF('Sub-base'!$A:$A,Base!I$2,'Sub-base'!$AA:$AA)</f>
        <v>0</v>
      </c>
      <c r="J35" s="19">
        <f ca="1">SUMIF('Sub-base'!$A:$A,Base!J$2,'Sub-base'!$AA:$AA)</f>
        <v>0</v>
      </c>
      <c r="K35" s="19">
        <f ca="1">SUMIF('Sub-base'!$A:$A,Base!K$2,'Sub-base'!$AA:$AA)</f>
        <v>0</v>
      </c>
      <c r="L35" s="19">
        <f ca="1">SUMIF('Sub-base'!$A:$A,Base!L$2,'Sub-base'!$AA:$AA)</f>
        <v>0</v>
      </c>
      <c r="M35" s="19">
        <f ca="1">SUMIF('Sub-base'!$A:$A,Base!M$2,'Sub-base'!$AA:$AA)</f>
        <v>0</v>
      </c>
      <c r="N35" s="19">
        <f ca="1">SUMIF('Sub-base'!$A:$A,Base!N$2,'Sub-base'!$AA:$AA)</f>
        <v>0</v>
      </c>
      <c r="O35" s="19">
        <f ca="1">SUMIF('Sub-base'!$A:$A,Base!O$2,'Sub-base'!$AA:$AA)</f>
        <v>0</v>
      </c>
      <c r="P35" s="19">
        <f ca="1">SUMIF('Sub-base'!$A:$A,Base!P$2,'Sub-base'!$AA:$AA)</f>
        <v>0</v>
      </c>
      <c r="Q35" s="19">
        <f ca="1">SUMIF('Sub-base'!$A:$A,Base!Q$2,'Sub-base'!$AA:$AA)</f>
        <v>0</v>
      </c>
      <c r="R35" s="19">
        <f ca="1">SUMIF('Sub-base'!$A:$A,Base!R$2,'Sub-base'!$AA:$AA)</f>
        <v>0</v>
      </c>
      <c r="S35" s="19">
        <f ca="1">SUMIF('Sub-base'!$A:$A,Base!S$2,'Sub-base'!$AA:$AA)</f>
        <v>0</v>
      </c>
      <c r="T35" s="19">
        <f ca="1">SUMIF('Sub-base'!$A:$A,Base!T$2,'Sub-base'!$AA:$AA)</f>
        <v>0</v>
      </c>
      <c r="U35" s="19">
        <f ca="1">SUMIF('Sub-base'!$A:$A,Base!U$2,'Sub-base'!$AA:$AA)</f>
        <v>0</v>
      </c>
      <c r="V35" s="19">
        <f ca="1">SUMIF('Sub-base'!$A:$A,Base!V$2,'Sub-base'!$AA:$AA)</f>
        <v>0</v>
      </c>
      <c r="W35" s="19">
        <f ca="1">SUMIF('Sub-base'!$A:$A,Base!W$2,'Sub-base'!$AA:$AA)</f>
        <v>0</v>
      </c>
      <c r="X35" s="19">
        <f ca="1">SUMIF('Sub-base'!$A:$A,Base!X$2,'Sub-base'!$AA:$AA)</f>
        <v>0</v>
      </c>
      <c r="Y35" s="19">
        <f ca="1">SUMIF('Sub-base'!$A:$A,Base!Y$2,'Sub-base'!$AA:$AA)</f>
        <v>0</v>
      </c>
      <c r="Z35" s="19">
        <f ca="1">SUMIF('Sub-base'!$A:$A,Base!Z$2,'Sub-base'!$AA:$AA)</f>
        <v>0</v>
      </c>
      <c r="AA35" s="19">
        <f ca="1">SUMIF('Sub-base'!$A:$A,Base!AA$2,'Sub-base'!$AA:$AA)</f>
        <v>0</v>
      </c>
      <c r="AB35" s="19">
        <f ca="1">SUMIF('Sub-base'!$A:$A,Base!AB$2,'Sub-base'!$AA:$AA)</f>
        <v>0</v>
      </c>
      <c r="AC35" s="19">
        <f ca="1">SUMIF('Sub-base'!$A:$A,Base!AC$2,'Sub-base'!$AA:$AA)</f>
        <v>0</v>
      </c>
      <c r="AD35" s="19">
        <f ca="1">SUMIF('Sub-base'!$A:$A,Base!AD$2,'Sub-base'!$AA:$AA)</f>
        <v>0</v>
      </c>
      <c r="AE35" s="19">
        <f ca="1">SUMIF('Sub-base'!$A:$A,Base!AE$2,'Sub-base'!$AA:$AA)</f>
        <v>0</v>
      </c>
      <c r="AF35" s="19">
        <f ca="1">SUMIF('Sub-base'!$A:$A,Base!AF$2,'Sub-base'!$AA:$AA)</f>
        <v>0</v>
      </c>
      <c r="AG35" s="19">
        <f ca="1">SUMIF('Sub-base'!$A:$A,Base!AG$2,'Sub-base'!$AA:$AA)</f>
        <v>0</v>
      </c>
      <c r="AH35" s="19">
        <f ca="1">SUMIF('Sub-base'!$A:$A,Base!AH$2,'Sub-base'!$AA:$AA)</f>
        <v>0</v>
      </c>
      <c r="AI35" s="19">
        <f ca="1">SUMIF('Sub-base'!$A:$A,Base!AI$2,'Sub-base'!$AA:$AA)</f>
        <v>0</v>
      </c>
      <c r="AJ35" s="19">
        <f ca="1">SUMIF('Sub-base'!$A:$A,Base!AJ$2,'Sub-base'!$AA:$AA)</f>
        <v>0</v>
      </c>
      <c r="AK35" s="19">
        <f ca="1">SUMIF('Sub-base'!$A:$A,Base!AK$2,'Sub-base'!$AA:$AA)</f>
        <v>0</v>
      </c>
      <c r="AL35" s="19">
        <f ca="1">SUMIF('Sub-base'!$A:$A,Base!AL$2,'Sub-base'!$AA:$AA)</f>
        <v>0</v>
      </c>
      <c r="AM35" s="19">
        <f ca="1">SUMIF('Sub-base'!$A:$A,Base!AM$2,'Sub-base'!$AA:$AA)</f>
        <v>0</v>
      </c>
      <c r="AN35" s="19">
        <f ca="1">SUMIF('Sub-base'!$A:$A,Base!AN$2,'Sub-base'!$AA:$AA)</f>
        <v>0</v>
      </c>
      <c r="AO35" s="19">
        <f ca="1">SUMIF('Sub-base'!$A:$A,Base!AO$2,'Sub-base'!$AA:$AA)</f>
        <v>0</v>
      </c>
      <c r="AP35" s="19">
        <f ca="1">SUMIF('Sub-base'!$A:$A,Base!AP$2,'Sub-base'!$AA:$AA)</f>
        <v>0</v>
      </c>
      <c r="AQ35" s="19">
        <f ca="1">SUMIF('Sub-base'!$A:$A,Base!AQ$2,'Sub-base'!$AA:$AA)</f>
        <v>0</v>
      </c>
      <c r="AR35" s="19">
        <f ca="1">SUMIF('Sub-base'!$A:$A,Base!AR$2,'Sub-base'!$AA:$AA)</f>
        <v>0</v>
      </c>
      <c r="AS35" s="19">
        <f ca="1">SUMIF('Sub-base'!$A:$A,Base!AS$2,'Sub-base'!$AA:$AA)</f>
        <v>0</v>
      </c>
      <c r="AT35" s="19">
        <f ca="1">SUMIF('Sub-base'!$A:$A,Base!AT$2,'Sub-base'!$AA:$AA)</f>
        <v>0</v>
      </c>
      <c r="AU35" s="19">
        <f ca="1">SUMIF('Sub-base'!$A:$A,Base!AU$2,'Sub-base'!$AA:$AA)</f>
        <v>0</v>
      </c>
      <c r="AV35" s="19">
        <f ca="1">SUMIF('Sub-base'!$A:$A,Base!AV$2,'Sub-base'!$AA:$AA)</f>
        <v>0</v>
      </c>
      <c r="AW35" s="19">
        <f ca="1">SUMIF('Sub-base'!$A:$A,Base!AW$2,'Sub-base'!$AA:$AA)</f>
        <v>0</v>
      </c>
      <c r="AX35" s="19">
        <f ca="1">SUMIF('Sub-base'!$A:$A,Base!AX$2,'Sub-base'!$AA:$AA)</f>
        <v>0</v>
      </c>
      <c r="AY35" s="19">
        <f ca="1">SUMIF('Sub-base'!$A:$A,Base!AY$2,'Sub-base'!$AA:$AA)</f>
        <v>0</v>
      </c>
      <c r="AZ35" s="19">
        <f ca="1">SUMIF('Sub-base'!$A:$A,Base!AZ$2,'Sub-base'!$AA:$AA)</f>
        <v>0</v>
      </c>
      <c r="BA35" s="19">
        <f ca="1">SUMIF('Sub-base'!$A:$A,Base!BA$2,'Sub-base'!$AA:$AA)</f>
        <v>0</v>
      </c>
      <c r="BB35" s="19">
        <f ca="1">SUMIF('Sub-base'!$A:$A,Base!BB$2,'Sub-base'!$AA:$AA)</f>
        <v>0</v>
      </c>
      <c r="BC35" s="19">
        <f ca="1">SUMIF('Sub-base'!$A:$A,Base!BC$2,'Sub-base'!$AA:$AA)</f>
        <v>0</v>
      </c>
      <c r="BD35" s="19">
        <f ca="1">SUMIF('Sub-base'!$A:$A,Base!BD$2,'Sub-base'!$AA:$AA)</f>
        <v>0</v>
      </c>
      <c r="BE35" s="19">
        <f ca="1">SUMIF('Sub-base'!$A:$A,Base!BE$2,'Sub-base'!$AA:$AA)</f>
        <v>0</v>
      </c>
      <c r="BF35" s="19">
        <f ca="1">SUMIF('Sub-base'!$A:$A,Base!BF$2,'Sub-base'!$AA:$AA)</f>
        <v>0</v>
      </c>
      <c r="BG35" s="19">
        <f ca="1">SUMIF('Sub-base'!$A:$A,Base!BG$2,'Sub-base'!$AA:$AA)</f>
        <v>0</v>
      </c>
      <c r="BH35" s="19">
        <f ca="1">SUMIF('Sub-base'!$A:$A,Base!BH$2,'Sub-base'!$AA:$AA)</f>
        <v>0</v>
      </c>
      <c r="BI35" s="19">
        <f ca="1">SUMIF('Sub-base'!$A:$A,Base!BI$2,'Sub-base'!$AA:$AA)</f>
        <v>0</v>
      </c>
      <c r="BJ35" s="19">
        <f ca="1">SUMIF('Sub-base'!$A:$A,Base!BJ$2,'Sub-base'!$AA:$AA)</f>
        <v>0</v>
      </c>
      <c r="BK35" s="19">
        <f ca="1">SUMIF('Sub-base'!$A:$A,Base!BK$2,'Sub-base'!$AA:$AA)</f>
        <v>0</v>
      </c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</row>
    <row r="36" spans="1:171">
      <c r="A36" s="20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25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</row>
    <row r="37" spans="1:171">
      <c r="A37" s="23" t="s">
        <v>71</v>
      </c>
      <c r="B37" s="23"/>
      <c r="C37" s="22">
        <f ca="1">SUM(C38:C41)</f>
        <v>0</v>
      </c>
      <c r="D37" s="22">
        <f t="shared" ref="D37:BH37" ca="1" si="12">SUM(D38:D41)</f>
        <v>5</v>
      </c>
      <c r="E37" s="22">
        <f t="shared" ca="1" si="12"/>
        <v>4</v>
      </c>
      <c r="F37" s="22">
        <f t="shared" ca="1" si="12"/>
        <v>11</v>
      </c>
      <c r="G37" s="22">
        <f t="shared" ca="1" si="12"/>
        <v>13</v>
      </c>
      <c r="H37" s="22">
        <f t="shared" ca="1" si="12"/>
        <v>19</v>
      </c>
      <c r="I37" s="22">
        <f t="shared" ca="1" si="12"/>
        <v>5</v>
      </c>
      <c r="J37" s="22">
        <f t="shared" ca="1" si="12"/>
        <v>3</v>
      </c>
      <c r="K37" s="22">
        <f t="shared" ca="1" si="12"/>
        <v>18</v>
      </c>
      <c r="L37" s="22">
        <f t="shared" ca="1" si="12"/>
        <v>7</v>
      </c>
      <c r="M37" s="22">
        <f t="shared" ca="1" si="12"/>
        <v>0</v>
      </c>
      <c r="N37" s="22">
        <f t="shared" ca="1" si="12"/>
        <v>5</v>
      </c>
      <c r="O37" s="22">
        <f t="shared" ca="1" si="12"/>
        <v>11</v>
      </c>
      <c r="P37" s="22">
        <f t="shared" ca="1" si="12"/>
        <v>6</v>
      </c>
      <c r="Q37" s="22">
        <f t="shared" ca="1" si="12"/>
        <v>0</v>
      </c>
      <c r="R37" s="22">
        <f t="shared" ca="1" si="12"/>
        <v>9</v>
      </c>
      <c r="S37" s="22">
        <f t="shared" ca="1" si="12"/>
        <v>7</v>
      </c>
      <c r="T37" s="22">
        <f t="shared" ca="1" si="12"/>
        <v>6</v>
      </c>
      <c r="U37" s="22">
        <f t="shared" ca="1" si="12"/>
        <v>6</v>
      </c>
      <c r="V37" s="22">
        <f t="shared" ca="1" si="12"/>
        <v>5</v>
      </c>
      <c r="W37" s="22">
        <f t="shared" ca="1" si="12"/>
        <v>3</v>
      </c>
      <c r="X37" s="22">
        <f t="shared" ca="1" si="12"/>
        <v>0</v>
      </c>
      <c r="Y37" s="22">
        <f t="shared" ca="1" si="12"/>
        <v>8</v>
      </c>
      <c r="Z37" s="22">
        <f t="shared" ca="1" si="12"/>
        <v>3</v>
      </c>
      <c r="AA37" s="22">
        <f t="shared" ca="1" si="12"/>
        <v>7</v>
      </c>
      <c r="AB37" s="22">
        <f t="shared" ca="1" si="12"/>
        <v>2</v>
      </c>
      <c r="AC37" s="22">
        <f t="shared" ca="1" si="12"/>
        <v>4</v>
      </c>
      <c r="AD37" s="22">
        <f t="shared" ca="1" si="12"/>
        <v>10</v>
      </c>
      <c r="AE37" s="22">
        <f t="shared" ca="1" si="12"/>
        <v>0</v>
      </c>
      <c r="AF37" s="22">
        <f t="shared" ca="1" si="12"/>
        <v>10</v>
      </c>
      <c r="AG37" s="22">
        <f t="shared" ca="1" si="12"/>
        <v>9</v>
      </c>
      <c r="AH37" s="22">
        <f t="shared" ca="1" si="12"/>
        <v>19</v>
      </c>
      <c r="AI37" s="22">
        <f t="shared" ca="1" si="12"/>
        <v>11</v>
      </c>
      <c r="AJ37" s="22">
        <f t="shared" ca="1" si="12"/>
        <v>12</v>
      </c>
      <c r="AK37" s="22">
        <f t="shared" ca="1" si="12"/>
        <v>2</v>
      </c>
      <c r="AL37" s="22">
        <f t="shared" ca="1" si="12"/>
        <v>0</v>
      </c>
      <c r="AM37" s="22">
        <f t="shared" ca="1" si="12"/>
        <v>9</v>
      </c>
      <c r="AN37" s="22">
        <f t="shared" ca="1" si="12"/>
        <v>8</v>
      </c>
      <c r="AO37" s="22">
        <f t="shared" ca="1" si="12"/>
        <v>6</v>
      </c>
      <c r="AP37" s="22">
        <f t="shared" ca="1" si="12"/>
        <v>16</v>
      </c>
      <c r="AQ37" s="22">
        <f t="shared" ca="1" si="12"/>
        <v>3</v>
      </c>
      <c r="AR37" s="22">
        <f t="shared" ca="1" si="12"/>
        <v>3</v>
      </c>
      <c r="AS37" s="22">
        <f t="shared" ca="1" si="12"/>
        <v>0</v>
      </c>
      <c r="AT37" s="22">
        <f t="shared" ca="1" si="12"/>
        <v>3</v>
      </c>
      <c r="AU37" s="22">
        <f t="shared" ca="1" si="12"/>
        <v>3</v>
      </c>
      <c r="AV37" s="22">
        <f t="shared" ca="1" si="12"/>
        <v>8</v>
      </c>
      <c r="AW37" s="22">
        <f t="shared" ca="1" si="12"/>
        <v>5</v>
      </c>
      <c r="AX37" s="22">
        <f t="shared" ca="1" si="12"/>
        <v>0</v>
      </c>
      <c r="AY37" s="22">
        <f t="shared" ca="1" si="12"/>
        <v>0</v>
      </c>
      <c r="AZ37" s="22">
        <f t="shared" ca="1" si="12"/>
        <v>3</v>
      </c>
      <c r="BA37" s="22">
        <f t="shared" ca="1" si="12"/>
        <v>6</v>
      </c>
      <c r="BB37" s="22">
        <f t="shared" ca="1" si="12"/>
        <v>3</v>
      </c>
      <c r="BC37" s="22">
        <f t="shared" ca="1" si="12"/>
        <v>4</v>
      </c>
      <c r="BD37" s="22">
        <f t="shared" ca="1" si="12"/>
        <v>2</v>
      </c>
      <c r="BE37" s="22">
        <f t="shared" ca="1" si="12"/>
        <v>1</v>
      </c>
      <c r="BF37" s="22">
        <f t="shared" ca="1" si="12"/>
        <v>0</v>
      </c>
      <c r="BG37" s="22">
        <f t="shared" ca="1" si="12"/>
        <v>0</v>
      </c>
      <c r="BH37" s="22">
        <f t="shared" ca="1" si="12"/>
        <v>8</v>
      </c>
      <c r="BI37" s="22">
        <f ca="1">SUM(BI38:BI41)</f>
        <v>5</v>
      </c>
      <c r="BJ37" s="22">
        <f ca="1">SUM(BJ38:BJ41)</f>
        <v>8</v>
      </c>
      <c r="BK37" s="22">
        <f ca="1">SUM(BK38:BK41)</f>
        <v>3</v>
      </c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</row>
    <row r="38" spans="1:171">
      <c r="A38" s="20"/>
      <c r="B38" s="20" t="s">
        <v>41</v>
      </c>
      <c r="C38" s="19">
        <f ca="1">SUMIF('Sub-base'!$AC:$AC,Base!C$2,'Sub-base'!$AE:$AE)</f>
        <v>0</v>
      </c>
      <c r="D38" s="19">
        <f ca="1">SUMIF('Sub-base'!$AC:$AC,Base!D$2,'Sub-base'!$AE:$AE)</f>
        <v>2</v>
      </c>
      <c r="E38" s="19">
        <f ca="1">SUMIF('Sub-base'!$AC:$AC,Base!E$2,'Sub-base'!$AE:$AE)</f>
        <v>0</v>
      </c>
      <c r="F38" s="19">
        <f ca="1">SUMIF('Sub-base'!$AC:$AC,Base!F$2,'Sub-base'!$AE:$AE)</f>
        <v>2</v>
      </c>
      <c r="G38" s="19">
        <f ca="1">SUMIF('Sub-base'!$AC:$AC,Base!G$2,'Sub-base'!$AE:$AE)</f>
        <v>2</v>
      </c>
      <c r="H38" s="19">
        <f ca="1">SUMIF('Sub-base'!$AC:$AC,Base!H$2,'Sub-base'!$AE:$AE)</f>
        <v>4</v>
      </c>
      <c r="I38" s="19">
        <f ca="1">SUMIF('Sub-base'!$AC:$AC,Base!I$2,'Sub-base'!$AE:$AE)</f>
        <v>0</v>
      </c>
      <c r="J38" s="19">
        <f ca="1">SUMIF('Sub-base'!$AC:$AC,Base!J$2,'Sub-base'!$AE:$AE)</f>
        <v>0</v>
      </c>
      <c r="K38" s="19">
        <f ca="1">SUMIF('Sub-base'!$AC:$AC,Base!K$2,'Sub-base'!$AE:$AE)</f>
        <v>0</v>
      </c>
      <c r="L38" s="19">
        <f ca="1">SUMIF('Sub-base'!$AC:$AC,Base!L$2,'Sub-base'!$AE:$AE)</f>
        <v>1</v>
      </c>
      <c r="M38" s="19">
        <f ca="1">SUMIF('Sub-base'!$AC:$AC,Base!M$2,'Sub-base'!$AE:$AE)</f>
        <v>0</v>
      </c>
      <c r="N38" s="19">
        <f ca="1">SUMIF('Sub-base'!$AC:$AC,Base!N$2,'Sub-base'!$AE:$AE)</f>
        <v>1</v>
      </c>
      <c r="O38" s="19">
        <f ca="1">SUMIF('Sub-base'!$AC:$AC,Base!O$2,'Sub-base'!$AE:$AE)</f>
        <v>2</v>
      </c>
      <c r="P38" s="19">
        <f ca="1">SUMIF('Sub-base'!$AC:$AC,Base!P$2,'Sub-base'!$AE:$AE)</f>
        <v>1</v>
      </c>
      <c r="Q38" s="19">
        <f ca="1">SUMIF('Sub-base'!$AC:$AC,Base!Q$2,'Sub-base'!$AE:$AE)</f>
        <v>0</v>
      </c>
      <c r="R38" s="19">
        <f ca="1">SUMIF('Sub-base'!$AC:$AC,Base!R$2,'Sub-base'!$AE:$AE)</f>
        <v>3</v>
      </c>
      <c r="S38" s="19">
        <f ca="1">SUMIF('Sub-base'!$AC:$AC,Base!S$2,'Sub-base'!$AE:$AE)</f>
        <v>4</v>
      </c>
      <c r="T38" s="19">
        <f ca="1">SUMIF('Sub-base'!$AC:$AC,Base!T$2,'Sub-base'!$AE:$AE)</f>
        <v>1</v>
      </c>
      <c r="U38" s="19">
        <f ca="1">SUMIF('Sub-base'!$AC:$AC,Base!U$2,'Sub-base'!$AE:$AE)</f>
        <v>1</v>
      </c>
      <c r="V38" s="19">
        <f ca="1">SUMIF('Sub-base'!$AC:$AC,Base!V$2,'Sub-base'!$AE:$AE)</f>
        <v>2</v>
      </c>
      <c r="W38" s="19">
        <f ca="1">SUMIF('Sub-base'!$AC:$AC,Base!W$2,'Sub-base'!$AE:$AE)</f>
        <v>1</v>
      </c>
      <c r="X38" s="19">
        <f ca="1">SUMIF('Sub-base'!$AC:$AC,Base!X$2,'Sub-base'!$AE:$AE)</f>
        <v>0</v>
      </c>
      <c r="Y38" s="19">
        <f ca="1">SUMIF('Sub-base'!$AC:$AC,Base!Y$2,'Sub-base'!$AE:$AE)</f>
        <v>0</v>
      </c>
      <c r="Z38" s="19">
        <f ca="1">SUMIF('Sub-base'!$AC:$AC,Base!Z$2,'Sub-base'!$AE:$AE)</f>
        <v>0</v>
      </c>
      <c r="AA38" s="19">
        <f ca="1">SUMIF('Sub-base'!$AC:$AC,Base!AA$2,'Sub-base'!$AE:$AE)</f>
        <v>3</v>
      </c>
      <c r="AB38" s="19">
        <f ca="1">SUMIF('Sub-base'!$AC:$AC,Base!AB$2,'Sub-base'!$AE:$AE)</f>
        <v>0</v>
      </c>
      <c r="AC38" s="19">
        <f ca="1">SUMIF('Sub-base'!$AC:$AC,Base!AC$2,'Sub-base'!$AE:$AE)</f>
        <v>2</v>
      </c>
      <c r="AD38" s="19">
        <f ca="1">SUMIF('Sub-base'!$AC:$AC,Base!AD$2,'Sub-base'!$AE:$AE)</f>
        <v>1</v>
      </c>
      <c r="AE38" s="19">
        <f ca="1">SUMIF('Sub-base'!$AC:$AC,Base!AE$2,'Sub-base'!$AE:$AE)</f>
        <v>0</v>
      </c>
      <c r="AF38" s="19">
        <f ca="1">SUMIF('Sub-base'!$AC:$AC,Base!AF$2,'Sub-base'!$AE:$AE)</f>
        <v>1</v>
      </c>
      <c r="AG38" s="19">
        <f ca="1">SUMIF('Sub-base'!$AC:$AC,Base!AG$2,'Sub-base'!$AE:$AE)</f>
        <v>3</v>
      </c>
      <c r="AH38" s="19">
        <f ca="1">SUMIF('Sub-base'!$AC:$AC,Base!AH$2,'Sub-base'!$AE:$AE)</f>
        <v>2</v>
      </c>
      <c r="AI38" s="19">
        <f ca="1">SUMIF('Sub-base'!$AC:$AC,Base!AI$2,'Sub-base'!$AE:$AE)</f>
        <v>1</v>
      </c>
      <c r="AJ38" s="19">
        <f ca="1">SUMIF('Sub-base'!$AC:$AC,Base!AJ$2,'Sub-base'!$AE:$AE)</f>
        <v>1</v>
      </c>
      <c r="AK38" s="19">
        <f ca="1">SUMIF('Sub-base'!$AC:$AC,Base!AK$2,'Sub-base'!$AE:$AE)</f>
        <v>1</v>
      </c>
      <c r="AL38" s="19">
        <f ca="1">SUMIF('Sub-base'!$AC:$AC,Base!AL$2,'Sub-base'!$AE:$AE)</f>
        <v>0</v>
      </c>
      <c r="AM38" s="19">
        <f ca="1">SUMIF('Sub-base'!$AC:$AC,Base!AM$2,'Sub-base'!$AE:$AE)</f>
        <v>0</v>
      </c>
      <c r="AN38" s="19">
        <f ca="1">SUMIF('Sub-base'!$AC:$AC,Base!AN$2,'Sub-base'!$AE:$AE)</f>
        <v>1</v>
      </c>
      <c r="AO38" s="19">
        <f ca="1">SUMIF('Sub-base'!$AC:$AC,Base!AO$2,'Sub-base'!$AE:$AE)</f>
        <v>1</v>
      </c>
      <c r="AP38" s="19">
        <f ca="1">SUMIF('Sub-base'!$AC:$AC,Base!AP$2,'Sub-base'!$AE:$AE)</f>
        <v>4</v>
      </c>
      <c r="AQ38" s="19">
        <f ca="1">SUMIF('Sub-base'!$AC:$AC,Base!AQ$2,'Sub-base'!$AE:$AE)</f>
        <v>0</v>
      </c>
      <c r="AR38" s="19">
        <f ca="1">SUMIF('Sub-base'!$AC:$AC,Base!AR$2,'Sub-base'!$AE:$AE)</f>
        <v>0</v>
      </c>
      <c r="AS38" s="19">
        <f ca="1">SUMIF('Sub-base'!$AC:$AC,Base!AS$2,'Sub-base'!$AE:$AE)</f>
        <v>0</v>
      </c>
      <c r="AT38" s="19">
        <f ca="1">SUMIF('Sub-base'!$AC:$AC,Base!AT$2,'Sub-base'!$AE:$AE)</f>
        <v>1</v>
      </c>
      <c r="AU38" s="19">
        <f ca="1">SUMIF('Sub-base'!$AC:$AC,Base!AU$2,'Sub-base'!$AE:$AE)</f>
        <v>1</v>
      </c>
      <c r="AV38" s="19">
        <f ca="1">SUMIF('Sub-base'!$AC:$AC,Base!AV$2,'Sub-base'!$AE:$AE)</f>
        <v>2</v>
      </c>
      <c r="AW38" s="19">
        <f ca="1">SUMIF('Sub-base'!$AC:$AC,Base!AW$2,'Sub-base'!$AE:$AE)</f>
        <v>2</v>
      </c>
      <c r="AX38" s="19">
        <f ca="1">SUMIF('Sub-base'!$AC:$AC,Base!AX$2,'Sub-base'!$AE:$AE)</f>
        <v>0</v>
      </c>
      <c r="AY38" s="19">
        <f ca="1">SUMIF('Sub-base'!$AC:$AC,Base!AY$2,'Sub-base'!$AE:$AE)</f>
        <v>0</v>
      </c>
      <c r="AZ38" s="19">
        <f ca="1">SUMIF('Sub-base'!$AC:$AC,Base!AZ$2,'Sub-base'!$AE:$AE)</f>
        <v>0</v>
      </c>
      <c r="BA38" s="19">
        <f ca="1">SUMIF('Sub-base'!$AC:$AC,Base!BA$2,'Sub-base'!$AE:$AE)</f>
        <v>3</v>
      </c>
      <c r="BB38" s="19">
        <f ca="1">SUMIF('Sub-base'!$AC:$AC,Base!BB$2,'Sub-base'!$AE:$AE)</f>
        <v>0</v>
      </c>
      <c r="BC38" s="19">
        <f ca="1">SUMIF('Sub-base'!$AC:$AC,Base!BC$2,'Sub-base'!$AE:$AE)</f>
        <v>1</v>
      </c>
      <c r="BD38" s="19">
        <f ca="1">SUMIF('Sub-base'!$AC:$AC,Base!BD$2,'Sub-base'!$AE:$AE)</f>
        <v>1</v>
      </c>
      <c r="BE38" s="19">
        <f ca="1">SUMIF('Sub-base'!$AC:$AC,Base!BE$2,'Sub-base'!$AE:$AE)</f>
        <v>1</v>
      </c>
      <c r="BF38" s="19">
        <f ca="1">SUMIF('Sub-base'!$AC:$AC,Base!BF$2,'Sub-base'!$AE:$AE)</f>
        <v>0</v>
      </c>
      <c r="BG38" s="19">
        <f ca="1">SUMIF('Sub-base'!$AC:$AC,Base!BG$2,'Sub-base'!$AE:$AE)</f>
        <v>0</v>
      </c>
      <c r="BH38" s="19">
        <f ca="1">SUMIF('Sub-base'!$AC:$AC,Base!BH$2,'Sub-base'!$AE:$AE)</f>
        <v>3</v>
      </c>
      <c r="BI38" s="19">
        <f ca="1">SUMIF('Sub-base'!$AC:$AC,Base!BI$2,'Sub-base'!$AE:$AE)</f>
        <v>3</v>
      </c>
      <c r="BJ38" s="19">
        <f ca="1">SUMIF('Sub-base'!$AC:$AC,Base!BJ$2,'Sub-base'!$AE:$AE)</f>
        <v>4</v>
      </c>
      <c r="BK38" s="19">
        <f ca="1">SUMIF('Sub-base'!$AC:$AC,Base!BK$2,'Sub-base'!$AE:$AE)</f>
        <v>1</v>
      </c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</row>
    <row r="39" spans="1:171">
      <c r="A39" s="20"/>
      <c r="B39" s="20" t="s">
        <v>39</v>
      </c>
      <c r="C39" s="19">
        <f ca="1">SUMIF('Sub-base'!$AC:$AC,Base!C$2,'Sub-base'!$AD:$AD)</f>
        <v>0</v>
      </c>
      <c r="D39" s="19">
        <f ca="1">SUMIF('Sub-base'!$AC:$AC,Base!D$2,'Sub-base'!$AD:$AD)</f>
        <v>3</v>
      </c>
      <c r="E39" s="19">
        <f ca="1">SUMIF('Sub-base'!$AC:$AC,Base!E$2,'Sub-base'!$AD:$AD)</f>
        <v>4</v>
      </c>
      <c r="F39" s="19">
        <f ca="1">SUMIF('Sub-base'!$AC:$AC,Base!F$2,'Sub-base'!$AD:$AD)</f>
        <v>9</v>
      </c>
      <c r="G39" s="19">
        <f ca="1">SUMIF('Sub-base'!$AC:$AC,Base!G$2,'Sub-base'!$AD:$AD)</f>
        <v>10</v>
      </c>
      <c r="H39" s="19">
        <f ca="1">SUMIF('Sub-base'!$AC:$AC,Base!H$2,'Sub-base'!$AD:$AD)</f>
        <v>15</v>
      </c>
      <c r="I39" s="19">
        <f ca="1">SUMIF('Sub-base'!$AC:$AC,Base!I$2,'Sub-base'!$AD:$AD)</f>
        <v>5</v>
      </c>
      <c r="J39" s="19">
        <f ca="1">SUMIF('Sub-base'!$AC:$AC,Base!J$2,'Sub-base'!$AD:$AD)</f>
        <v>3</v>
      </c>
      <c r="K39" s="19">
        <f ca="1">SUMIF('Sub-base'!$AC:$AC,Base!K$2,'Sub-base'!$AD:$AD)</f>
        <v>13</v>
      </c>
      <c r="L39" s="19">
        <f ca="1">SUMIF('Sub-base'!$AC:$AC,Base!L$2,'Sub-base'!$AD:$AD)</f>
        <v>6</v>
      </c>
      <c r="M39" s="19">
        <f ca="1">SUMIF('Sub-base'!$AC:$AC,Base!M$2,'Sub-base'!$AD:$AD)</f>
        <v>0</v>
      </c>
      <c r="N39" s="19">
        <f ca="1">SUMIF('Sub-base'!$AC:$AC,Base!N$2,'Sub-base'!$AD:$AD)</f>
        <v>4</v>
      </c>
      <c r="O39" s="19">
        <f ca="1">SUMIF('Sub-base'!$AC:$AC,Base!O$2,'Sub-base'!$AD:$AD)</f>
        <v>8</v>
      </c>
      <c r="P39" s="19">
        <f ca="1">SUMIF('Sub-base'!$AC:$AC,Base!P$2,'Sub-base'!$AD:$AD)</f>
        <v>4</v>
      </c>
      <c r="Q39" s="19">
        <f ca="1">SUMIF('Sub-base'!$AC:$AC,Base!Q$2,'Sub-base'!$AD:$AD)</f>
        <v>0</v>
      </c>
      <c r="R39" s="19">
        <f ca="1">SUMIF('Sub-base'!$AC:$AC,Base!R$2,'Sub-base'!$AD:$AD)</f>
        <v>6</v>
      </c>
      <c r="S39" s="19">
        <f ca="1">SUMIF('Sub-base'!$AC:$AC,Base!S$2,'Sub-base'!$AD:$AD)</f>
        <v>3</v>
      </c>
      <c r="T39" s="19">
        <f ca="1">SUMIF('Sub-base'!$AC:$AC,Base!T$2,'Sub-base'!$AD:$AD)</f>
        <v>3</v>
      </c>
      <c r="U39" s="19">
        <f ca="1">SUMIF('Sub-base'!$AC:$AC,Base!U$2,'Sub-base'!$AD:$AD)</f>
        <v>5</v>
      </c>
      <c r="V39" s="19">
        <f ca="1">SUMIF('Sub-base'!$AC:$AC,Base!V$2,'Sub-base'!$AD:$AD)</f>
        <v>3</v>
      </c>
      <c r="W39" s="19">
        <f ca="1">SUMIF('Sub-base'!$AC:$AC,Base!W$2,'Sub-base'!$AD:$AD)</f>
        <v>2</v>
      </c>
      <c r="X39" s="19">
        <f ca="1">SUMIF('Sub-base'!$AC:$AC,Base!X$2,'Sub-base'!$AD:$AD)</f>
        <v>0</v>
      </c>
      <c r="Y39" s="19">
        <f ca="1">SUMIF('Sub-base'!$AC:$AC,Base!Y$2,'Sub-base'!$AD:$AD)</f>
        <v>7</v>
      </c>
      <c r="Z39" s="19">
        <f ca="1">SUMIF('Sub-base'!$AC:$AC,Base!Z$2,'Sub-base'!$AD:$AD)</f>
        <v>3</v>
      </c>
      <c r="AA39" s="19">
        <f ca="1">SUMIF('Sub-base'!$AC:$AC,Base!AA$2,'Sub-base'!$AD:$AD)</f>
        <v>4</v>
      </c>
      <c r="AB39" s="19">
        <f ca="1">SUMIF('Sub-base'!$AC:$AC,Base!AB$2,'Sub-base'!$AD:$AD)</f>
        <v>1</v>
      </c>
      <c r="AC39" s="19">
        <f ca="1">SUMIF('Sub-base'!$AC:$AC,Base!AC$2,'Sub-base'!$AD:$AD)</f>
        <v>2</v>
      </c>
      <c r="AD39" s="19">
        <f ca="1">SUMIF('Sub-base'!$AC:$AC,Base!AD$2,'Sub-base'!$AD:$AD)</f>
        <v>9</v>
      </c>
      <c r="AE39" s="19">
        <f ca="1">SUMIF('Sub-base'!$AC:$AC,Base!AE$2,'Sub-base'!$AD:$AD)</f>
        <v>0</v>
      </c>
      <c r="AF39" s="19">
        <f ca="1">SUMIF('Sub-base'!$AC:$AC,Base!AF$2,'Sub-base'!$AD:$AD)</f>
        <v>9</v>
      </c>
      <c r="AG39" s="19">
        <f ca="1">SUMIF('Sub-base'!$AC:$AC,Base!AG$2,'Sub-base'!$AD:$AD)</f>
        <v>6</v>
      </c>
      <c r="AH39" s="19">
        <f ca="1">SUMIF('Sub-base'!$AC:$AC,Base!AH$2,'Sub-base'!$AD:$AD)</f>
        <v>16</v>
      </c>
      <c r="AI39" s="19">
        <f ca="1">SUMIF('Sub-base'!$AC:$AC,Base!AI$2,'Sub-base'!$AD:$AD)</f>
        <v>10</v>
      </c>
      <c r="AJ39" s="19">
        <f ca="1">SUMIF('Sub-base'!$AC:$AC,Base!AJ$2,'Sub-base'!$AD:$AD)</f>
        <v>11</v>
      </c>
      <c r="AK39" s="19">
        <f ca="1">SUMIF('Sub-base'!$AC:$AC,Base!AK$2,'Sub-base'!$AD:$AD)</f>
        <v>1</v>
      </c>
      <c r="AL39" s="19">
        <f ca="1">SUMIF('Sub-base'!$AC:$AC,Base!AL$2,'Sub-base'!$AD:$AD)</f>
        <v>0</v>
      </c>
      <c r="AM39" s="19">
        <f ca="1">SUMIF('Sub-base'!$AC:$AC,Base!AM$2,'Sub-base'!$AD:$AD)</f>
        <v>9</v>
      </c>
      <c r="AN39" s="19">
        <f ca="1">SUMIF('Sub-base'!$AC:$AC,Base!AN$2,'Sub-base'!$AD:$AD)</f>
        <v>7</v>
      </c>
      <c r="AO39" s="19">
        <f ca="1">SUMIF('Sub-base'!$AC:$AC,Base!AO$2,'Sub-base'!$AD:$AD)</f>
        <v>5</v>
      </c>
      <c r="AP39" s="19">
        <f ca="1">SUMIF('Sub-base'!$AC:$AC,Base!AP$2,'Sub-base'!$AD:$AD)</f>
        <v>11</v>
      </c>
      <c r="AQ39" s="19">
        <f ca="1">SUMIF('Sub-base'!$AC:$AC,Base!AQ$2,'Sub-base'!$AD:$AD)</f>
        <v>2</v>
      </c>
      <c r="AR39" s="19">
        <f ca="1">SUMIF('Sub-base'!$AC:$AC,Base!AR$2,'Sub-base'!$AD:$AD)</f>
        <v>3</v>
      </c>
      <c r="AS39" s="19">
        <f ca="1">SUMIF('Sub-base'!$AC:$AC,Base!AS$2,'Sub-base'!$AD:$AD)</f>
        <v>0</v>
      </c>
      <c r="AT39" s="19">
        <f ca="1">SUMIF('Sub-base'!$AC:$AC,Base!AT$2,'Sub-base'!$AD:$AD)</f>
        <v>2</v>
      </c>
      <c r="AU39" s="19">
        <f ca="1">SUMIF('Sub-base'!$AC:$AC,Base!AU$2,'Sub-base'!$AD:$AD)</f>
        <v>2</v>
      </c>
      <c r="AV39" s="19">
        <f ca="1">SUMIF('Sub-base'!$AC:$AC,Base!AV$2,'Sub-base'!$AD:$AD)</f>
        <v>4</v>
      </c>
      <c r="AW39" s="19">
        <f ca="1">SUMIF('Sub-base'!$AC:$AC,Base!AW$2,'Sub-base'!$AD:$AD)</f>
        <v>3</v>
      </c>
      <c r="AX39" s="19">
        <f ca="1">SUMIF('Sub-base'!$AC:$AC,Base!AX$2,'Sub-base'!$AD:$AD)</f>
        <v>0</v>
      </c>
      <c r="AY39" s="19">
        <f ca="1">SUMIF('Sub-base'!$AC:$AC,Base!AY$2,'Sub-base'!$AD:$AD)</f>
        <v>0</v>
      </c>
      <c r="AZ39" s="19">
        <f ca="1">SUMIF('Sub-base'!$AC:$AC,Base!AZ$2,'Sub-base'!$AD:$AD)</f>
        <v>3</v>
      </c>
      <c r="BA39" s="19">
        <f ca="1">SUMIF('Sub-base'!$AC:$AC,Base!BA$2,'Sub-base'!$AD:$AD)</f>
        <v>3</v>
      </c>
      <c r="BB39" s="19">
        <f ca="1">SUMIF('Sub-base'!$AC:$AC,Base!BB$2,'Sub-base'!$AD:$AD)</f>
        <v>3</v>
      </c>
      <c r="BC39" s="19">
        <f ca="1">SUMIF('Sub-base'!$AC:$AC,Base!BC$2,'Sub-base'!$AD:$AD)</f>
        <v>3</v>
      </c>
      <c r="BD39" s="19">
        <f ca="1">SUMIF('Sub-base'!$AC:$AC,Base!BD$2,'Sub-base'!$AD:$AD)</f>
        <v>1</v>
      </c>
      <c r="BE39" s="19">
        <f ca="1">SUMIF('Sub-base'!$AC:$AC,Base!BE$2,'Sub-base'!$AD:$AD)</f>
        <v>0</v>
      </c>
      <c r="BF39" s="19">
        <f ca="1">SUMIF('Sub-base'!$AC:$AC,Base!BF$2,'Sub-base'!$AD:$AD)</f>
        <v>0</v>
      </c>
      <c r="BG39" s="19">
        <f ca="1">SUMIF('Sub-base'!$AC:$AC,Base!BG$2,'Sub-base'!$AD:$AD)</f>
        <v>0</v>
      </c>
      <c r="BH39" s="19">
        <f ca="1">SUMIF('Sub-base'!$AC:$AC,Base!BH$2,'Sub-base'!$AD:$AD)</f>
        <v>4</v>
      </c>
      <c r="BI39" s="19">
        <f ca="1">SUMIF('Sub-base'!$AC:$AC,Base!BI$2,'Sub-base'!$AD:$AD)</f>
        <v>1</v>
      </c>
      <c r="BJ39" s="19">
        <f ca="1">SUMIF('Sub-base'!$AC:$AC,Base!BJ$2,'Sub-base'!$AD:$AD)</f>
        <v>4</v>
      </c>
      <c r="BK39" s="19">
        <f ca="1">SUMIF('Sub-base'!$AC:$AC,Base!BK$2,'Sub-base'!$AD:$AD)</f>
        <v>2</v>
      </c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</row>
    <row r="40" spans="1:171">
      <c r="A40" s="20"/>
      <c r="B40" s="20" t="s">
        <v>72</v>
      </c>
      <c r="C40" s="19">
        <f ca="1">SUMIF('Sub-base'!$AC:$AC,Base!C$2,'Sub-base'!$AF:$AF)</f>
        <v>0</v>
      </c>
      <c r="D40" s="19">
        <f ca="1">SUMIF('Sub-base'!$AC:$AC,Base!D$2,'Sub-base'!$AF:$AF)</f>
        <v>0</v>
      </c>
      <c r="E40" s="19">
        <f ca="1">SUMIF('Sub-base'!$AC:$AC,Base!E$2,'Sub-base'!$AF:$AF)</f>
        <v>0</v>
      </c>
      <c r="F40" s="19">
        <f ca="1">SUMIF('Sub-base'!$AC:$AC,Base!F$2,'Sub-base'!$AF:$AF)</f>
        <v>0</v>
      </c>
      <c r="G40" s="19">
        <f ca="1">SUMIF('Sub-base'!$AC:$AC,Base!G$2,'Sub-base'!$AF:$AF)</f>
        <v>1</v>
      </c>
      <c r="H40" s="19">
        <f ca="1">SUMIF('Sub-base'!$AC:$AC,Base!H$2,'Sub-base'!$AF:$AF)</f>
        <v>0</v>
      </c>
      <c r="I40" s="19">
        <f ca="1">SUMIF('Sub-base'!$AC:$AC,Base!I$2,'Sub-base'!$AF:$AF)</f>
        <v>0</v>
      </c>
      <c r="J40" s="19">
        <f ca="1">SUMIF('Sub-base'!$AC:$AC,Base!J$2,'Sub-base'!$AF:$AF)</f>
        <v>0</v>
      </c>
      <c r="K40" s="19">
        <f ca="1">SUMIF('Sub-base'!$AC:$AC,Base!K$2,'Sub-base'!$AF:$AF)</f>
        <v>5</v>
      </c>
      <c r="L40" s="19">
        <f ca="1">SUMIF('Sub-base'!$AC:$AC,Base!L$2,'Sub-base'!$AF:$AF)</f>
        <v>0</v>
      </c>
      <c r="M40" s="19">
        <f ca="1">SUMIF('Sub-base'!$AC:$AC,Base!M$2,'Sub-base'!$AF:$AF)</f>
        <v>0</v>
      </c>
      <c r="N40" s="19">
        <f ca="1">SUMIF('Sub-base'!$AC:$AC,Base!N$2,'Sub-base'!$AF:$AF)</f>
        <v>0</v>
      </c>
      <c r="O40" s="19">
        <f ca="1">SUMIF('Sub-base'!$AC:$AC,Base!O$2,'Sub-base'!$AF:$AF)</f>
        <v>1</v>
      </c>
      <c r="P40" s="19">
        <f ca="1">SUMIF('Sub-base'!$AC:$AC,Base!P$2,'Sub-base'!$AF:$AF)</f>
        <v>1</v>
      </c>
      <c r="Q40" s="19">
        <f ca="1">SUMIF('Sub-base'!$AC:$AC,Base!Q$2,'Sub-base'!$AF:$AF)</f>
        <v>0</v>
      </c>
      <c r="R40" s="19">
        <f ca="1">SUMIF('Sub-base'!$AC:$AC,Base!R$2,'Sub-base'!$AF:$AF)</f>
        <v>0</v>
      </c>
      <c r="S40" s="19">
        <f ca="1">SUMIF('Sub-base'!$AC:$AC,Base!S$2,'Sub-base'!$AF:$AF)</f>
        <v>0</v>
      </c>
      <c r="T40" s="19">
        <f ca="1">SUMIF('Sub-base'!$AC:$AC,Base!T$2,'Sub-base'!$AF:$AF)</f>
        <v>2</v>
      </c>
      <c r="U40" s="19">
        <f ca="1">SUMIF('Sub-base'!$AC:$AC,Base!U$2,'Sub-base'!$AF:$AF)</f>
        <v>0</v>
      </c>
      <c r="V40" s="19">
        <f ca="1">SUMIF('Sub-base'!$AC:$AC,Base!V$2,'Sub-base'!$AF:$AF)</f>
        <v>0</v>
      </c>
      <c r="W40" s="19">
        <f ca="1">SUMIF('Sub-base'!$AC:$AC,Base!W$2,'Sub-base'!$AF:$AF)</f>
        <v>0</v>
      </c>
      <c r="X40" s="19">
        <f ca="1">SUMIF('Sub-base'!$AC:$AC,Base!X$2,'Sub-base'!$AF:$AF)</f>
        <v>0</v>
      </c>
      <c r="Y40" s="19">
        <f ca="1">SUMIF('Sub-base'!$AC:$AC,Base!Y$2,'Sub-base'!$AF:$AF)</f>
        <v>1</v>
      </c>
      <c r="Z40" s="19">
        <f ca="1">SUMIF('Sub-base'!$AC:$AC,Base!Z$2,'Sub-base'!$AF:$AF)</f>
        <v>0</v>
      </c>
      <c r="AA40" s="19">
        <f ca="1">SUMIF('Sub-base'!$AC:$AC,Base!AA$2,'Sub-base'!$AF:$AF)</f>
        <v>0</v>
      </c>
      <c r="AB40" s="19">
        <f ca="1">SUMIF('Sub-base'!$AC:$AC,Base!AB$2,'Sub-base'!$AF:$AF)</f>
        <v>1</v>
      </c>
      <c r="AC40" s="19">
        <f ca="1">SUMIF('Sub-base'!$AC:$AC,Base!AC$2,'Sub-base'!$AF:$AF)</f>
        <v>0</v>
      </c>
      <c r="AD40" s="19">
        <f ca="1">SUMIF('Sub-base'!$AC:$AC,Base!AD$2,'Sub-base'!$AF:$AF)</f>
        <v>0</v>
      </c>
      <c r="AE40" s="19">
        <f ca="1">SUMIF('Sub-base'!$AC:$AC,Base!AE$2,'Sub-base'!$AF:$AF)</f>
        <v>0</v>
      </c>
      <c r="AF40" s="19">
        <f ca="1">SUMIF('Sub-base'!$AC:$AC,Base!AF$2,'Sub-base'!$AF:$AF)</f>
        <v>0</v>
      </c>
      <c r="AG40" s="19">
        <f ca="1">SUMIF('Sub-base'!$AC:$AC,Base!AG$2,'Sub-base'!$AF:$AF)</f>
        <v>0</v>
      </c>
      <c r="AH40" s="19">
        <f ca="1">SUMIF('Sub-base'!$AC:$AC,Base!AH$2,'Sub-base'!$AF:$AF)</f>
        <v>1</v>
      </c>
      <c r="AI40" s="19">
        <f ca="1">SUMIF('Sub-base'!$AC:$AC,Base!AI$2,'Sub-base'!$AF:$AF)</f>
        <v>0</v>
      </c>
      <c r="AJ40" s="19">
        <f ca="1">SUMIF('Sub-base'!$AC:$AC,Base!AJ$2,'Sub-base'!$AF:$AF)</f>
        <v>0</v>
      </c>
      <c r="AK40" s="19">
        <f ca="1">SUMIF('Sub-base'!$AC:$AC,Base!AK$2,'Sub-base'!$AF:$AF)</f>
        <v>0</v>
      </c>
      <c r="AL40" s="19">
        <f ca="1">SUMIF('Sub-base'!$AC:$AC,Base!AL$2,'Sub-base'!$AF:$AF)</f>
        <v>0</v>
      </c>
      <c r="AM40" s="19">
        <f ca="1">SUMIF('Sub-base'!$AC:$AC,Base!AM$2,'Sub-base'!$AF:$AF)</f>
        <v>0</v>
      </c>
      <c r="AN40" s="19">
        <f ca="1">SUMIF('Sub-base'!$AC:$AC,Base!AN$2,'Sub-base'!$AF:$AF)</f>
        <v>0</v>
      </c>
      <c r="AO40" s="19">
        <f ca="1">SUMIF('Sub-base'!$AC:$AC,Base!AO$2,'Sub-base'!$AF:$AF)</f>
        <v>0</v>
      </c>
      <c r="AP40" s="19">
        <f ca="1">SUMIF('Sub-base'!$AC:$AC,Base!AP$2,'Sub-base'!$AF:$AF)</f>
        <v>1</v>
      </c>
      <c r="AQ40" s="19">
        <f ca="1">SUMIF('Sub-base'!$AC:$AC,Base!AQ$2,'Sub-base'!$AF:$AF)</f>
        <v>1</v>
      </c>
      <c r="AR40" s="19">
        <f ca="1">SUMIF('Sub-base'!$AC:$AC,Base!AR$2,'Sub-base'!$AF:$AF)</f>
        <v>0</v>
      </c>
      <c r="AS40" s="19">
        <f ca="1">SUMIF('Sub-base'!$AC:$AC,Base!AS$2,'Sub-base'!$AF:$AF)</f>
        <v>0</v>
      </c>
      <c r="AT40" s="19">
        <f ca="1">SUMIF('Sub-base'!$AC:$AC,Base!AT$2,'Sub-base'!$AF:$AF)</f>
        <v>0</v>
      </c>
      <c r="AU40" s="19">
        <f ca="1">SUMIF('Sub-base'!$AC:$AC,Base!AU$2,'Sub-base'!$AF:$AF)</f>
        <v>0</v>
      </c>
      <c r="AV40" s="19">
        <f ca="1">SUMIF('Sub-base'!$AC:$AC,Base!AV$2,'Sub-base'!$AF:$AF)</f>
        <v>2</v>
      </c>
      <c r="AW40" s="19">
        <f ca="1">SUMIF('Sub-base'!$AC:$AC,Base!AW$2,'Sub-base'!$AF:$AF)</f>
        <v>0</v>
      </c>
      <c r="AX40" s="19">
        <f ca="1">SUMIF('Sub-base'!$AC:$AC,Base!AX$2,'Sub-base'!$AF:$AF)</f>
        <v>0</v>
      </c>
      <c r="AY40" s="19">
        <f ca="1">SUMIF('Sub-base'!$AC:$AC,Base!AY$2,'Sub-base'!$AF:$AF)</f>
        <v>0</v>
      </c>
      <c r="AZ40" s="19">
        <f ca="1">SUMIF('Sub-base'!$AC:$AC,Base!AZ$2,'Sub-base'!$AF:$AF)</f>
        <v>0</v>
      </c>
      <c r="BA40" s="19">
        <f ca="1">SUMIF('Sub-base'!$AC:$AC,Base!BA$2,'Sub-base'!$AF:$AF)</f>
        <v>0</v>
      </c>
      <c r="BB40" s="19">
        <f ca="1">SUMIF('Sub-base'!$AC:$AC,Base!BB$2,'Sub-base'!$AF:$AF)</f>
        <v>0</v>
      </c>
      <c r="BC40" s="19">
        <f ca="1">SUMIF('Sub-base'!$AC:$AC,Base!BC$2,'Sub-base'!$AF:$AF)</f>
        <v>0</v>
      </c>
      <c r="BD40" s="19">
        <f ca="1">SUMIF('Sub-base'!$AC:$AC,Base!BD$2,'Sub-base'!$AF:$AF)</f>
        <v>0</v>
      </c>
      <c r="BE40" s="19">
        <f ca="1">SUMIF('Sub-base'!$AC:$AC,Base!BE$2,'Sub-base'!$AF:$AF)</f>
        <v>0</v>
      </c>
      <c r="BF40" s="19">
        <f ca="1">SUMIF('Sub-base'!$AC:$AC,Base!BF$2,'Sub-base'!$AF:$AF)</f>
        <v>0</v>
      </c>
      <c r="BG40" s="19">
        <f ca="1">SUMIF('Sub-base'!$AC:$AC,Base!BG$2,'Sub-base'!$AF:$AF)</f>
        <v>0</v>
      </c>
      <c r="BH40" s="19">
        <f ca="1">SUMIF('Sub-base'!$AC:$AC,Base!BH$2,'Sub-base'!$AF:$AF)</f>
        <v>1</v>
      </c>
      <c r="BI40" s="19">
        <f ca="1">SUMIF('Sub-base'!$AC:$AC,Base!BI$2,'Sub-base'!$AF:$AF)</f>
        <v>1</v>
      </c>
      <c r="BJ40" s="19">
        <f ca="1">SUMIF('Sub-base'!$AC:$AC,Base!BJ$2,'Sub-base'!$AF:$AF)</f>
        <v>0</v>
      </c>
      <c r="BK40" s="19">
        <f ca="1">SUMIF('Sub-base'!$AC:$AC,Base!BK$2,'Sub-base'!$AF:$AF)</f>
        <v>0</v>
      </c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</row>
    <row r="41" spans="1:171">
      <c r="A41" s="20"/>
      <c r="B41" s="20" t="s">
        <v>66</v>
      </c>
      <c r="C41" s="19">
        <f ca="1">SUMIF('Sub-base'!$A:$A,Base!C$2,'Sub-base'!$AG:$AG)</f>
        <v>0</v>
      </c>
      <c r="D41" s="19">
        <f ca="1">SUMIF('Sub-base'!$A:$A,Base!D$2,'Sub-base'!$AG:$AG)</f>
        <v>0</v>
      </c>
      <c r="E41" s="19">
        <f ca="1">SUMIF('Sub-base'!$A:$A,Base!E$2,'Sub-base'!$AG:$AG)</f>
        <v>0</v>
      </c>
      <c r="F41" s="19">
        <f ca="1">SUMIF('Sub-base'!$A:$A,Base!F$2,'Sub-base'!$AG:$AG)</f>
        <v>0</v>
      </c>
      <c r="G41" s="19">
        <f ca="1">SUMIF('Sub-base'!$A:$A,Base!G$2,'Sub-base'!$AG:$AG)</f>
        <v>0</v>
      </c>
      <c r="H41" s="19">
        <f ca="1">SUMIF('Sub-base'!$A:$A,Base!H$2,'Sub-base'!$AG:$AG)</f>
        <v>0</v>
      </c>
      <c r="I41" s="19">
        <f ca="1">SUMIF('Sub-base'!$A:$A,Base!I$2,'Sub-base'!$AG:$AG)</f>
        <v>0</v>
      </c>
      <c r="J41" s="19">
        <f ca="1">SUMIF('Sub-base'!$A:$A,Base!J$2,'Sub-base'!$AG:$AG)</f>
        <v>0</v>
      </c>
      <c r="K41" s="19">
        <f ca="1">SUMIF('Sub-base'!$A:$A,Base!K$2,'Sub-base'!$AG:$AG)</f>
        <v>0</v>
      </c>
      <c r="L41" s="19">
        <f ca="1">SUMIF('Sub-base'!$A:$A,Base!L$2,'Sub-base'!$AG:$AG)</f>
        <v>0</v>
      </c>
      <c r="M41" s="19">
        <f ca="1">SUMIF('Sub-base'!$A:$A,Base!M$2,'Sub-base'!$AG:$AG)</f>
        <v>0</v>
      </c>
      <c r="N41" s="19">
        <f ca="1">SUMIF('Sub-base'!$A:$A,Base!N$2,'Sub-base'!$AG:$AG)</f>
        <v>0</v>
      </c>
      <c r="O41" s="19">
        <f ca="1">SUMIF('Sub-base'!$A:$A,Base!O$2,'Sub-base'!$AG:$AG)</f>
        <v>0</v>
      </c>
      <c r="P41" s="19">
        <f ca="1">SUMIF('Sub-base'!$A:$A,Base!P$2,'Sub-base'!$AG:$AG)</f>
        <v>0</v>
      </c>
      <c r="Q41" s="19">
        <f ca="1">SUMIF('Sub-base'!$A:$A,Base!Q$2,'Sub-base'!$AG:$AG)</f>
        <v>0</v>
      </c>
      <c r="R41" s="19">
        <f ca="1">SUMIF('Sub-base'!$A:$A,Base!R$2,'Sub-base'!$AG:$AG)</f>
        <v>0</v>
      </c>
      <c r="S41" s="19">
        <f ca="1">SUMIF('Sub-base'!$A:$A,Base!S$2,'Sub-base'!$AG:$AG)</f>
        <v>0</v>
      </c>
      <c r="T41" s="19">
        <f ca="1">SUMIF('Sub-base'!$A:$A,Base!T$2,'Sub-base'!$AG:$AG)</f>
        <v>0</v>
      </c>
      <c r="U41" s="19">
        <f ca="1">SUMIF('Sub-base'!$A:$A,Base!U$2,'Sub-base'!$AG:$AG)</f>
        <v>0</v>
      </c>
      <c r="V41" s="19">
        <f ca="1">SUMIF('Sub-base'!$A:$A,Base!V$2,'Sub-base'!$AG:$AG)</f>
        <v>0</v>
      </c>
      <c r="W41" s="19">
        <f ca="1">SUMIF('Sub-base'!$A:$A,Base!W$2,'Sub-base'!$AG:$AG)</f>
        <v>0</v>
      </c>
      <c r="X41" s="19">
        <f ca="1">SUMIF('Sub-base'!$A:$A,Base!X$2,'Sub-base'!$AG:$AG)</f>
        <v>0</v>
      </c>
      <c r="Y41" s="19">
        <f ca="1">SUMIF('Sub-base'!$A:$A,Base!Y$2,'Sub-base'!$AG:$AG)</f>
        <v>0</v>
      </c>
      <c r="Z41" s="19">
        <f ca="1">SUMIF('Sub-base'!$A:$A,Base!Z$2,'Sub-base'!$AG:$AG)</f>
        <v>0</v>
      </c>
      <c r="AA41" s="19">
        <f ca="1">SUMIF('Sub-base'!$A:$A,Base!AA$2,'Sub-base'!$AG:$AG)</f>
        <v>0</v>
      </c>
      <c r="AB41" s="19">
        <f ca="1">SUMIF('Sub-base'!$A:$A,Base!AB$2,'Sub-base'!$AG:$AG)</f>
        <v>0</v>
      </c>
      <c r="AC41" s="19">
        <f ca="1">SUMIF('Sub-base'!$A:$A,Base!AC$2,'Sub-base'!$AG:$AG)</f>
        <v>0</v>
      </c>
      <c r="AD41" s="19">
        <f ca="1">SUMIF('Sub-base'!$A:$A,Base!AD$2,'Sub-base'!$AG:$AG)</f>
        <v>0</v>
      </c>
      <c r="AE41" s="19">
        <f ca="1">SUMIF('Sub-base'!$A:$A,Base!AE$2,'Sub-base'!$AG:$AG)</f>
        <v>0</v>
      </c>
      <c r="AF41" s="19">
        <f ca="1">SUMIF('Sub-base'!$A:$A,Base!AF$2,'Sub-base'!$AG:$AG)</f>
        <v>0</v>
      </c>
      <c r="AG41" s="19">
        <f ca="1">SUMIF('Sub-base'!$A:$A,Base!AG$2,'Sub-base'!$AG:$AG)</f>
        <v>0</v>
      </c>
      <c r="AH41" s="19">
        <f ca="1">SUMIF('Sub-base'!$A:$A,Base!AH$2,'Sub-base'!$AG:$AG)</f>
        <v>0</v>
      </c>
      <c r="AI41" s="19">
        <f ca="1">SUMIF('Sub-base'!$A:$A,Base!AI$2,'Sub-base'!$AG:$AG)</f>
        <v>0</v>
      </c>
      <c r="AJ41" s="19">
        <f ca="1">SUMIF('Sub-base'!$A:$A,Base!AJ$2,'Sub-base'!$AG:$AG)</f>
        <v>0</v>
      </c>
      <c r="AK41" s="19">
        <f ca="1">SUMIF('Sub-base'!$A:$A,Base!AK$2,'Sub-base'!$AG:$AG)</f>
        <v>0</v>
      </c>
      <c r="AL41" s="19">
        <f ca="1">SUMIF('Sub-base'!$A:$A,Base!AL$2,'Sub-base'!$AG:$AG)</f>
        <v>0</v>
      </c>
      <c r="AM41" s="19">
        <f ca="1">SUMIF('Sub-base'!$A:$A,Base!AM$2,'Sub-base'!$AG:$AG)</f>
        <v>0</v>
      </c>
      <c r="AN41" s="19">
        <f ca="1">SUMIF('Sub-base'!$A:$A,Base!AN$2,'Sub-base'!$AG:$AG)</f>
        <v>0</v>
      </c>
      <c r="AO41" s="19">
        <f ca="1">SUMIF('Sub-base'!$A:$A,Base!AO$2,'Sub-base'!$AG:$AG)</f>
        <v>0</v>
      </c>
      <c r="AP41" s="19">
        <f ca="1">SUMIF('Sub-base'!$A:$A,Base!AP$2,'Sub-base'!$AG:$AG)</f>
        <v>0</v>
      </c>
      <c r="AQ41" s="19">
        <f ca="1">SUMIF('Sub-base'!$A:$A,Base!AQ$2,'Sub-base'!$AG:$AG)</f>
        <v>0</v>
      </c>
      <c r="AR41" s="19">
        <f ca="1">SUMIF('Sub-base'!$A:$A,Base!AR$2,'Sub-base'!$AG:$AG)</f>
        <v>0</v>
      </c>
      <c r="AS41" s="19">
        <f ca="1">SUMIF('Sub-base'!$A:$A,Base!AS$2,'Sub-base'!$AG:$AG)</f>
        <v>0</v>
      </c>
      <c r="AT41" s="19">
        <f ca="1">SUMIF('Sub-base'!$A:$A,Base!AT$2,'Sub-base'!$AG:$AG)</f>
        <v>0</v>
      </c>
      <c r="AU41" s="19">
        <f ca="1">SUMIF('Sub-base'!$A:$A,Base!AU$2,'Sub-base'!$AG:$AG)</f>
        <v>0</v>
      </c>
      <c r="AV41" s="19">
        <f ca="1">SUMIF('Sub-base'!$A:$A,Base!AV$2,'Sub-base'!$AG:$AG)</f>
        <v>0</v>
      </c>
      <c r="AW41" s="19">
        <f ca="1">SUMIF('Sub-base'!$A:$A,Base!AW$2,'Sub-base'!$AG:$AG)</f>
        <v>0</v>
      </c>
      <c r="AX41" s="19">
        <f ca="1">SUMIF('Sub-base'!$A:$A,Base!AX$2,'Sub-base'!$AG:$AG)</f>
        <v>0</v>
      </c>
      <c r="AY41" s="19">
        <f ca="1">SUMIF('Sub-base'!$A:$A,Base!AY$2,'Sub-base'!$AG:$AG)</f>
        <v>0</v>
      </c>
      <c r="AZ41" s="19">
        <f ca="1">SUMIF('Sub-base'!$A:$A,Base!AZ$2,'Sub-base'!$AG:$AG)</f>
        <v>0</v>
      </c>
      <c r="BA41" s="19">
        <f ca="1">SUMIF('Sub-base'!$A:$A,Base!BA$2,'Sub-base'!$AG:$AG)</f>
        <v>0</v>
      </c>
      <c r="BB41" s="19">
        <f ca="1">SUMIF('Sub-base'!$A:$A,Base!BB$2,'Sub-base'!$AG:$AG)</f>
        <v>0</v>
      </c>
      <c r="BC41" s="19">
        <f ca="1">SUMIF('Sub-base'!$A:$A,Base!BC$2,'Sub-base'!$AG:$AG)</f>
        <v>0</v>
      </c>
      <c r="BD41" s="19">
        <f ca="1">SUMIF('Sub-base'!$A:$A,Base!BD$2,'Sub-base'!$AG:$AG)</f>
        <v>0</v>
      </c>
      <c r="BE41" s="19">
        <f ca="1">SUMIF('Sub-base'!$A:$A,Base!BE$2,'Sub-base'!$AG:$AG)</f>
        <v>0</v>
      </c>
      <c r="BF41" s="19">
        <f ca="1">SUMIF('Sub-base'!$A:$A,Base!BF$2,'Sub-base'!$AG:$AG)</f>
        <v>0</v>
      </c>
      <c r="BG41" s="19">
        <f ca="1">SUMIF('Sub-base'!$A:$A,Base!BG$2,'Sub-base'!$AG:$AG)</f>
        <v>0</v>
      </c>
      <c r="BH41" s="19">
        <f ca="1">SUMIF('Sub-base'!$A:$A,Base!BH$2,'Sub-base'!$AG:$AG)</f>
        <v>0</v>
      </c>
      <c r="BI41" s="19">
        <f ca="1">SUMIF('Sub-base'!$A:$A,Base!BI$2,'Sub-base'!$AG:$AG)</f>
        <v>0</v>
      </c>
      <c r="BJ41" s="19">
        <f ca="1">SUMIF('Sub-base'!$A:$A,Base!BJ$2,'Sub-base'!$AG:$AG)</f>
        <v>0</v>
      </c>
      <c r="BK41" s="19">
        <f ca="1">SUMIF('Sub-base'!$A:$A,Base!BK$2,'Sub-base'!$AG:$AG)</f>
        <v>0</v>
      </c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</row>
    <row r="42" spans="1:171">
      <c r="A42" s="20"/>
      <c r="B42" s="20" t="s">
        <v>68</v>
      </c>
      <c r="C42" s="19">
        <f ca="1">SUMIF('Sub-base'!$A:$A,Base!C$2,'Sub-base'!$AH:$AH)</f>
        <v>0</v>
      </c>
      <c r="D42" s="19">
        <f ca="1">SUMIF('Sub-base'!$A:$A,Base!D$2,'Sub-base'!$AH:$AH)</f>
        <v>0</v>
      </c>
      <c r="E42" s="19">
        <f ca="1">SUMIF('Sub-base'!$A:$A,Base!E$2,'Sub-base'!$AH:$AH)</f>
        <v>0</v>
      </c>
      <c r="F42" s="19">
        <f ca="1">SUMIF('Sub-base'!$A:$A,Base!F$2,'Sub-base'!$AH:$AH)</f>
        <v>0</v>
      </c>
      <c r="G42" s="19">
        <f ca="1">SUMIF('Sub-base'!$A:$A,Base!G$2,'Sub-base'!$AH:$AH)</f>
        <v>0</v>
      </c>
      <c r="H42" s="19">
        <f ca="1">SUMIF('Sub-base'!$A:$A,Base!H$2,'Sub-base'!$AH:$AH)</f>
        <v>0</v>
      </c>
      <c r="I42" s="19">
        <f ca="1">SUMIF('Sub-base'!$A:$A,Base!I$2,'Sub-base'!$AH:$AH)</f>
        <v>0</v>
      </c>
      <c r="J42" s="19">
        <f ca="1">SUMIF('Sub-base'!$A:$A,Base!J$2,'Sub-base'!$AH:$AH)</f>
        <v>0</v>
      </c>
      <c r="K42" s="19">
        <f ca="1">SUMIF('Sub-base'!$A:$A,Base!K$2,'Sub-base'!$AH:$AH)</f>
        <v>0</v>
      </c>
      <c r="L42" s="19">
        <f ca="1">SUMIF('Sub-base'!$A:$A,Base!L$2,'Sub-base'!$AH:$AH)</f>
        <v>0</v>
      </c>
      <c r="M42" s="19">
        <f ca="1">SUMIF('Sub-base'!$A:$A,Base!M$2,'Sub-base'!$AH:$AH)</f>
        <v>0</v>
      </c>
      <c r="N42" s="19">
        <f ca="1">SUMIF('Sub-base'!$A:$A,Base!N$2,'Sub-base'!$AH:$AH)</f>
        <v>0</v>
      </c>
      <c r="O42" s="19">
        <f ca="1">SUMIF('Sub-base'!$A:$A,Base!O$2,'Sub-base'!$AH:$AH)</f>
        <v>0</v>
      </c>
      <c r="P42" s="19">
        <f ca="1">SUMIF('Sub-base'!$A:$A,Base!P$2,'Sub-base'!$AH:$AH)</f>
        <v>0</v>
      </c>
      <c r="Q42" s="19">
        <f ca="1">SUMIF('Sub-base'!$A:$A,Base!Q$2,'Sub-base'!$AH:$AH)</f>
        <v>0</v>
      </c>
      <c r="R42" s="19">
        <f ca="1">SUMIF('Sub-base'!$A:$A,Base!R$2,'Sub-base'!$AH:$AH)</f>
        <v>0</v>
      </c>
      <c r="S42" s="19">
        <f ca="1">SUMIF('Sub-base'!$A:$A,Base!S$2,'Sub-base'!$AH:$AH)</f>
        <v>0</v>
      </c>
      <c r="T42" s="19">
        <f ca="1">SUMIF('Sub-base'!$A:$A,Base!T$2,'Sub-base'!$AH:$AH)</f>
        <v>0</v>
      </c>
      <c r="U42" s="19">
        <f ca="1">SUMIF('Sub-base'!$A:$A,Base!U$2,'Sub-base'!$AH:$AH)</f>
        <v>0</v>
      </c>
      <c r="V42" s="19">
        <f ca="1">SUMIF('Sub-base'!$A:$A,Base!V$2,'Sub-base'!$AH:$AH)</f>
        <v>0</v>
      </c>
      <c r="W42" s="19">
        <f ca="1">SUMIF('Sub-base'!$A:$A,Base!W$2,'Sub-base'!$AH:$AH)</f>
        <v>0</v>
      </c>
      <c r="X42" s="19">
        <f ca="1">SUMIF('Sub-base'!$A:$A,Base!X$2,'Sub-base'!$AH:$AH)</f>
        <v>0</v>
      </c>
      <c r="Y42" s="19">
        <f ca="1">SUMIF('Sub-base'!$A:$A,Base!Y$2,'Sub-base'!$AH:$AH)</f>
        <v>0</v>
      </c>
      <c r="Z42" s="19">
        <f ca="1">SUMIF('Sub-base'!$A:$A,Base!Z$2,'Sub-base'!$AH:$AH)</f>
        <v>0</v>
      </c>
      <c r="AA42" s="19">
        <f ca="1">SUMIF('Sub-base'!$A:$A,Base!AA$2,'Sub-base'!$AH:$AH)</f>
        <v>0</v>
      </c>
      <c r="AB42" s="19">
        <f ca="1">SUMIF('Sub-base'!$A:$A,Base!AB$2,'Sub-base'!$AH:$AH)</f>
        <v>0</v>
      </c>
      <c r="AC42" s="19">
        <f ca="1">SUMIF('Sub-base'!$A:$A,Base!AC$2,'Sub-base'!$AH:$AH)</f>
        <v>0</v>
      </c>
      <c r="AD42" s="19">
        <f ca="1">SUMIF('Sub-base'!$A:$A,Base!AD$2,'Sub-base'!$AH:$AH)</f>
        <v>0</v>
      </c>
      <c r="AE42" s="19">
        <f ca="1">SUMIF('Sub-base'!$A:$A,Base!AE$2,'Sub-base'!$AH:$AH)</f>
        <v>0</v>
      </c>
      <c r="AF42" s="19">
        <f ca="1">SUMIF('Sub-base'!$A:$A,Base!AF$2,'Sub-base'!$AH:$AH)</f>
        <v>0</v>
      </c>
      <c r="AG42" s="19">
        <f ca="1">SUMIF('Sub-base'!$A:$A,Base!AG$2,'Sub-base'!$AH:$AH)</f>
        <v>0</v>
      </c>
      <c r="AH42" s="19">
        <f ca="1">SUMIF('Sub-base'!$A:$A,Base!AH$2,'Sub-base'!$AH:$AH)</f>
        <v>0</v>
      </c>
      <c r="AI42" s="19">
        <f ca="1">SUMIF('Sub-base'!$A:$A,Base!AI$2,'Sub-base'!$AH:$AH)</f>
        <v>0</v>
      </c>
      <c r="AJ42" s="19">
        <f ca="1">SUMIF('Sub-base'!$A:$A,Base!AJ$2,'Sub-base'!$AH:$AH)</f>
        <v>0</v>
      </c>
      <c r="AK42" s="19">
        <f ca="1">SUMIF('Sub-base'!$A:$A,Base!AK$2,'Sub-base'!$AH:$AH)</f>
        <v>0</v>
      </c>
      <c r="AL42" s="19">
        <f ca="1">SUMIF('Sub-base'!$A:$A,Base!AL$2,'Sub-base'!$AH:$AH)</f>
        <v>0</v>
      </c>
      <c r="AM42" s="19">
        <f ca="1">SUMIF('Sub-base'!$A:$A,Base!AM$2,'Sub-base'!$AH:$AH)</f>
        <v>0</v>
      </c>
      <c r="AN42" s="19">
        <f ca="1">SUMIF('Sub-base'!$A:$A,Base!AN$2,'Sub-base'!$AH:$AH)</f>
        <v>0</v>
      </c>
      <c r="AO42" s="19">
        <f ca="1">SUMIF('Sub-base'!$A:$A,Base!AO$2,'Sub-base'!$AH:$AH)</f>
        <v>0</v>
      </c>
      <c r="AP42" s="19">
        <f ca="1">SUMIF('Sub-base'!$A:$A,Base!AP$2,'Sub-base'!$AH:$AH)</f>
        <v>0</v>
      </c>
      <c r="AQ42" s="19">
        <f ca="1">SUMIF('Sub-base'!$A:$A,Base!AQ$2,'Sub-base'!$AH:$AH)</f>
        <v>0</v>
      </c>
      <c r="AR42" s="19">
        <f ca="1">SUMIF('Sub-base'!$A:$A,Base!AR$2,'Sub-base'!$AH:$AH)</f>
        <v>0</v>
      </c>
      <c r="AS42" s="19">
        <f ca="1">SUMIF('Sub-base'!$A:$A,Base!AS$2,'Sub-base'!$AH:$AH)</f>
        <v>0</v>
      </c>
      <c r="AT42" s="19">
        <f ca="1">SUMIF('Sub-base'!$A:$A,Base!AT$2,'Sub-base'!$AH:$AH)</f>
        <v>0</v>
      </c>
      <c r="AU42" s="19">
        <f ca="1">SUMIF('Sub-base'!$A:$A,Base!AU$2,'Sub-base'!$AH:$AH)</f>
        <v>0</v>
      </c>
      <c r="AV42" s="19">
        <f ca="1">SUMIF('Sub-base'!$A:$A,Base!AV$2,'Sub-base'!$AH:$AH)</f>
        <v>0</v>
      </c>
      <c r="AW42" s="19">
        <f ca="1">SUMIF('Sub-base'!$A:$A,Base!AW$2,'Sub-base'!$AH:$AH)</f>
        <v>0</v>
      </c>
      <c r="AX42" s="19">
        <f ca="1">SUMIF('Sub-base'!$A:$A,Base!AX$2,'Sub-base'!$AH:$AH)</f>
        <v>0</v>
      </c>
      <c r="AY42" s="19">
        <f ca="1">SUMIF('Sub-base'!$A:$A,Base!AY$2,'Sub-base'!$AH:$AH)</f>
        <v>0</v>
      </c>
      <c r="AZ42" s="19">
        <f ca="1">SUMIF('Sub-base'!$A:$A,Base!AZ$2,'Sub-base'!$AH:$AH)</f>
        <v>0</v>
      </c>
      <c r="BA42" s="19">
        <f ca="1">SUMIF('Sub-base'!$A:$A,Base!BA$2,'Sub-base'!$AH:$AH)</f>
        <v>0</v>
      </c>
      <c r="BB42" s="19">
        <f ca="1">SUMIF('Sub-base'!$A:$A,Base!BB$2,'Sub-base'!$AH:$AH)</f>
        <v>0</v>
      </c>
      <c r="BC42" s="19">
        <f ca="1">SUMIF('Sub-base'!$A:$A,Base!BC$2,'Sub-base'!$AH:$AH)</f>
        <v>0</v>
      </c>
      <c r="BD42" s="19">
        <f ca="1">SUMIF('Sub-base'!$A:$A,Base!BD$2,'Sub-base'!$AH:$AH)</f>
        <v>0</v>
      </c>
      <c r="BE42" s="19">
        <f ca="1">SUMIF('Sub-base'!$A:$A,Base!BE$2,'Sub-base'!$AH:$AH)</f>
        <v>0</v>
      </c>
      <c r="BF42" s="19">
        <f ca="1">SUMIF('Sub-base'!$A:$A,Base!BF$2,'Sub-base'!$AH:$AH)</f>
        <v>0</v>
      </c>
      <c r="BG42" s="19">
        <f ca="1">SUMIF('Sub-base'!$A:$A,Base!BG$2,'Sub-base'!$AH:$AH)</f>
        <v>0</v>
      </c>
      <c r="BH42" s="19">
        <f ca="1">SUMIF('Sub-base'!$A:$A,Base!BH$2,'Sub-base'!$AH:$AH)</f>
        <v>0</v>
      </c>
      <c r="BI42" s="19">
        <f ca="1">SUMIF('Sub-base'!$A:$A,Base!BI$2,'Sub-base'!$AH:$AH)</f>
        <v>0</v>
      </c>
      <c r="BJ42" s="19">
        <f ca="1">SUMIF('Sub-base'!$A:$A,Base!BJ$2,'Sub-base'!$AH:$AH)</f>
        <v>0</v>
      </c>
      <c r="BK42" s="19">
        <f ca="1">SUMIF('Sub-base'!$A:$A,Base!BK$2,'Sub-base'!$AH:$AH)</f>
        <v>0</v>
      </c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</row>
    <row r="43" spans="1:171">
      <c r="A43" s="20"/>
      <c r="B43" s="20" t="s">
        <v>69</v>
      </c>
      <c r="C43" s="19">
        <f t="shared" ref="C43:BK43" ca="1" si="13">C40+C42</f>
        <v>0</v>
      </c>
      <c r="D43" s="19">
        <f t="shared" ca="1" si="13"/>
        <v>0</v>
      </c>
      <c r="E43" s="19">
        <f t="shared" ca="1" si="13"/>
        <v>0</v>
      </c>
      <c r="F43" s="19">
        <f t="shared" ca="1" si="13"/>
        <v>0</v>
      </c>
      <c r="G43" s="19">
        <f t="shared" ca="1" si="13"/>
        <v>1</v>
      </c>
      <c r="H43" s="19">
        <f t="shared" ca="1" si="13"/>
        <v>0</v>
      </c>
      <c r="I43" s="19">
        <f t="shared" ca="1" si="13"/>
        <v>0</v>
      </c>
      <c r="J43" s="19">
        <f t="shared" ca="1" si="13"/>
        <v>0</v>
      </c>
      <c r="K43" s="19">
        <f t="shared" ca="1" si="13"/>
        <v>5</v>
      </c>
      <c r="L43" s="19">
        <f t="shared" ca="1" si="13"/>
        <v>0</v>
      </c>
      <c r="M43" s="19">
        <f t="shared" ca="1" si="13"/>
        <v>0</v>
      </c>
      <c r="N43" s="19">
        <f t="shared" ca="1" si="13"/>
        <v>0</v>
      </c>
      <c r="O43" s="19">
        <f t="shared" ca="1" si="13"/>
        <v>1</v>
      </c>
      <c r="P43" s="19">
        <f t="shared" ca="1" si="13"/>
        <v>1</v>
      </c>
      <c r="Q43" s="19">
        <f t="shared" ca="1" si="13"/>
        <v>0</v>
      </c>
      <c r="R43" s="19">
        <f t="shared" ca="1" si="13"/>
        <v>0</v>
      </c>
      <c r="S43" s="19">
        <f t="shared" ca="1" si="13"/>
        <v>0</v>
      </c>
      <c r="T43" s="19">
        <f t="shared" ca="1" si="13"/>
        <v>2</v>
      </c>
      <c r="U43" s="19">
        <f t="shared" ca="1" si="13"/>
        <v>0</v>
      </c>
      <c r="V43" s="19">
        <f t="shared" ca="1" si="13"/>
        <v>0</v>
      </c>
      <c r="W43" s="19">
        <f t="shared" ca="1" si="13"/>
        <v>0</v>
      </c>
      <c r="X43" s="19">
        <f t="shared" ca="1" si="13"/>
        <v>0</v>
      </c>
      <c r="Y43" s="19">
        <f t="shared" ca="1" si="13"/>
        <v>1</v>
      </c>
      <c r="Z43" s="19">
        <f t="shared" ca="1" si="13"/>
        <v>0</v>
      </c>
      <c r="AA43" s="19">
        <f t="shared" ca="1" si="13"/>
        <v>0</v>
      </c>
      <c r="AB43" s="19">
        <f t="shared" ca="1" si="13"/>
        <v>1</v>
      </c>
      <c r="AC43" s="19">
        <f t="shared" ca="1" si="13"/>
        <v>0</v>
      </c>
      <c r="AD43" s="19">
        <f t="shared" ca="1" si="13"/>
        <v>0</v>
      </c>
      <c r="AE43" s="19">
        <f t="shared" ca="1" si="13"/>
        <v>0</v>
      </c>
      <c r="AF43" s="19">
        <f t="shared" ca="1" si="13"/>
        <v>0</v>
      </c>
      <c r="AG43" s="19">
        <f t="shared" ca="1" si="13"/>
        <v>0</v>
      </c>
      <c r="AH43" s="19">
        <f t="shared" ca="1" si="13"/>
        <v>1</v>
      </c>
      <c r="AI43" s="19">
        <f t="shared" ca="1" si="13"/>
        <v>0</v>
      </c>
      <c r="AJ43" s="19">
        <f t="shared" ca="1" si="13"/>
        <v>0</v>
      </c>
      <c r="AK43" s="19">
        <f t="shared" ca="1" si="13"/>
        <v>0</v>
      </c>
      <c r="AL43" s="19">
        <f t="shared" ca="1" si="13"/>
        <v>0</v>
      </c>
      <c r="AM43" s="19">
        <f t="shared" ca="1" si="13"/>
        <v>0</v>
      </c>
      <c r="AN43" s="19">
        <f t="shared" ca="1" si="13"/>
        <v>0</v>
      </c>
      <c r="AO43" s="19">
        <f t="shared" ca="1" si="13"/>
        <v>0</v>
      </c>
      <c r="AP43" s="19">
        <f t="shared" ca="1" si="13"/>
        <v>1</v>
      </c>
      <c r="AQ43" s="19">
        <f t="shared" ca="1" si="13"/>
        <v>1</v>
      </c>
      <c r="AR43" s="19">
        <f t="shared" ca="1" si="13"/>
        <v>0</v>
      </c>
      <c r="AS43" s="19">
        <f t="shared" ca="1" si="13"/>
        <v>0</v>
      </c>
      <c r="AT43" s="19">
        <f t="shared" ca="1" si="13"/>
        <v>0</v>
      </c>
      <c r="AU43" s="19">
        <f t="shared" ca="1" si="13"/>
        <v>0</v>
      </c>
      <c r="AV43" s="19">
        <f t="shared" ca="1" si="13"/>
        <v>2</v>
      </c>
      <c r="AW43" s="19">
        <f t="shared" ca="1" si="13"/>
        <v>0</v>
      </c>
      <c r="AX43" s="19">
        <f t="shared" ca="1" si="13"/>
        <v>0</v>
      </c>
      <c r="AY43" s="19">
        <f t="shared" ca="1" si="13"/>
        <v>0</v>
      </c>
      <c r="AZ43" s="19">
        <f t="shared" ca="1" si="13"/>
        <v>0</v>
      </c>
      <c r="BA43" s="19">
        <f t="shared" ca="1" si="13"/>
        <v>0</v>
      </c>
      <c r="BB43" s="19">
        <f t="shared" ca="1" si="13"/>
        <v>0</v>
      </c>
      <c r="BC43" s="19">
        <f t="shared" ca="1" si="13"/>
        <v>0</v>
      </c>
      <c r="BD43" s="19">
        <f t="shared" ca="1" si="13"/>
        <v>0</v>
      </c>
      <c r="BE43" s="19">
        <f t="shared" ca="1" si="13"/>
        <v>0</v>
      </c>
      <c r="BF43" s="19">
        <f t="shared" ca="1" si="13"/>
        <v>0</v>
      </c>
      <c r="BG43" s="19">
        <f t="shared" ca="1" si="13"/>
        <v>0</v>
      </c>
      <c r="BH43" s="19">
        <f t="shared" ca="1" si="13"/>
        <v>1</v>
      </c>
      <c r="BI43" s="19">
        <f t="shared" ca="1" si="13"/>
        <v>1</v>
      </c>
      <c r="BJ43" s="19">
        <f t="shared" ca="1" si="13"/>
        <v>0</v>
      </c>
      <c r="BK43" s="19">
        <f t="shared" ca="1" si="13"/>
        <v>0</v>
      </c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</row>
    <row r="44" spans="1:171">
      <c r="A44" s="20"/>
      <c r="B44" s="20" t="s">
        <v>43</v>
      </c>
      <c r="C44" s="19">
        <f ca="1">C39-C42</f>
        <v>0</v>
      </c>
      <c r="D44" s="19">
        <f t="shared" ref="D44:BK44" ca="1" si="14">D39-D42</f>
        <v>3</v>
      </c>
      <c r="E44" s="19">
        <f t="shared" ca="1" si="14"/>
        <v>4</v>
      </c>
      <c r="F44" s="19">
        <f t="shared" ca="1" si="14"/>
        <v>9</v>
      </c>
      <c r="G44" s="19">
        <f t="shared" ca="1" si="14"/>
        <v>10</v>
      </c>
      <c r="H44" s="19">
        <f t="shared" ca="1" si="14"/>
        <v>15</v>
      </c>
      <c r="I44" s="19">
        <f t="shared" ca="1" si="14"/>
        <v>5</v>
      </c>
      <c r="J44" s="19">
        <f t="shared" ca="1" si="14"/>
        <v>3</v>
      </c>
      <c r="K44" s="19">
        <f t="shared" ca="1" si="14"/>
        <v>13</v>
      </c>
      <c r="L44" s="19">
        <f t="shared" ca="1" si="14"/>
        <v>6</v>
      </c>
      <c r="M44" s="19">
        <f t="shared" ca="1" si="14"/>
        <v>0</v>
      </c>
      <c r="N44" s="19">
        <f t="shared" ca="1" si="14"/>
        <v>4</v>
      </c>
      <c r="O44" s="19">
        <f t="shared" ca="1" si="14"/>
        <v>8</v>
      </c>
      <c r="P44" s="19">
        <f t="shared" ca="1" si="14"/>
        <v>4</v>
      </c>
      <c r="Q44" s="19">
        <f t="shared" ca="1" si="14"/>
        <v>0</v>
      </c>
      <c r="R44" s="19">
        <f t="shared" ca="1" si="14"/>
        <v>6</v>
      </c>
      <c r="S44" s="19">
        <f t="shared" ca="1" si="14"/>
        <v>3</v>
      </c>
      <c r="T44" s="19">
        <f t="shared" ca="1" si="14"/>
        <v>3</v>
      </c>
      <c r="U44" s="19">
        <f t="shared" ca="1" si="14"/>
        <v>5</v>
      </c>
      <c r="V44" s="19">
        <f t="shared" ca="1" si="14"/>
        <v>3</v>
      </c>
      <c r="W44" s="19">
        <f t="shared" ca="1" si="14"/>
        <v>2</v>
      </c>
      <c r="X44" s="19">
        <f t="shared" ca="1" si="14"/>
        <v>0</v>
      </c>
      <c r="Y44" s="19">
        <f t="shared" ca="1" si="14"/>
        <v>7</v>
      </c>
      <c r="Z44" s="19">
        <f t="shared" ca="1" si="14"/>
        <v>3</v>
      </c>
      <c r="AA44" s="19">
        <f t="shared" ca="1" si="14"/>
        <v>4</v>
      </c>
      <c r="AB44" s="19">
        <f t="shared" ca="1" si="14"/>
        <v>1</v>
      </c>
      <c r="AC44" s="19">
        <f t="shared" ca="1" si="14"/>
        <v>2</v>
      </c>
      <c r="AD44" s="19">
        <f t="shared" ca="1" si="14"/>
        <v>9</v>
      </c>
      <c r="AE44" s="19">
        <f t="shared" ca="1" si="14"/>
        <v>0</v>
      </c>
      <c r="AF44" s="19">
        <f t="shared" ca="1" si="14"/>
        <v>9</v>
      </c>
      <c r="AG44" s="19">
        <f t="shared" ca="1" si="14"/>
        <v>6</v>
      </c>
      <c r="AH44" s="19">
        <f t="shared" ca="1" si="14"/>
        <v>16</v>
      </c>
      <c r="AI44" s="19">
        <f t="shared" ca="1" si="14"/>
        <v>10</v>
      </c>
      <c r="AJ44" s="19">
        <f t="shared" ca="1" si="14"/>
        <v>11</v>
      </c>
      <c r="AK44" s="19">
        <f t="shared" ca="1" si="14"/>
        <v>1</v>
      </c>
      <c r="AL44" s="19">
        <f t="shared" ca="1" si="14"/>
        <v>0</v>
      </c>
      <c r="AM44" s="19">
        <f t="shared" ca="1" si="14"/>
        <v>9</v>
      </c>
      <c r="AN44" s="19">
        <f t="shared" ca="1" si="14"/>
        <v>7</v>
      </c>
      <c r="AO44" s="19">
        <f t="shared" ca="1" si="14"/>
        <v>5</v>
      </c>
      <c r="AP44" s="19">
        <f t="shared" ca="1" si="14"/>
        <v>11</v>
      </c>
      <c r="AQ44" s="19">
        <f t="shared" ca="1" si="14"/>
        <v>2</v>
      </c>
      <c r="AR44" s="19">
        <f t="shared" ca="1" si="14"/>
        <v>3</v>
      </c>
      <c r="AS44" s="19">
        <f t="shared" ca="1" si="14"/>
        <v>0</v>
      </c>
      <c r="AT44" s="19">
        <f t="shared" ca="1" si="14"/>
        <v>2</v>
      </c>
      <c r="AU44" s="19">
        <f t="shared" ca="1" si="14"/>
        <v>2</v>
      </c>
      <c r="AV44" s="19">
        <f t="shared" ca="1" si="14"/>
        <v>4</v>
      </c>
      <c r="AW44" s="19">
        <f t="shared" ca="1" si="14"/>
        <v>3</v>
      </c>
      <c r="AX44" s="19">
        <f t="shared" ca="1" si="14"/>
        <v>0</v>
      </c>
      <c r="AY44" s="19">
        <f t="shared" ca="1" si="14"/>
        <v>0</v>
      </c>
      <c r="AZ44" s="19">
        <f t="shared" ca="1" si="14"/>
        <v>3</v>
      </c>
      <c r="BA44" s="19">
        <f t="shared" ca="1" si="14"/>
        <v>3</v>
      </c>
      <c r="BB44" s="19">
        <f t="shared" ca="1" si="14"/>
        <v>3</v>
      </c>
      <c r="BC44" s="19">
        <f t="shared" ca="1" si="14"/>
        <v>3</v>
      </c>
      <c r="BD44" s="19">
        <f t="shared" ca="1" si="14"/>
        <v>1</v>
      </c>
      <c r="BE44" s="19">
        <f t="shared" ca="1" si="14"/>
        <v>0</v>
      </c>
      <c r="BF44" s="19">
        <f t="shared" ca="1" si="14"/>
        <v>0</v>
      </c>
      <c r="BG44" s="19">
        <f t="shared" ca="1" si="14"/>
        <v>0</v>
      </c>
      <c r="BH44" s="19">
        <f t="shared" ca="1" si="14"/>
        <v>4</v>
      </c>
      <c r="BI44" s="19">
        <f t="shared" ca="1" si="14"/>
        <v>1</v>
      </c>
      <c r="BJ44" s="19">
        <f t="shared" ca="1" si="14"/>
        <v>4</v>
      </c>
      <c r="BK44" s="19">
        <f t="shared" ca="1" si="14"/>
        <v>2</v>
      </c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</row>
    <row r="45" spans="1:171">
      <c r="A45" s="20"/>
      <c r="B45" s="20" t="s">
        <v>70</v>
      </c>
      <c r="C45" s="19">
        <f ca="1">SUMIF('Sub-base'!$A:$A,Base!C$2,'Sub-base'!$AI:$AI)</f>
        <v>0</v>
      </c>
      <c r="D45" s="19">
        <f ca="1">SUMIF('Sub-base'!$A:$A,Base!D$2,'Sub-base'!$AI:$AI)</f>
        <v>0</v>
      </c>
      <c r="E45" s="19">
        <f ca="1">SUMIF('Sub-base'!$A:$A,Base!E$2,'Sub-base'!$AI:$AI)</f>
        <v>0</v>
      </c>
      <c r="F45" s="19">
        <f ca="1">SUMIF('Sub-base'!$A:$A,Base!F$2,'Sub-base'!$AI:$AI)</f>
        <v>0</v>
      </c>
      <c r="G45" s="19">
        <f ca="1">SUMIF('Sub-base'!$A:$A,Base!G$2,'Sub-base'!$AI:$AI)</f>
        <v>0</v>
      </c>
      <c r="H45" s="19">
        <f ca="1">SUMIF('Sub-base'!$A:$A,Base!H$2,'Sub-base'!$AI:$AI)</f>
        <v>0</v>
      </c>
      <c r="I45" s="19">
        <f ca="1">SUMIF('Sub-base'!$A:$A,Base!I$2,'Sub-base'!$AI:$AI)</f>
        <v>0</v>
      </c>
      <c r="J45" s="19">
        <f ca="1">SUMIF('Sub-base'!$A:$A,Base!J$2,'Sub-base'!$AI:$AI)</f>
        <v>0</v>
      </c>
      <c r="K45" s="19">
        <f ca="1">SUMIF('Sub-base'!$A:$A,Base!K$2,'Sub-base'!$AI:$AI)</f>
        <v>0</v>
      </c>
      <c r="L45" s="19">
        <f ca="1">SUMIF('Sub-base'!$A:$A,Base!L$2,'Sub-base'!$AI:$AI)</f>
        <v>0</v>
      </c>
      <c r="M45" s="19">
        <f ca="1">SUMIF('Sub-base'!$A:$A,Base!M$2,'Sub-base'!$AI:$AI)</f>
        <v>0</v>
      </c>
      <c r="N45" s="19">
        <f ca="1">SUMIF('Sub-base'!$A:$A,Base!N$2,'Sub-base'!$AI:$AI)</f>
        <v>0</v>
      </c>
      <c r="O45" s="19">
        <f ca="1">SUMIF('Sub-base'!$A:$A,Base!O$2,'Sub-base'!$AI:$AI)</f>
        <v>0</v>
      </c>
      <c r="P45" s="19">
        <f ca="1">SUMIF('Sub-base'!$A:$A,Base!P$2,'Sub-base'!$AI:$AI)</f>
        <v>0</v>
      </c>
      <c r="Q45" s="19">
        <f ca="1">SUMIF('Sub-base'!$A:$A,Base!Q$2,'Sub-base'!$AI:$AI)</f>
        <v>0</v>
      </c>
      <c r="R45" s="19">
        <f ca="1">SUMIF('Sub-base'!$A:$A,Base!R$2,'Sub-base'!$AI:$AI)</f>
        <v>0</v>
      </c>
      <c r="S45" s="19">
        <f ca="1">SUMIF('Sub-base'!$A:$A,Base!S$2,'Sub-base'!$AI:$AI)</f>
        <v>0</v>
      </c>
      <c r="T45" s="19">
        <f ca="1">SUMIF('Sub-base'!$A:$A,Base!T$2,'Sub-base'!$AI:$AI)</f>
        <v>0</v>
      </c>
      <c r="U45" s="19">
        <f ca="1">SUMIF('Sub-base'!$A:$A,Base!U$2,'Sub-base'!$AI:$AI)</f>
        <v>0</v>
      </c>
      <c r="V45" s="19">
        <f ca="1">SUMIF('Sub-base'!$A:$A,Base!V$2,'Sub-base'!$AI:$AI)</f>
        <v>0</v>
      </c>
      <c r="W45" s="19">
        <f ca="1">SUMIF('Sub-base'!$A:$A,Base!W$2,'Sub-base'!$AI:$AI)</f>
        <v>0</v>
      </c>
      <c r="X45" s="19">
        <f ca="1">SUMIF('Sub-base'!$A:$A,Base!X$2,'Sub-base'!$AI:$AI)</f>
        <v>0</v>
      </c>
      <c r="Y45" s="19">
        <f ca="1">SUMIF('Sub-base'!$A:$A,Base!Y$2,'Sub-base'!$AI:$AI)</f>
        <v>0</v>
      </c>
      <c r="Z45" s="19">
        <f ca="1">SUMIF('Sub-base'!$A:$A,Base!Z$2,'Sub-base'!$AI:$AI)</f>
        <v>0</v>
      </c>
      <c r="AA45" s="19">
        <f ca="1">SUMIF('Sub-base'!$A:$A,Base!AA$2,'Sub-base'!$AI:$AI)</f>
        <v>0</v>
      </c>
      <c r="AB45" s="19">
        <f ca="1">SUMIF('Sub-base'!$A:$A,Base!AB$2,'Sub-base'!$AI:$AI)</f>
        <v>0</v>
      </c>
      <c r="AC45" s="19">
        <f ca="1">SUMIF('Sub-base'!$A:$A,Base!AC$2,'Sub-base'!$AI:$AI)</f>
        <v>0</v>
      </c>
      <c r="AD45" s="19">
        <f ca="1">SUMIF('Sub-base'!$A:$A,Base!AD$2,'Sub-base'!$AI:$AI)</f>
        <v>0</v>
      </c>
      <c r="AE45" s="19">
        <f ca="1">SUMIF('Sub-base'!$A:$A,Base!AE$2,'Sub-base'!$AI:$AI)</f>
        <v>0</v>
      </c>
      <c r="AF45" s="19">
        <f ca="1">SUMIF('Sub-base'!$A:$A,Base!AF$2,'Sub-base'!$AI:$AI)</f>
        <v>0</v>
      </c>
      <c r="AG45" s="19">
        <f ca="1">SUMIF('Sub-base'!$A:$A,Base!AG$2,'Sub-base'!$AI:$AI)</f>
        <v>0</v>
      </c>
      <c r="AH45" s="19">
        <f ca="1">SUMIF('Sub-base'!$A:$A,Base!AH$2,'Sub-base'!$AI:$AI)</f>
        <v>0</v>
      </c>
      <c r="AI45" s="19">
        <f ca="1">SUMIF('Sub-base'!$A:$A,Base!AI$2,'Sub-base'!$AI:$AI)</f>
        <v>0</v>
      </c>
      <c r="AJ45" s="19">
        <f ca="1">SUMIF('Sub-base'!$A:$A,Base!AJ$2,'Sub-base'!$AI:$AI)</f>
        <v>0</v>
      </c>
      <c r="AK45" s="19">
        <f ca="1">SUMIF('Sub-base'!$A:$A,Base!AK$2,'Sub-base'!$AI:$AI)</f>
        <v>0</v>
      </c>
      <c r="AL45" s="19">
        <f ca="1">SUMIF('Sub-base'!$A:$A,Base!AL$2,'Sub-base'!$AI:$AI)</f>
        <v>0</v>
      </c>
      <c r="AM45" s="19">
        <f ca="1">SUMIF('Sub-base'!$A:$A,Base!AM$2,'Sub-base'!$AI:$AI)</f>
        <v>0</v>
      </c>
      <c r="AN45" s="19">
        <f ca="1">SUMIF('Sub-base'!$A:$A,Base!AN$2,'Sub-base'!$AI:$AI)</f>
        <v>0</v>
      </c>
      <c r="AO45" s="19">
        <f ca="1">SUMIF('Sub-base'!$A:$A,Base!AO$2,'Sub-base'!$AI:$AI)</f>
        <v>0</v>
      </c>
      <c r="AP45" s="19">
        <f ca="1">SUMIF('Sub-base'!$A:$A,Base!AP$2,'Sub-base'!$AI:$AI)</f>
        <v>0</v>
      </c>
      <c r="AQ45" s="19">
        <f ca="1">SUMIF('Sub-base'!$A:$A,Base!AQ$2,'Sub-base'!$AI:$AI)</f>
        <v>0</v>
      </c>
      <c r="AR45" s="19">
        <f ca="1">SUMIF('Sub-base'!$A:$A,Base!AR$2,'Sub-base'!$AI:$AI)</f>
        <v>0</v>
      </c>
      <c r="AS45" s="19">
        <f ca="1">SUMIF('Sub-base'!$A:$A,Base!AS$2,'Sub-base'!$AI:$AI)</f>
        <v>0</v>
      </c>
      <c r="AT45" s="19">
        <f ca="1">SUMIF('Sub-base'!$A:$A,Base!AT$2,'Sub-base'!$AI:$AI)</f>
        <v>0</v>
      </c>
      <c r="AU45" s="19">
        <f ca="1">SUMIF('Sub-base'!$A:$A,Base!AU$2,'Sub-base'!$AI:$AI)</f>
        <v>0</v>
      </c>
      <c r="AV45" s="19">
        <f ca="1">SUMIF('Sub-base'!$A:$A,Base!AV$2,'Sub-base'!$AI:$AI)</f>
        <v>0</v>
      </c>
      <c r="AW45" s="19">
        <f ca="1">SUMIF('Sub-base'!$A:$A,Base!AW$2,'Sub-base'!$AI:$AI)</f>
        <v>0</v>
      </c>
      <c r="AX45" s="19">
        <f ca="1">SUMIF('Sub-base'!$A:$A,Base!AX$2,'Sub-base'!$AI:$AI)</f>
        <v>0</v>
      </c>
      <c r="AY45" s="19">
        <f ca="1">SUMIF('Sub-base'!$A:$A,Base!AY$2,'Sub-base'!$AI:$AI)</f>
        <v>0</v>
      </c>
      <c r="AZ45" s="19">
        <f ca="1">SUMIF('Sub-base'!$A:$A,Base!AZ$2,'Sub-base'!$AI:$AI)</f>
        <v>0</v>
      </c>
      <c r="BA45" s="19">
        <f ca="1">SUMIF('Sub-base'!$A:$A,Base!BA$2,'Sub-base'!$AI:$AI)</f>
        <v>0</v>
      </c>
      <c r="BB45" s="19">
        <f ca="1">SUMIF('Sub-base'!$A:$A,Base!BB$2,'Sub-base'!$AI:$AI)</f>
        <v>0</v>
      </c>
      <c r="BC45" s="19">
        <f ca="1">SUMIF('Sub-base'!$A:$A,Base!BC$2,'Sub-base'!$AI:$AI)</f>
        <v>0</v>
      </c>
      <c r="BD45" s="19">
        <f ca="1">SUMIF('Sub-base'!$A:$A,Base!BD$2,'Sub-base'!$AI:$AI)</f>
        <v>0</v>
      </c>
      <c r="BE45" s="19">
        <f ca="1">SUMIF('Sub-base'!$A:$A,Base!BE$2,'Sub-base'!$AI:$AI)</f>
        <v>0</v>
      </c>
      <c r="BF45" s="19">
        <f ca="1">SUMIF('Sub-base'!$A:$A,Base!BF$2,'Sub-base'!$AI:$AI)</f>
        <v>0</v>
      </c>
      <c r="BG45" s="19">
        <f ca="1">SUMIF('Sub-base'!$A:$A,Base!BG$2,'Sub-base'!$AI:$AI)</f>
        <v>0</v>
      </c>
      <c r="BH45" s="19">
        <f ca="1">SUMIF('Sub-base'!$A:$A,Base!BH$2,'Sub-base'!$AI:$AI)</f>
        <v>0</v>
      </c>
      <c r="BI45" s="19">
        <f ca="1">SUMIF('Sub-base'!$A:$A,Base!BI$2,'Sub-base'!$AI:$AI)</f>
        <v>0</v>
      </c>
      <c r="BJ45" s="19">
        <f ca="1">SUMIF('Sub-base'!$A:$A,Base!BJ$2,'Sub-base'!$AI:$AI)</f>
        <v>0</v>
      </c>
      <c r="BK45" s="19">
        <f ca="1">SUMIF('Sub-base'!$A:$A,Base!BK$2,'Sub-base'!$AI:$AI)</f>
        <v>0</v>
      </c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</row>
    <row r="46" spans="1:171">
      <c r="A46" s="20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</row>
    <row r="47" spans="1:171">
      <c r="A47" s="23" t="s">
        <v>73</v>
      </c>
      <c r="B47" s="23"/>
      <c r="C47" s="22">
        <f ca="1">SUM(C48:C51)</f>
        <v>1</v>
      </c>
      <c r="D47" s="22">
        <f t="shared" ref="D47:BD47" ca="1" si="15">SUM(D48:D51)</f>
        <v>3</v>
      </c>
      <c r="E47" s="22">
        <f t="shared" ca="1" si="15"/>
        <v>3</v>
      </c>
      <c r="F47" s="22">
        <f t="shared" ca="1" si="15"/>
        <v>10</v>
      </c>
      <c r="G47" s="22">
        <f t="shared" ca="1" si="15"/>
        <v>9</v>
      </c>
      <c r="H47" s="22">
        <f t="shared" ca="1" si="15"/>
        <v>12</v>
      </c>
      <c r="I47" s="22">
        <f t="shared" ca="1" si="15"/>
        <v>5</v>
      </c>
      <c r="J47" s="22">
        <f t="shared" ca="1" si="15"/>
        <v>5</v>
      </c>
      <c r="K47" s="22">
        <f t="shared" ca="1" si="15"/>
        <v>15</v>
      </c>
      <c r="L47" s="22">
        <f t="shared" ca="1" si="15"/>
        <v>10</v>
      </c>
      <c r="M47" s="22">
        <f t="shared" ca="1" si="15"/>
        <v>0</v>
      </c>
      <c r="N47" s="22">
        <f t="shared" ca="1" si="15"/>
        <v>5</v>
      </c>
      <c r="O47" s="22">
        <f t="shared" ca="1" si="15"/>
        <v>7</v>
      </c>
      <c r="P47" s="22">
        <f t="shared" ca="1" si="15"/>
        <v>5</v>
      </c>
      <c r="Q47" s="22">
        <f t="shared" ca="1" si="15"/>
        <v>2</v>
      </c>
      <c r="R47" s="22">
        <f t="shared" ca="1" si="15"/>
        <v>10</v>
      </c>
      <c r="S47" s="22">
        <f t="shared" ca="1" si="15"/>
        <v>3</v>
      </c>
      <c r="T47" s="22">
        <f t="shared" ca="1" si="15"/>
        <v>6</v>
      </c>
      <c r="U47" s="22">
        <f t="shared" ca="1" si="15"/>
        <v>3</v>
      </c>
      <c r="V47" s="22">
        <f t="shared" ca="1" si="15"/>
        <v>4</v>
      </c>
      <c r="W47" s="22">
        <f t="shared" ca="1" si="15"/>
        <v>4</v>
      </c>
      <c r="X47" s="22">
        <f t="shared" ca="1" si="15"/>
        <v>1</v>
      </c>
      <c r="Y47" s="22">
        <f t="shared" ca="1" si="15"/>
        <v>7</v>
      </c>
      <c r="Z47" s="22">
        <f t="shared" ca="1" si="15"/>
        <v>6</v>
      </c>
      <c r="AA47" s="22">
        <f t="shared" ca="1" si="15"/>
        <v>5</v>
      </c>
      <c r="AB47" s="22">
        <f t="shared" ca="1" si="15"/>
        <v>2</v>
      </c>
      <c r="AC47" s="22">
        <f t="shared" ca="1" si="15"/>
        <v>3</v>
      </c>
      <c r="AD47" s="22">
        <f t="shared" ca="1" si="15"/>
        <v>10</v>
      </c>
      <c r="AE47" s="22">
        <f t="shared" ca="1" si="15"/>
        <v>1</v>
      </c>
      <c r="AF47" s="22">
        <f t="shared" ca="1" si="15"/>
        <v>8</v>
      </c>
      <c r="AG47" s="22">
        <f t="shared" ca="1" si="15"/>
        <v>8</v>
      </c>
      <c r="AH47" s="22">
        <f t="shared" ca="1" si="15"/>
        <v>13</v>
      </c>
      <c r="AI47" s="22">
        <f t="shared" ca="1" si="15"/>
        <v>8</v>
      </c>
      <c r="AJ47" s="22">
        <f t="shared" ca="1" si="15"/>
        <v>11</v>
      </c>
      <c r="AK47" s="22">
        <f t="shared" ca="1" si="15"/>
        <v>5</v>
      </c>
      <c r="AL47" s="22">
        <f t="shared" ca="1" si="15"/>
        <v>0</v>
      </c>
      <c r="AM47" s="22">
        <f t="shared" ca="1" si="15"/>
        <v>5</v>
      </c>
      <c r="AN47" s="22">
        <f t="shared" ca="1" si="15"/>
        <v>9</v>
      </c>
      <c r="AO47" s="22">
        <f t="shared" ca="1" si="15"/>
        <v>2</v>
      </c>
      <c r="AP47" s="22">
        <f t="shared" ca="1" si="15"/>
        <v>16</v>
      </c>
      <c r="AQ47" s="22">
        <f t="shared" ca="1" si="15"/>
        <v>2</v>
      </c>
      <c r="AR47" s="22">
        <f t="shared" ca="1" si="15"/>
        <v>5</v>
      </c>
      <c r="AS47" s="22">
        <f t="shared" ca="1" si="15"/>
        <v>0</v>
      </c>
      <c r="AT47" s="22">
        <f t="shared" ca="1" si="15"/>
        <v>2</v>
      </c>
      <c r="AU47" s="22">
        <f t="shared" ca="1" si="15"/>
        <v>3</v>
      </c>
      <c r="AV47" s="22">
        <f t="shared" ca="1" si="15"/>
        <v>7</v>
      </c>
      <c r="AW47" s="22">
        <f t="shared" ca="1" si="15"/>
        <v>4</v>
      </c>
      <c r="AX47" s="22">
        <f t="shared" ca="1" si="15"/>
        <v>0</v>
      </c>
      <c r="AY47" s="22">
        <f t="shared" ca="1" si="15"/>
        <v>0</v>
      </c>
      <c r="AZ47" s="22">
        <f t="shared" ca="1" si="15"/>
        <v>1</v>
      </c>
      <c r="BA47" s="22">
        <f t="shared" ca="1" si="15"/>
        <v>4</v>
      </c>
      <c r="BB47" s="22">
        <f t="shared" ca="1" si="15"/>
        <v>3</v>
      </c>
      <c r="BC47" s="22">
        <f t="shared" ca="1" si="15"/>
        <v>1</v>
      </c>
      <c r="BD47" s="22">
        <f t="shared" ca="1" si="15"/>
        <v>4</v>
      </c>
      <c r="BE47" s="22">
        <f t="shared" ref="BE47:BK47" ca="1" si="16">SUM(BE48:BE51)</f>
        <v>1</v>
      </c>
      <c r="BF47" s="22">
        <f t="shared" ca="1" si="16"/>
        <v>0</v>
      </c>
      <c r="BG47" s="22">
        <f t="shared" ca="1" si="16"/>
        <v>0</v>
      </c>
      <c r="BH47" s="22">
        <f t="shared" ca="1" si="16"/>
        <v>3</v>
      </c>
      <c r="BI47" s="22">
        <f t="shared" ca="1" si="16"/>
        <v>6</v>
      </c>
      <c r="BJ47" s="22">
        <f t="shared" ca="1" si="16"/>
        <v>4</v>
      </c>
      <c r="BK47" s="22">
        <f t="shared" ca="1" si="16"/>
        <v>1</v>
      </c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</row>
    <row r="48" spans="1:171">
      <c r="A48" s="20"/>
      <c r="B48" s="20" t="s">
        <v>41</v>
      </c>
      <c r="C48" s="19">
        <f ca="1">SUMIF('Sub-base'!$AJ:$AJ,Base!C$2,'Sub-base'!$AL:$AL)</f>
        <v>0</v>
      </c>
      <c r="D48" s="19">
        <f ca="1">SUMIF('Sub-base'!$AJ:$AJ,Base!D$2,'Sub-base'!$AL:$AL)</f>
        <v>1</v>
      </c>
      <c r="E48" s="19">
        <f ca="1">SUMIF('Sub-base'!$AJ:$AJ,Base!E$2,'Sub-base'!$AL:$AL)</f>
        <v>0</v>
      </c>
      <c r="F48" s="19">
        <f ca="1">SUMIF('Sub-base'!$AJ:$AJ,Base!F$2,'Sub-base'!$AL:$AL)</f>
        <v>2</v>
      </c>
      <c r="G48" s="19">
        <f ca="1">SUMIF('Sub-base'!$AJ:$AJ,Base!G$2,'Sub-base'!$AL:$AL)</f>
        <v>2</v>
      </c>
      <c r="H48" s="19">
        <f ca="1">SUMIF('Sub-base'!$AJ:$AJ,Base!H$2,'Sub-base'!$AL:$AL)</f>
        <v>3</v>
      </c>
      <c r="I48" s="19">
        <f ca="1">SUMIF('Sub-base'!$AJ:$AJ,Base!I$2,'Sub-base'!$AL:$AL)</f>
        <v>0</v>
      </c>
      <c r="J48" s="19">
        <f ca="1">SUMIF('Sub-base'!$AJ:$AJ,Base!J$2,'Sub-base'!$AL:$AL)</f>
        <v>0</v>
      </c>
      <c r="K48" s="19">
        <f ca="1">SUMIF('Sub-base'!$AJ:$AJ,Base!K$2,'Sub-base'!$AL:$AL)</f>
        <v>0</v>
      </c>
      <c r="L48" s="19">
        <f ca="1">SUMIF('Sub-base'!$AJ:$AJ,Base!L$2,'Sub-base'!$AL:$AL)</f>
        <v>2</v>
      </c>
      <c r="M48" s="19">
        <f ca="1">SUMIF('Sub-base'!$AJ:$AJ,Base!M$2,'Sub-base'!$AL:$AL)</f>
        <v>0</v>
      </c>
      <c r="N48" s="19">
        <f ca="1">SUMIF('Sub-base'!$AJ:$AJ,Base!N$2,'Sub-base'!$AL:$AL)</f>
        <v>2</v>
      </c>
      <c r="O48" s="19">
        <f ca="1">SUMIF('Sub-base'!$AJ:$AJ,Base!O$2,'Sub-base'!$AL:$AL)</f>
        <v>1</v>
      </c>
      <c r="P48" s="19">
        <f ca="1">SUMIF('Sub-base'!$AJ:$AJ,Base!P$2,'Sub-base'!$AL:$AL)</f>
        <v>0</v>
      </c>
      <c r="Q48" s="19">
        <f ca="1">SUMIF('Sub-base'!$AJ:$AJ,Base!Q$2,'Sub-base'!$AL:$AL)</f>
        <v>0</v>
      </c>
      <c r="R48" s="19">
        <f ca="1">SUMIF('Sub-base'!$AJ:$AJ,Base!R$2,'Sub-base'!$AL:$AL)</f>
        <v>3</v>
      </c>
      <c r="S48" s="19">
        <f ca="1">SUMIF('Sub-base'!$AJ:$AJ,Base!S$2,'Sub-base'!$AL:$AL)</f>
        <v>1</v>
      </c>
      <c r="T48" s="19">
        <f ca="1">SUMIF('Sub-base'!$AJ:$AJ,Base!T$2,'Sub-base'!$AL:$AL)</f>
        <v>1</v>
      </c>
      <c r="U48" s="19">
        <f ca="1">SUMIF('Sub-base'!$AJ:$AJ,Base!U$2,'Sub-base'!$AL:$AL)</f>
        <v>0</v>
      </c>
      <c r="V48" s="19">
        <f ca="1">SUMIF('Sub-base'!$AJ:$AJ,Base!V$2,'Sub-base'!$AL:$AL)</f>
        <v>0</v>
      </c>
      <c r="W48" s="19">
        <f ca="1">SUMIF('Sub-base'!$AJ:$AJ,Base!W$2,'Sub-base'!$AL:$AL)</f>
        <v>1</v>
      </c>
      <c r="X48" s="19">
        <f ca="1">SUMIF('Sub-base'!$AJ:$AJ,Base!X$2,'Sub-base'!$AL:$AL)</f>
        <v>1</v>
      </c>
      <c r="Y48" s="19">
        <f ca="1">SUMIF('Sub-base'!$AJ:$AJ,Base!Y$2,'Sub-base'!$AL:$AL)</f>
        <v>1</v>
      </c>
      <c r="Z48" s="19">
        <f ca="1">SUMIF('Sub-base'!$AJ:$AJ,Base!Z$2,'Sub-base'!$AL:$AL)</f>
        <v>1</v>
      </c>
      <c r="AA48" s="19">
        <f ca="1">SUMIF('Sub-base'!$AJ:$AJ,Base!AA$2,'Sub-base'!$AL:$AL)</f>
        <v>2</v>
      </c>
      <c r="AB48" s="19">
        <f ca="1">SUMIF('Sub-base'!$AJ:$AJ,Base!AB$2,'Sub-base'!$AL:$AL)</f>
        <v>0</v>
      </c>
      <c r="AC48" s="19">
        <f ca="1">SUMIF('Sub-base'!$AJ:$AJ,Base!AC$2,'Sub-base'!$AL:$AL)</f>
        <v>2</v>
      </c>
      <c r="AD48" s="19">
        <f ca="1">SUMIF('Sub-base'!$AJ:$AJ,Base!AD$2,'Sub-base'!$AL:$AL)</f>
        <v>1</v>
      </c>
      <c r="AE48" s="19">
        <f ca="1">SUMIF('Sub-base'!$AJ:$AJ,Base!AE$2,'Sub-base'!$AL:$AL)</f>
        <v>0</v>
      </c>
      <c r="AF48" s="19">
        <f ca="1">SUMIF('Sub-base'!$AJ:$AJ,Base!AF$2,'Sub-base'!$AL:$AL)</f>
        <v>1</v>
      </c>
      <c r="AG48" s="19">
        <f ca="1">SUMIF('Sub-base'!$AJ:$AJ,Base!AG$2,'Sub-base'!$AL:$AL)</f>
        <v>2</v>
      </c>
      <c r="AH48" s="19">
        <f ca="1">SUMIF('Sub-base'!$AJ:$AJ,Base!AH$2,'Sub-base'!$AL:$AL)</f>
        <v>2</v>
      </c>
      <c r="AI48" s="19">
        <f ca="1">SUMIF('Sub-base'!$AJ:$AJ,Base!AI$2,'Sub-base'!$AL:$AL)</f>
        <v>1</v>
      </c>
      <c r="AJ48" s="19">
        <f ca="1">SUMIF('Sub-base'!$AJ:$AJ,Base!AJ$2,'Sub-base'!$AL:$AL)</f>
        <v>0</v>
      </c>
      <c r="AK48" s="19">
        <f ca="1">SUMIF('Sub-base'!$AJ:$AJ,Base!AK$2,'Sub-base'!$AL:$AL)</f>
        <v>1</v>
      </c>
      <c r="AL48" s="19">
        <f ca="1">SUMIF('Sub-base'!$AJ:$AJ,Base!AL$2,'Sub-base'!$AL:$AL)</f>
        <v>0</v>
      </c>
      <c r="AM48" s="19">
        <f ca="1">SUMIF('Sub-base'!$AJ:$AJ,Base!AM$2,'Sub-base'!$AL:$AL)</f>
        <v>1</v>
      </c>
      <c r="AN48" s="19">
        <f ca="1">SUMIF('Sub-base'!$AJ:$AJ,Base!AN$2,'Sub-base'!$AL:$AL)</f>
        <v>1</v>
      </c>
      <c r="AO48" s="19">
        <f ca="1">SUMIF('Sub-base'!$AJ:$AJ,Base!AO$2,'Sub-base'!$AL:$AL)</f>
        <v>0</v>
      </c>
      <c r="AP48" s="19">
        <f ca="1">SUMIF('Sub-base'!$AJ:$AJ,Base!AP$2,'Sub-base'!$AL:$AL)</f>
        <v>4</v>
      </c>
      <c r="AQ48" s="19">
        <f ca="1">SUMIF('Sub-base'!$AJ:$AJ,Base!AQ$2,'Sub-base'!$AL:$AL)</f>
        <v>0</v>
      </c>
      <c r="AR48" s="19">
        <f ca="1">SUMIF('Sub-base'!$AJ:$AJ,Base!AR$2,'Sub-base'!$AL:$AL)</f>
        <v>0</v>
      </c>
      <c r="AS48" s="19">
        <f ca="1">SUMIF('Sub-base'!$AJ:$AJ,Base!AS$2,'Sub-base'!$AL:$AL)</f>
        <v>0</v>
      </c>
      <c r="AT48" s="19">
        <f ca="1">SUMIF('Sub-base'!$AJ:$AJ,Base!AT$2,'Sub-base'!$AL:$AL)</f>
        <v>1</v>
      </c>
      <c r="AU48" s="19">
        <f ca="1">SUMIF('Sub-base'!$AJ:$AJ,Base!AU$2,'Sub-base'!$AL:$AL)</f>
        <v>1</v>
      </c>
      <c r="AV48" s="19">
        <f ca="1">SUMIF('Sub-base'!$AJ:$AJ,Base!AV$2,'Sub-base'!$AL:$AL)</f>
        <v>2</v>
      </c>
      <c r="AW48" s="19">
        <f ca="1">SUMIF('Sub-base'!$AJ:$AJ,Base!AW$2,'Sub-base'!$AL:$AL)</f>
        <v>1</v>
      </c>
      <c r="AX48" s="19">
        <f ca="1">SUMIF('Sub-base'!$AJ:$AJ,Base!AX$2,'Sub-base'!$AL:$AL)</f>
        <v>0</v>
      </c>
      <c r="AY48" s="19">
        <f ca="1">SUMIF('Sub-base'!$AJ:$AJ,Base!AY$2,'Sub-base'!$AL:$AL)</f>
        <v>0</v>
      </c>
      <c r="AZ48" s="19">
        <f ca="1">SUMIF('Sub-base'!$AJ:$AJ,Base!AZ$2,'Sub-base'!$AL:$AL)</f>
        <v>0</v>
      </c>
      <c r="BA48" s="19">
        <f ca="1">SUMIF('Sub-base'!$AJ:$AJ,Base!BA$2,'Sub-base'!$AL:$AL)</f>
        <v>1</v>
      </c>
      <c r="BB48" s="19">
        <f ca="1">SUMIF('Sub-base'!$AJ:$AJ,Base!BB$2,'Sub-base'!$AL:$AL)</f>
        <v>1</v>
      </c>
      <c r="BC48" s="19">
        <f ca="1">SUMIF('Sub-base'!$AJ:$AJ,Base!BC$2,'Sub-base'!$AL:$AL)</f>
        <v>0</v>
      </c>
      <c r="BD48" s="19">
        <f ca="1">SUMIF('Sub-base'!$AJ:$AJ,Base!BD$2,'Sub-base'!$AL:$AL)</f>
        <v>1</v>
      </c>
      <c r="BE48" s="19">
        <f ca="1">SUMIF('Sub-base'!$AJ:$AJ,Base!BE$2,'Sub-base'!$AL:$AL)</f>
        <v>1</v>
      </c>
      <c r="BF48" s="19">
        <f ca="1">SUMIF('Sub-base'!$AJ:$AJ,Base!BF$2,'Sub-base'!$AL:$AL)</f>
        <v>0</v>
      </c>
      <c r="BG48" s="19">
        <f ca="1">SUMIF('Sub-base'!$AJ:$AJ,Base!BG$2,'Sub-base'!$AL:$AL)</f>
        <v>0</v>
      </c>
      <c r="BH48" s="19">
        <f ca="1">SUMIF('Sub-base'!$AJ:$AJ,Base!BH$2,'Sub-base'!$AL:$AL)</f>
        <v>0</v>
      </c>
      <c r="BI48" s="19">
        <f ca="1">SUMIF('Sub-base'!$AJ:$AJ,Base!BI$2,'Sub-base'!$AL:$AL)</f>
        <v>4</v>
      </c>
      <c r="BJ48" s="19">
        <f ca="1">SUMIF('Sub-base'!$AJ:$AJ,Base!BJ$2,'Sub-base'!$AL:$AL)</f>
        <v>2</v>
      </c>
      <c r="BK48" s="19">
        <f ca="1">SUMIF('Sub-base'!$AJ:$AJ,Base!BK$2,'Sub-base'!$AL:$AL)</f>
        <v>0</v>
      </c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</row>
    <row r="49" spans="1:171">
      <c r="A49" s="20"/>
      <c r="B49" s="20" t="s">
        <v>39</v>
      </c>
      <c r="C49" s="19">
        <f ca="1">SUMIF('Sub-base'!$AJ:$AJ,Base!C$2,'Sub-base'!$AK:$AK)</f>
        <v>0</v>
      </c>
      <c r="D49" s="19">
        <f ca="1">SUMIF('Sub-base'!$AJ:$AJ,Base!D$2,'Sub-base'!$AK:$AK)</f>
        <v>2</v>
      </c>
      <c r="E49" s="19">
        <f ca="1">SUMIF('Sub-base'!$AJ:$AJ,Base!E$2,'Sub-base'!$AK:$AK)</f>
        <v>3</v>
      </c>
      <c r="F49" s="19">
        <f ca="1">SUMIF('Sub-base'!$AJ:$AJ,Base!F$2,'Sub-base'!$AK:$AK)</f>
        <v>8</v>
      </c>
      <c r="G49" s="19">
        <f ca="1">SUMIF('Sub-base'!$AJ:$AJ,Base!G$2,'Sub-base'!$AK:$AK)</f>
        <v>7</v>
      </c>
      <c r="H49" s="19">
        <f ca="1">SUMIF('Sub-base'!$AJ:$AJ,Base!H$2,'Sub-base'!$AK:$AK)</f>
        <v>8</v>
      </c>
      <c r="I49" s="19">
        <f ca="1">SUMIF('Sub-base'!$AJ:$AJ,Base!I$2,'Sub-base'!$AK:$AK)</f>
        <v>5</v>
      </c>
      <c r="J49" s="19">
        <f ca="1">SUMIF('Sub-base'!$AJ:$AJ,Base!J$2,'Sub-base'!$AK:$AK)</f>
        <v>5</v>
      </c>
      <c r="K49" s="19">
        <f ca="1">SUMIF('Sub-base'!$AJ:$AJ,Base!K$2,'Sub-base'!$AK:$AK)</f>
        <v>10</v>
      </c>
      <c r="L49" s="19">
        <f ca="1">SUMIF('Sub-base'!$AJ:$AJ,Base!L$2,'Sub-base'!$AK:$AK)</f>
        <v>8</v>
      </c>
      <c r="M49" s="19">
        <f ca="1">SUMIF('Sub-base'!$AJ:$AJ,Base!M$2,'Sub-base'!$AK:$AK)</f>
        <v>0</v>
      </c>
      <c r="N49" s="19">
        <f ca="1">SUMIF('Sub-base'!$AJ:$AJ,Base!N$2,'Sub-base'!$AK:$AK)</f>
        <v>3</v>
      </c>
      <c r="O49" s="19">
        <f ca="1">SUMIF('Sub-base'!$AJ:$AJ,Base!O$2,'Sub-base'!$AK:$AK)</f>
        <v>6</v>
      </c>
      <c r="P49" s="19">
        <f ca="1">SUMIF('Sub-base'!$AJ:$AJ,Base!P$2,'Sub-base'!$AK:$AK)</f>
        <v>3</v>
      </c>
      <c r="Q49" s="19">
        <f ca="1">SUMIF('Sub-base'!$AJ:$AJ,Base!Q$2,'Sub-base'!$AK:$AK)</f>
        <v>2</v>
      </c>
      <c r="R49" s="19">
        <f ca="1">SUMIF('Sub-base'!$AJ:$AJ,Base!R$2,'Sub-base'!$AK:$AK)</f>
        <v>7</v>
      </c>
      <c r="S49" s="19">
        <f ca="1">SUMIF('Sub-base'!$AJ:$AJ,Base!S$2,'Sub-base'!$AK:$AK)</f>
        <v>2</v>
      </c>
      <c r="T49" s="19">
        <f ca="1">SUMIF('Sub-base'!$AJ:$AJ,Base!T$2,'Sub-base'!$AK:$AK)</f>
        <v>4</v>
      </c>
      <c r="U49" s="19">
        <f ca="1">SUMIF('Sub-base'!$AJ:$AJ,Base!U$2,'Sub-base'!$AK:$AK)</f>
        <v>3</v>
      </c>
      <c r="V49" s="19">
        <f ca="1">SUMIF('Sub-base'!$AJ:$AJ,Base!V$2,'Sub-base'!$AK:$AK)</f>
        <v>3</v>
      </c>
      <c r="W49" s="19">
        <f ca="1">SUMIF('Sub-base'!$AJ:$AJ,Base!W$2,'Sub-base'!$AK:$AK)</f>
        <v>3</v>
      </c>
      <c r="X49" s="19">
        <f ca="1">SUMIF('Sub-base'!$AJ:$AJ,Base!X$2,'Sub-base'!$AK:$AK)</f>
        <v>0</v>
      </c>
      <c r="Y49" s="19">
        <f ca="1">SUMIF('Sub-base'!$AJ:$AJ,Base!Y$2,'Sub-base'!$AK:$AK)</f>
        <v>5</v>
      </c>
      <c r="Z49" s="19">
        <f ca="1">SUMIF('Sub-base'!$AJ:$AJ,Base!Z$2,'Sub-base'!$AK:$AK)</f>
        <v>5</v>
      </c>
      <c r="AA49" s="19">
        <f ca="1">SUMIF('Sub-base'!$AJ:$AJ,Base!AA$2,'Sub-base'!$AK:$AK)</f>
        <v>3</v>
      </c>
      <c r="AB49" s="19">
        <f ca="1">SUMIF('Sub-base'!$AJ:$AJ,Base!AB$2,'Sub-base'!$AK:$AK)</f>
        <v>1</v>
      </c>
      <c r="AC49" s="19">
        <f ca="1">SUMIF('Sub-base'!$AJ:$AJ,Base!AC$2,'Sub-base'!$AK:$AK)</f>
        <v>1</v>
      </c>
      <c r="AD49" s="19">
        <f ca="1">SUMIF('Sub-base'!$AJ:$AJ,Base!AD$2,'Sub-base'!$AK:$AK)</f>
        <v>9</v>
      </c>
      <c r="AE49" s="19">
        <f ca="1">SUMIF('Sub-base'!$AJ:$AJ,Base!AE$2,'Sub-base'!$AK:$AK)</f>
        <v>1</v>
      </c>
      <c r="AF49" s="19">
        <f ca="1">SUMIF('Sub-base'!$AJ:$AJ,Base!AF$2,'Sub-base'!$AK:$AK)</f>
        <v>7</v>
      </c>
      <c r="AG49" s="19">
        <f ca="1">SUMIF('Sub-base'!$AJ:$AJ,Base!AG$2,'Sub-base'!$AK:$AK)</f>
        <v>6</v>
      </c>
      <c r="AH49" s="19">
        <f ca="1">SUMIF('Sub-base'!$AJ:$AJ,Base!AH$2,'Sub-base'!$AK:$AK)</f>
        <v>10</v>
      </c>
      <c r="AI49" s="19">
        <f ca="1">SUMIF('Sub-base'!$AJ:$AJ,Base!AI$2,'Sub-base'!$AK:$AK)</f>
        <v>7</v>
      </c>
      <c r="AJ49" s="19">
        <f ca="1">SUMIF('Sub-base'!$AJ:$AJ,Base!AJ$2,'Sub-base'!$AK:$AK)</f>
        <v>11</v>
      </c>
      <c r="AK49" s="19">
        <f ca="1">SUMIF('Sub-base'!$AJ:$AJ,Base!AK$2,'Sub-base'!$AK:$AK)</f>
        <v>4</v>
      </c>
      <c r="AL49" s="19">
        <f ca="1">SUMIF('Sub-base'!$AJ:$AJ,Base!AL$2,'Sub-base'!$AK:$AK)</f>
        <v>0</v>
      </c>
      <c r="AM49" s="19">
        <f ca="1">SUMIF('Sub-base'!$AJ:$AJ,Base!AM$2,'Sub-base'!$AK:$AK)</f>
        <v>4</v>
      </c>
      <c r="AN49" s="19">
        <f ca="1">SUMIF('Sub-base'!$AJ:$AJ,Base!AN$2,'Sub-base'!$AK:$AK)</f>
        <v>8</v>
      </c>
      <c r="AO49" s="19">
        <f ca="1">SUMIF('Sub-base'!$AJ:$AJ,Base!AO$2,'Sub-base'!$AK:$AK)</f>
        <v>2</v>
      </c>
      <c r="AP49" s="19">
        <f ca="1">SUMIF('Sub-base'!$AJ:$AJ,Base!AP$2,'Sub-base'!$AK:$AK)</f>
        <v>11</v>
      </c>
      <c r="AQ49" s="19">
        <f ca="1">SUMIF('Sub-base'!$AJ:$AJ,Base!AQ$2,'Sub-base'!$AK:$AK)</f>
        <v>2</v>
      </c>
      <c r="AR49" s="19">
        <f ca="1">SUMIF('Sub-base'!$AJ:$AJ,Base!AR$2,'Sub-base'!$AK:$AK)</f>
        <v>4</v>
      </c>
      <c r="AS49" s="19">
        <f ca="1">SUMIF('Sub-base'!$AJ:$AJ,Base!AS$2,'Sub-base'!$AK:$AK)</f>
        <v>0</v>
      </c>
      <c r="AT49" s="19">
        <f ca="1">SUMIF('Sub-base'!$AJ:$AJ,Base!AT$2,'Sub-base'!$AK:$AK)</f>
        <v>1</v>
      </c>
      <c r="AU49" s="19">
        <f ca="1">SUMIF('Sub-base'!$AJ:$AJ,Base!AU$2,'Sub-base'!$AK:$AK)</f>
        <v>2</v>
      </c>
      <c r="AV49" s="19">
        <f ca="1">SUMIF('Sub-base'!$AJ:$AJ,Base!AV$2,'Sub-base'!$AK:$AK)</f>
        <v>4</v>
      </c>
      <c r="AW49" s="19">
        <f ca="1">SUMIF('Sub-base'!$AJ:$AJ,Base!AW$2,'Sub-base'!$AK:$AK)</f>
        <v>3</v>
      </c>
      <c r="AX49" s="19">
        <f ca="1">SUMIF('Sub-base'!$AJ:$AJ,Base!AX$2,'Sub-base'!$AK:$AK)</f>
        <v>0</v>
      </c>
      <c r="AY49" s="19">
        <f ca="1">SUMIF('Sub-base'!$AJ:$AJ,Base!AY$2,'Sub-base'!$AK:$AK)</f>
        <v>0</v>
      </c>
      <c r="AZ49" s="19">
        <f ca="1">SUMIF('Sub-base'!$AJ:$AJ,Base!AZ$2,'Sub-base'!$AK:$AK)</f>
        <v>1</v>
      </c>
      <c r="BA49" s="19">
        <f ca="1">SUMIF('Sub-base'!$AJ:$AJ,Base!BA$2,'Sub-base'!$AK:$AK)</f>
        <v>3</v>
      </c>
      <c r="BB49" s="19">
        <f ca="1">SUMIF('Sub-base'!$AJ:$AJ,Base!BB$2,'Sub-base'!$AK:$AK)</f>
        <v>2</v>
      </c>
      <c r="BC49" s="19">
        <f ca="1">SUMIF('Sub-base'!$AJ:$AJ,Base!BC$2,'Sub-base'!$AK:$AK)</f>
        <v>1</v>
      </c>
      <c r="BD49" s="19">
        <f ca="1">SUMIF('Sub-base'!$AJ:$AJ,Base!BD$2,'Sub-base'!$AK:$AK)</f>
        <v>3</v>
      </c>
      <c r="BE49" s="19">
        <f ca="1">SUMIF('Sub-base'!$AJ:$AJ,Base!BE$2,'Sub-base'!$AK:$AK)</f>
        <v>0</v>
      </c>
      <c r="BF49" s="19">
        <f ca="1">SUMIF('Sub-base'!$AJ:$AJ,Base!BF$2,'Sub-base'!$AK:$AK)</f>
        <v>0</v>
      </c>
      <c r="BG49" s="19">
        <f ca="1">SUMIF('Sub-base'!$AJ:$AJ,Base!BG$2,'Sub-base'!$AK:$AK)</f>
        <v>0</v>
      </c>
      <c r="BH49" s="19">
        <f ca="1">SUMIF('Sub-base'!$AJ:$AJ,Base!BH$2,'Sub-base'!$AK:$AK)</f>
        <v>2</v>
      </c>
      <c r="BI49" s="19">
        <f ca="1">SUMIF('Sub-base'!$AJ:$AJ,Base!BI$2,'Sub-base'!$AK:$AK)</f>
        <v>1</v>
      </c>
      <c r="BJ49" s="19">
        <f ca="1">SUMIF('Sub-base'!$AJ:$AJ,Base!BJ$2,'Sub-base'!$AK:$AK)</f>
        <v>2</v>
      </c>
      <c r="BK49" s="19">
        <f ca="1">SUMIF('Sub-base'!$AJ:$AJ,Base!BK$2,'Sub-base'!$AK:$AK)</f>
        <v>1</v>
      </c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</row>
    <row r="50" spans="1:171">
      <c r="A50" s="20"/>
      <c r="B50" s="20" t="s">
        <v>72</v>
      </c>
      <c r="C50" s="19">
        <f ca="1">SUMIF('Sub-base'!$AJ:$AJ,Base!C$2,'Sub-base'!$AM:$AM)</f>
        <v>1</v>
      </c>
      <c r="D50" s="19">
        <f ca="1">SUMIF('Sub-base'!$AJ:$AJ,Base!D$2,'Sub-base'!$AM:$AM)</f>
        <v>0</v>
      </c>
      <c r="E50" s="19">
        <f ca="1">SUMIF('Sub-base'!$AJ:$AJ,Base!E$2,'Sub-base'!$AM:$AM)</f>
        <v>0</v>
      </c>
      <c r="F50" s="19">
        <f ca="1">SUMIF('Sub-base'!$AJ:$AJ,Base!F$2,'Sub-base'!$AM:$AM)</f>
        <v>0</v>
      </c>
      <c r="G50" s="19">
        <f ca="1">SUMIF('Sub-base'!$AJ:$AJ,Base!G$2,'Sub-base'!$AM:$AM)</f>
        <v>0</v>
      </c>
      <c r="H50" s="19">
        <f ca="1">SUMIF('Sub-base'!$AJ:$AJ,Base!H$2,'Sub-base'!$AM:$AM)</f>
        <v>1</v>
      </c>
      <c r="I50" s="19">
        <f ca="1">SUMIF('Sub-base'!$AJ:$AJ,Base!I$2,'Sub-base'!$AM:$AM)</f>
        <v>0</v>
      </c>
      <c r="J50" s="19">
        <f ca="1">SUMIF('Sub-base'!$AJ:$AJ,Base!J$2,'Sub-base'!$AM:$AM)</f>
        <v>0</v>
      </c>
      <c r="K50" s="19">
        <f ca="1">SUMIF('Sub-base'!$AJ:$AJ,Base!K$2,'Sub-base'!$AM:$AM)</f>
        <v>5</v>
      </c>
      <c r="L50" s="19">
        <f ca="1">SUMIF('Sub-base'!$AJ:$AJ,Base!L$2,'Sub-base'!$AM:$AM)</f>
        <v>0</v>
      </c>
      <c r="M50" s="19">
        <f ca="1">SUMIF('Sub-base'!$AJ:$AJ,Base!M$2,'Sub-base'!$AM:$AM)</f>
        <v>0</v>
      </c>
      <c r="N50" s="19">
        <f ca="1">SUMIF('Sub-base'!$AJ:$AJ,Base!N$2,'Sub-base'!$AM:$AM)</f>
        <v>0</v>
      </c>
      <c r="O50" s="19">
        <f ca="1">SUMIF('Sub-base'!$AJ:$AJ,Base!O$2,'Sub-base'!$AM:$AM)</f>
        <v>0</v>
      </c>
      <c r="P50" s="19">
        <f ca="1">SUMIF('Sub-base'!$AJ:$AJ,Base!P$2,'Sub-base'!$AM:$AM)</f>
        <v>2</v>
      </c>
      <c r="Q50" s="19">
        <f ca="1">SUMIF('Sub-base'!$AJ:$AJ,Base!Q$2,'Sub-base'!$AM:$AM)</f>
        <v>0</v>
      </c>
      <c r="R50" s="19">
        <f ca="1">SUMIF('Sub-base'!$AJ:$AJ,Base!R$2,'Sub-base'!$AM:$AM)</f>
        <v>0</v>
      </c>
      <c r="S50" s="19">
        <f ca="1">SUMIF('Sub-base'!$AJ:$AJ,Base!S$2,'Sub-base'!$AM:$AM)</f>
        <v>0</v>
      </c>
      <c r="T50" s="19">
        <f ca="1">SUMIF('Sub-base'!$AJ:$AJ,Base!T$2,'Sub-base'!$AM:$AM)</f>
        <v>1</v>
      </c>
      <c r="U50" s="19">
        <f ca="1">SUMIF('Sub-base'!$AJ:$AJ,Base!U$2,'Sub-base'!$AM:$AM)</f>
        <v>0</v>
      </c>
      <c r="V50" s="19">
        <f ca="1">SUMIF('Sub-base'!$AJ:$AJ,Base!V$2,'Sub-base'!$AM:$AM)</f>
        <v>1</v>
      </c>
      <c r="W50" s="19">
        <f ca="1">SUMIF('Sub-base'!$AJ:$AJ,Base!W$2,'Sub-base'!$AM:$AM)</f>
        <v>0</v>
      </c>
      <c r="X50" s="19">
        <f ca="1">SUMIF('Sub-base'!$AJ:$AJ,Base!X$2,'Sub-base'!$AM:$AM)</f>
        <v>0</v>
      </c>
      <c r="Y50" s="19">
        <f ca="1">SUMIF('Sub-base'!$AJ:$AJ,Base!Y$2,'Sub-base'!$AM:$AM)</f>
        <v>1</v>
      </c>
      <c r="Z50" s="19">
        <f ca="1">SUMIF('Sub-base'!$AJ:$AJ,Base!Z$2,'Sub-base'!$AM:$AM)</f>
        <v>0</v>
      </c>
      <c r="AA50" s="19">
        <f ca="1">SUMIF('Sub-base'!$AJ:$AJ,Base!AA$2,'Sub-base'!$AM:$AM)</f>
        <v>0</v>
      </c>
      <c r="AB50" s="19">
        <f ca="1">SUMIF('Sub-base'!$AJ:$AJ,Base!AB$2,'Sub-base'!$AM:$AM)</f>
        <v>1</v>
      </c>
      <c r="AC50" s="19">
        <f ca="1">SUMIF('Sub-base'!$AJ:$AJ,Base!AC$2,'Sub-base'!$AM:$AM)</f>
        <v>0</v>
      </c>
      <c r="AD50" s="19">
        <f ca="1">SUMIF('Sub-base'!$AJ:$AJ,Base!AD$2,'Sub-base'!$AM:$AM)</f>
        <v>0</v>
      </c>
      <c r="AE50" s="19">
        <f ca="1">SUMIF('Sub-base'!$AJ:$AJ,Base!AE$2,'Sub-base'!$AM:$AM)</f>
        <v>0</v>
      </c>
      <c r="AF50" s="19">
        <f ca="1">SUMIF('Sub-base'!$AJ:$AJ,Base!AF$2,'Sub-base'!$AM:$AM)</f>
        <v>0</v>
      </c>
      <c r="AG50" s="19">
        <f ca="1">SUMIF('Sub-base'!$AJ:$AJ,Base!AG$2,'Sub-base'!$AM:$AM)</f>
        <v>0</v>
      </c>
      <c r="AH50" s="19">
        <f ca="1">SUMIF('Sub-base'!$AJ:$AJ,Base!AH$2,'Sub-base'!$AM:$AM)</f>
        <v>1</v>
      </c>
      <c r="AI50" s="19">
        <f ca="1">SUMIF('Sub-base'!$AJ:$AJ,Base!AI$2,'Sub-base'!$AM:$AM)</f>
        <v>0</v>
      </c>
      <c r="AJ50" s="19">
        <f ca="1">SUMIF('Sub-base'!$AJ:$AJ,Base!AJ$2,'Sub-base'!$AM:$AM)</f>
        <v>0</v>
      </c>
      <c r="AK50" s="19">
        <f ca="1">SUMIF('Sub-base'!$AJ:$AJ,Base!AK$2,'Sub-base'!$AM:$AM)</f>
        <v>0</v>
      </c>
      <c r="AL50" s="19">
        <f ca="1">SUMIF('Sub-base'!$AJ:$AJ,Base!AL$2,'Sub-base'!$AM:$AM)</f>
        <v>0</v>
      </c>
      <c r="AM50" s="19">
        <f ca="1">SUMIF('Sub-base'!$AJ:$AJ,Base!AM$2,'Sub-base'!$AM:$AM)</f>
        <v>0</v>
      </c>
      <c r="AN50" s="19">
        <f ca="1">SUMIF('Sub-base'!$AJ:$AJ,Base!AN$2,'Sub-base'!$AM:$AM)</f>
        <v>0</v>
      </c>
      <c r="AO50" s="19">
        <f ca="1">SUMIF('Sub-base'!$AJ:$AJ,Base!AO$2,'Sub-base'!$AM:$AM)</f>
        <v>0</v>
      </c>
      <c r="AP50" s="19">
        <f ca="1">SUMIF('Sub-base'!$AJ:$AJ,Base!AP$2,'Sub-base'!$AM:$AM)</f>
        <v>1</v>
      </c>
      <c r="AQ50" s="19">
        <f ca="1">SUMIF('Sub-base'!$AJ:$AJ,Base!AQ$2,'Sub-base'!$AM:$AM)</f>
        <v>0</v>
      </c>
      <c r="AR50" s="19">
        <f ca="1">SUMIF('Sub-base'!$AJ:$AJ,Base!AR$2,'Sub-base'!$AM:$AM)</f>
        <v>1</v>
      </c>
      <c r="AS50" s="19">
        <f ca="1">SUMIF('Sub-base'!$AJ:$AJ,Base!AS$2,'Sub-base'!$AM:$AM)</f>
        <v>0</v>
      </c>
      <c r="AT50" s="19">
        <f ca="1">SUMIF('Sub-base'!$AJ:$AJ,Base!AT$2,'Sub-base'!$AM:$AM)</f>
        <v>0</v>
      </c>
      <c r="AU50" s="19">
        <f ca="1">SUMIF('Sub-base'!$AJ:$AJ,Base!AU$2,'Sub-base'!$AM:$AM)</f>
        <v>0</v>
      </c>
      <c r="AV50" s="19">
        <f ca="1">SUMIF('Sub-base'!$AJ:$AJ,Base!AV$2,'Sub-base'!$AM:$AM)</f>
        <v>1</v>
      </c>
      <c r="AW50" s="19">
        <f ca="1">SUMIF('Sub-base'!$AJ:$AJ,Base!AW$2,'Sub-base'!$AM:$AM)</f>
        <v>0</v>
      </c>
      <c r="AX50" s="19">
        <f ca="1">SUMIF('Sub-base'!$AJ:$AJ,Base!AX$2,'Sub-base'!$AM:$AM)</f>
        <v>0</v>
      </c>
      <c r="AY50" s="19">
        <f ca="1">SUMIF('Sub-base'!$AJ:$AJ,Base!AY$2,'Sub-base'!$AM:$AM)</f>
        <v>0</v>
      </c>
      <c r="AZ50" s="19">
        <f ca="1">SUMIF('Sub-base'!$AJ:$AJ,Base!AZ$2,'Sub-base'!$AM:$AM)</f>
        <v>0</v>
      </c>
      <c r="BA50" s="19">
        <f ca="1">SUMIF('Sub-base'!$AJ:$AJ,Base!BA$2,'Sub-base'!$AM:$AM)</f>
        <v>0</v>
      </c>
      <c r="BB50" s="19">
        <f ca="1">SUMIF('Sub-base'!$AJ:$AJ,Base!BB$2,'Sub-base'!$AM:$AM)</f>
        <v>0</v>
      </c>
      <c r="BC50" s="19">
        <f ca="1">SUMIF('Sub-base'!$AJ:$AJ,Base!BC$2,'Sub-base'!$AM:$AM)</f>
        <v>0</v>
      </c>
      <c r="BD50" s="19">
        <f ca="1">SUMIF('Sub-base'!$AJ:$AJ,Base!BD$2,'Sub-base'!$AM:$AM)</f>
        <v>0</v>
      </c>
      <c r="BE50" s="19">
        <f ca="1">SUMIF('Sub-base'!$AJ:$AJ,Base!BE$2,'Sub-base'!$AM:$AM)</f>
        <v>0</v>
      </c>
      <c r="BF50" s="19">
        <f ca="1">SUMIF('Sub-base'!$AJ:$AJ,Base!BF$2,'Sub-base'!$AM:$AM)</f>
        <v>0</v>
      </c>
      <c r="BG50" s="19">
        <f ca="1">SUMIF('Sub-base'!$AJ:$AJ,Base!BG$2,'Sub-base'!$AM:$AM)</f>
        <v>0</v>
      </c>
      <c r="BH50" s="19">
        <f ca="1">SUMIF('Sub-base'!$AJ:$AJ,Base!BH$2,'Sub-base'!$AM:$AM)</f>
        <v>1</v>
      </c>
      <c r="BI50" s="19">
        <f ca="1">SUMIF('Sub-base'!$AJ:$AJ,Base!BI$2,'Sub-base'!$AM:$AM)</f>
        <v>1</v>
      </c>
      <c r="BJ50" s="19">
        <f ca="1">SUMIF('Sub-base'!$AJ:$AJ,Base!BJ$2,'Sub-base'!$AM:$AM)</f>
        <v>0</v>
      </c>
      <c r="BK50" s="19">
        <f ca="1">SUMIF('Sub-base'!$AJ:$AJ,Base!BK$2,'Sub-base'!$AM:$AM)</f>
        <v>0</v>
      </c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</row>
    <row r="51" spans="1:171">
      <c r="A51" s="20"/>
      <c r="B51" s="20" t="s">
        <v>66</v>
      </c>
      <c r="C51" s="19">
        <f ca="1">SUMIF('Sub-base'!$A:$A,Base!C$2,'Sub-base'!$AN:$AN)</f>
        <v>0</v>
      </c>
      <c r="D51" s="19">
        <f ca="1">SUMIF('Sub-base'!$A:$A,Base!D$2,'Sub-base'!$AN:$AN)</f>
        <v>0</v>
      </c>
      <c r="E51" s="19">
        <f ca="1">SUMIF('Sub-base'!$A:$A,Base!E$2,'Sub-base'!$AN:$AN)</f>
        <v>0</v>
      </c>
      <c r="F51" s="19">
        <f ca="1">SUMIF('Sub-base'!$A:$A,Base!F$2,'Sub-base'!$AN:$AN)</f>
        <v>0</v>
      </c>
      <c r="G51" s="19">
        <f ca="1">SUMIF('Sub-base'!$A:$A,Base!G$2,'Sub-base'!$AN:$AN)</f>
        <v>0</v>
      </c>
      <c r="H51" s="19">
        <f ca="1">SUMIF('Sub-base'!$A:$A,Base!H$2,'Sub-base'!$AN:$AN)</f>
        <v>0</v>
      </c>
      <c r="I51" s="19">
        <f ca="1">SUMIF('Sub-base'!$A:$A,Base!I$2,'Sub-base'!$AN:$AN)</f>
        <v>0</v>
      </c>
      <c r="J51" s="19">
        <f ca="1">SUMIF('Sub-base'!$A:$A,Base!J$2,'Sub-base'!$AN:$AN)</f>
        <v>0</v>
      </c>
      <c r="K51" s="19">
        <f ca="1">SUMIF('Sub-base'!$A:$A,Base!K$2,'Sub-base'!$AN:$AN)</f>
        <v>0</v>
      </c>
      <c r="L51" s="19">
        <f ca="1">SUMIF('Sub-base'!$A:$A,Base!L$2,'Sub-base'!$AN:$AN)</f>
        <v>0</v>
      </c>
      <c r="M51" s="19">
        <f ca="1">SUMIF('Sub-base'!$A:$A,Base!M$2,'Sub-base'!$AN:$AN)</f>
        <v>0</v>
      </c>
      <c r="N51" s="19">
        <f ca="1">SUMIF('Sub-base'!$A:$A,Base!N$2,'Sub-base'!$AN:$AN)</f>
        <v>0</v>
      </c>
      <c r="O51" s="19">
        <f ca="1">SUMIF('Sub-base'!$A:$A,Base!O$2,'Sub-base'!$AN:$AN)</f>
        <v>0</v>
      </c>
      <c r="P51" s="19">
        <f ca="1">SUMIF('Sub-base'!$A:$A,Base!P$2,'Sub-base'!$AN:$AN)</f>
        <v>0</v>
      </c>
      <c r="Q51" s="19">
        <f ca="1">SUMIF('Sub-base'!$A:$A,Base!Q$2,'Sub-base'!$AN:$AN)</f>
        <v>0</v>
      </c>
      <c r="R51" s="19">
        <f ca="1">SUMIF('Sub-base'!$A:$A,Base!R$2,'Sub-base'!$AN:$AN)</f>
        <v>0</v>
      </c>
      <c r="S51" s="19">
        <f ca="1">SUMIF('Sub-base'!$A:$A,Base!S$2,'Sub-base'!$AN:$AN)</f>
        <v>0</v>
      </c>
      <c r="T51" s="19">
        <f ca="1">SUMIF('Sub-base'!$A:$A,Base!T$2,'Sub-base'!$AN:$AN)</f>
        <v>0</v>
      </c>
      <c r="U51" s="19">
        <f ca="1">SUMIF('Sub-base'!$A:$A,Base!U$2,'Sub-base'!$AN:$AN)</f>
        <v>0</v>
      </c>
      <c r="V51" s="19">
        <f ca="1">SUMIF('Sub-base'!$A:$A,Base!V$2,'Sub-base'!$AN:$AN)</f>
        <v>0</v>
      </c>
      <c r="W51" s="19">
        <f ca="1">SUMIF('Sub-base'!$A:$A,Base!W$2,'Sub-base'!$AN:$AN)</f>
        <v>0</v>
      </c>
      <c r="X51" s="19">
        <f ca="1">SUMIF('Sub-base'!$A:$A,Base!X$2,'Sub-base'!$AN:$AN)</f>
        <v>0</v>
      </c>
      <c r="Y51" s="19">
        <f ca="1">SUMIF('Sub-base'!$A:$A,Base!Y$2,'Sub-base'!$AN:$AN)</f>
        <v>0</v>
      </c>
      <c r="Z51" s="19">
        <f ca="1">SUMIF('Sub-base'!$A:$A,Base!Z$2,'Sub-base'!$AN:$AN)</f>
        <v>0</v>
      </c>
      <c r="AA51" s="19">
        <f ca="1">SUMIF('Sub-base'!$A:$A,Base!AA$2,'Sub-base'!$AN:$AN)</f>
        <v>0</v>
      </c>
      <c r="AB51" s="19">
        <f ca="1">SUMIF('Sub-base'!$A:$A,Base!AB$2,'Sub-base'!$AN:$AN)</f>
        <v>0</v>
      </c>
      <c r="AC51" s="19">
        <f ca="1">SUMIF('Sub-base'!$A:$A,Base!AC$2,'Sub-base'!$AN:$AN)</f>
        <v>0</v>
      </c>
      <c r="AD51" s="19">
        <f ca="1">SUMIF('Sub-base'!$A:$A,Base!AD$2,'Sub-base'!$AN:$AN)</f>
        <v>0</v>
      </c>
      <c r="AE51" s="19">
        <f ca="1">SUMIF('Sub-base'!$A:$A,Base!AE$2,'Sub-base'!$AN:$AN)</f>
        <v>0</v>
      </c>
      <c r="AF51" s="19">
        <f ca="1">SUMIF('Sub-base'!$A:$A,Base!AF$2,'Sub-base'!$AN:$AN)</f>
        <v>0</v>
      </c>
      <c r="AG51" s="19">
        <f ca="1">SUMIF('Sub-base'!$A:$A,Base!AG$2,'Sub-base'!$AN:$AN)</f>
        <v>0</v>
      </c>
      <c r="AH51" s="19">
        <f ca="1">SUMIF('Sub-base'!$A:$A,Base!AH$2,'Sub-base'!$AN:$AN)</f>
        <v>0</v>
      </c>
      <c r="AI51" s="19">
        <f ca="1">SUMIF('Sub-base'!$A:$A,Base!AI$2,'Sub-base'!$AN:$AN)</f>
        <v>0</v>
      </c>
      <c r="AJ51" s="19">
        <f ca="1">SUMIF('Sub-base'!$A:$A,Base!AJ$2,'Sub-base'!$AN:$AN)</f>
        <v>0</v>
      </c>
      <c r="AK51" s="19">
        <f ca="1">SUMIF('Sub-base'!$A:$A,Base!AK$2,'Sub-base'!$AN:$AN)</f>
        <v>0</v>
      </c>
      <c r="AL51" s="19">
        <f ca="1">SUMIF('Sub-base'!$A:$A,Base!AL$2,'Sub-base'!$AN:$AN)</f>
        <v>0</v>
      </c>
      <c r="AM51" s="19">
        <f ca="1">SUMIF('Sub-base'!$A:$A,Base!AM$2,'Sub-base'!$AN:$AN)</f>
        <v>0</v>
      </c>
      <c r="AN51" s="19">
        <f ca="1">SUMIF('Sub-base'!$A:$A,Base!AN$2,'Sub-base'!$AN:$AN)</f>
        <v>0</v>
      </c>
      <c r="AO51" s="19">
        <f ca="1">SUMIF('Sub-base'!$A:$A,Base!AO$2,'Sub-base'!$AN:$AN)</f>
        <v>0</v>
      </c>
      <c r="AP51" s="19">
        <f ca="1">SUMIF('Sub-base'!$A:$A,Base!AP$2,'Sub-base'!$AN:$AN)</f>
        <v>0</v>
      </c>
      <c r="AQ51" s="19">
        <f ca="1">SUMIF('Sub-base'!$A:$A,Base!AQ$2,'Sub-base'!$AN:$AN)</f>
        <v>0</v>
      </c>
      <c r="AR51" s="19">
        <f ca="1">SUMIF('Sub-base'!$A:$A,Base!AR$2,'Sub-base'!$AN:$AN)</f>
        <v>0</v>
      </c>
      <c r="AS51" s="19">
        <f ca="1">SUMIF('Sub-base'!$A:$A,Base!AS$2,'Sub-base'!$AN:$AN)</f>
        <v>0</v>
      </c>
      <c r="AT51" s="19">
        <f ca="1">SUMIF('Sub-base'!$A:$A,Base!AT$2,'Sub-base'!$AN:$AN)</f>
        <v>0</v>
      </c>
      <c r="AU51" s="19">
        <f ca="1">SUMIF('Sub-base'!$A:$A,Base!AU$2,'Sub-base'!$AN:$AN)</f>
        <v>0</v>
      </c>
      <c r="AV51" s="19">
        <f ca="1">SUMIF('Sub-base'!$A:$A,Base!AV$2,'Sub-base'!$AN:$AN)</f>
        <v>0</v>
      </c>
      <c r="AW51" s="19">
        <f ca="1">SUMIF('Sub-base'!$A:$A,Base!AW$2,'Sub-base'!$AN:$AN)</f>
        <v>0</v>
      </c>
      <c r="AX51" s="19">
        <f ca="1">SUMIF('Sub-base'!$A:$A,Base!AX$2,'Sub-base'!$AN:$AN)</f>
        <v>0</v>
      </c>
      <c r="AY51" s="19">
        <f ca="1">SUMIF('Sub-base'!$A:$A,Base!AY$2,'Sub-base'!$AN:$AN)</f>
        <v>0</v>
      </c>
      <c r="AZ51" s="19">
        <f ca="1">SUMIF('Sub-base'!$A:$A,Base!AZ$2,'Sub-base'!$AN:$AN)</f>
        <v>0</v>
      </c>
      <c r="BA51" s="19">
        <f ca="1">SUMIF('Sub-base'!$A:$A,Base!BA$2,'Sub-base'!$AN:$AN)</f>
        <v>0</v>
      </c>
      <c r="BB51" s="19">
        <f ca="1">SUMIF('Sub-base'!$A:$A,Base!BB$2,'Sub-base'!$AN:$AN)</f>
        <v>0</v>
      </c>
      <c r="BC51" s="19">
        <f ca="1">SUMIF('Sub-base'!$A:$A,Base!BC$2,'Sub-base'!$AN:$AN)</f>
        <v>0</v>
      </c>
      <c r="BD51" s="19">
        <f ca="1">SUMIF('Sub-base'!$A:$A,Base!BD$2,'Sub-base'!$AN:$AN)</f>
        <v>0</v>
      </c>
      <c r="BE51" s="19">
        <f ca="1">SUMIF('Sub-base'!$A:$A,Base!BE$2,'Sub-base'!$AN:$AN)</f>
        <v>0</v>
      </c>
      <c r="BF51" s="19">
        <f ca="1">SUMIF('Sub-base'!$A:$A,Base!BF$2,'Sub-base'!$AN:$AN)</f>
        <v>0</v>
      </c>
      <c r="BG51" s="19">
        <f ca="1">SUMIF('Sub-base'!$A:$A,Base!BG$2,'Sub-base'!$AN:$AN)</f>
        <v>0</v>
      </c>
      <c r="BH51" s="19">
        <f ca="1">SUMIF('Sub-base'!$A:$A,Base!BH$2,'Sub-base'!$AN:$AN)</f>
        <v>0</v>
      </c>
      <c r="BI51" s="19">
        <f ca="1">SUMIF('Sub-base'!$A:$A,Base!BI$2,'Sub-base'!$AN:$AN)</f>
        <v>0</v>
      </c>
      <c r="BJ51" s="19">
        <f ca="1">SUMIF('Sub-base'!$A:$A,Base!BJ$2,'Sub-base'!$AN:$AN)</f>
        <v>0</v>
      </c>
      <c r="BK51" s="19">
        <f ca="1">SUMIF('Sub-base'!$A:$A,Base!BK$2,'Sub-base'!$AN:$AN)</f>
        <v>0</v>
      </c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</row>
    <row r="52" spans="1:171">
      <c r="A52" s="20"/>
      <c r="B52" s="20" t="s">
        <v>68</v>
      </c>
      <c r="C52" s="19">
        <f ca="1">SUMIF('Sub-base'!$A:$A,Base!C$2,'Sub-base'!$AO:$AO)</f>
        <v>0</v>
      </c>
      <c r="D52" s="19">
        <f ca="1">SUMIF('Sub-base'!$A:$A,Base!D$2,'Sub-base'!$AO:$AO)</f>
        <v>0</v>
      </c>
      <c r="E52" s="19">
        <f ca="1">SUMIF('Sub-base'!$A:$A,Base!E$2,'Sub-base'!$AO:$AO)</f>
        <v>0</v>
      </c>
      <c r="F52" s="19">
        <f ca="1">SUMIF('Sub-base'!$A:$A,Base!F$2,'Sub-base'!$AO:$AO)</f>
        <v>0</v>
      </c>
      <c r="G52" s="19">
        <f ca="1">SUMIF('Sub-base'!$A:$A,Base!G$2,'Sub-base'!$AO:$AO)</f>
        <v>0</v>
      </c>
      <c r="H52" s="19">
        <f ca="1">SUMIF('Sub-base'!$A:$A,Base!H$2,'Sub-base'!$AO:$AO)</f>
        <v>0</v>
      </c>
      <c r="I52" s="19">
        <f ca="1">SUMIF('Sub-base'!$A:$A,Base!I$2,'Sub-base'!$AO:$AO)</f>
        <v>0</v>
      </c>
      <c r="J52" s="19">
        <f ca="1">SUMIF('Sub-base'!$A:$A,Base!J$2,'Sub-base'!$AO:$AO)</f>
        <v>0</v>
      </c>
      <c r="K52" s="19">
        <f ca="1">SUMIF('Sub-base'!$A:$A,Base!K$2,'Sub-base'!$AO:$AO)</f>
        <v>0</v>
      </c>
      <c r="L52" s="19">
        <f ca="1">SUMIF('Sub-base'!$A:$A,Base!L$2,'Sub-base'!$AO:$AO)</f>
        <v>0</v>
      </c>
      <c r="M52" s="19">
        <f ca="1">SUMIF('Sub-base'!$A:$A,Base!M$2,'Sub-base'!$AO:$AO)</f>
        <v>0</v>
      </c>
      <c r="N52" s="19">
        <f ca="1">SUMIF('Sub-base'!$A:$A,Base!N$2,'Sub-base'!$AO:$AO)</f>
        <v>0</v>
      </c>
      <c r="O52" s="19">
        <f ca="1">SUMIF('Sub-base'!$A:$A,Base!O$2,'Sub-base'!$AO:$AO)</f>
        <v>0</v>
      </c>
      <c r="P52" s="19">
        <f ca="1">SUMIF('Sub-base'!$A:$A,Base!P$2,'Sub-base'!$AO:$AO)</f>
        <v>0</v>
      </c>
      <c r="Q52" s="19">
        <f ca="1">SUMIF('Sub-base'!$A:$A,Base!Q$2,'Sub-base'!$AO:$AO)</f>
        <v>0</v>
      </c>
      <c r="R52" s="19">
        <f ca="1">SUMIF('Sub-base'!$A:$A,Base!R$2,'Sub-base'!$AO:$AO)</f>
        <v>0</v>
      </c>
      <c r="S52" s="19">
        <f ca="1">SUMIF('Sub-base'!$A:$A,Base!S$2,'Sub-base'!$AO:$AO)</f>
        <v>0</v>
      </c>
      <c r="T52" s="19">
        <f ca="1">SUMIF('Sub-base'!$A:$A,Base!T$2,'Sub-base'!$AO:$AO)</f>
        <v>0</v>
      </c>
      <c r="U52" s="19">
        <f ca="1">SUMIF('Sub-base'!$A:$A,Base!U$2,'Sub-base'!$AO:$AO)</f>
        <v>0</v>
      </c>
      <c r="V52" s="19">
        <f ca="1">SUMIF('Sub-base'!$A:$A,Base!V$2,'Sub-base'!$AO:$AO)</f>
        <v>0</v>
      </c>
      <c r="W52" s="19">
        <f ca="1">SUMIF('Sub-base'!$A:$A,Base!W$2,'Sub-base'!$AO:$AO)</f>
        <v>0</v>
      </c>
      <c r="X52" s="19">
        <f ca="1">SUMIF('Sub-base'!$A:$A,Base!X$2,'Sub-base'!$AO:$AO)</f>
        <v>0</v>
      </c>
      <c r="Y52" s="19">
        <f ca="1">SUMIF('Sub-base'!$A:$A,Base!Y$2,'Sub-base'!$AO:$AO)</f>
        <v>0</v>
      </c>
      <c r="Z52" s="19">
        <f ca="1">SUMIF('Sub-base'!$A:$A,Base!Z$2,'Sub-base'!$AO:$AO)</f>
        <v>0</v>
      </c>
      <c r="AA52" s="19">
        <f ca="1">SUMIF('Sub-base'!$A:$A,Base!AA$2,'Sub-base'!$AO:$AO)</f>
        <v>0</v>
      </c>
      <c r="AB52" s="19">
        <f ca="1">SUMIF('Sub-base'!$A:$A,Base!AB$2,'Sub-base'!$AO:$AO)</f>
        <v>0</v>
      </c>
      <c r="AC52" s="19">
        <f ca="1">SUMIF('Sub-base'!$A:$A,Base!AC$2,'Sub-base'!$AO:$AO)</f>
        <v>0</v>
      </c>
      <c r="AD52" s="19">
        <f ca="1">SUMIF('Sub-base'!$A:$A,Base!AD$2,'Sub-base'!$AO:$AO)</f>
        <v>0</v>
      </c>
      <c r="AE52" s="19">
        <f ca="1">SUMIF('Sub-base'!$A:$A,Base!AE$2,'Sub-base'!$AO:$AO)</f>
        <v>0</v>
      </c>
      <c r="AF52" s="19">
        <f ca="1">SUMIF('Sub-base'!$A:$A,Base!AF$2,'Sub-base'!$AO:$AO)</f>
        <v>0</v>
      </c>
      <c r="AG52" s="19">
        <f ca="1">SUMIF('Sub-base'!$A:$A,Base!AG$2,'Sub-base'!$AO:$AO)</f>
        <v>0</v>
      </c>
      <c r="AH52" s="19">
        <f ca="1">SUMIF('Sub-base'!$A:$A,Base!AH$2,'Sub-base'!$AO:$AO)</f>
        <v>0</v>
      </c>
      <c r="AI52" s="19">
        <f ca="1">SUMIF('Sub-base'!$A:$A,Base!AI$2,'Sub-base'!$AO:$AO)</f>
        <v>0</v>
      </c>
      <c r="AJ52" s="19">
        <f ca="1">SUMIF('Sub-base'!$A:$A,Base!AJ$2,'Sub-base'!$AO:$AO)</f>
        <v>0</v>
      </c>
      <c r="AK52" s="19">
        <f ca="1">SUMIF('Sub-base'!$A:$A,Base!AK$2,'Sub-base'!$AO:$AO)</f>
        <v>0</v>
      </c>
      <c r="AL52" s="19">
        <f ca="1">SUMIF('Sub-base'!$A:$A,Base!AL$2,'Sub-base'!$AO:$AO)</f>
        <v>0</v>
      </c>
      <c r="AM52" s="19">
        <f ca="1">SUMIF('Sub-base'!$A:$A,Base!AM$2,'Sub-base'!$AO:$AO)</f>
        <v>0</v>
      </c>
      <c r="AN52" s="19">
        <f ca="1">SUMIF('Sub-base'!$A:$A,Base!AN$2,'Sub-base'!$AO:$AO)</f>
        <v>0</v>
      </c>
      <c r="AO52" s="19">
        <f ca="1">SUMIF('Sub-base'!$A:$A,Base!AO$2,'Sub-base'!$AO:$AO)</f>
        <v>0</v>
      </c>
      <c r="AP52" s="19">
        <f ca="1">SUMIF('Sub-base'!$A:$A,Base!AP$2,'Sub-base'!$AO:$AO)</f>
        <v>0</v>
      </c>
      <c r="AQ52" s="19">
        <f ca="1">SUMIF('Sub-base'!$A:$A,Base!AQ$2,'Sub-base'!$AO:$AO)</f>
        <v>0</v>
      </c>
      <c r="AR52" s="19">
        <f ca="1">SUMIF('Sub-base'!$A:$A,Base!AR$2,'Sub-base'!$AO:$AO)</f>
        <v>0</v>
      </c>
      <c r="AS52" s="19">
        <f ca="1">SUMIF('Sub-base'!$A:$A,Base!AS$2,'Sub-base'!$AO:$AO)</f>
        <v>0</v>
      </c>
      <c r="AT52" s="19">
        <f ca="1">SUMIF('Sub-base'!$A:$A,Base!AT$2,'Sub-base'!$AO:$AO)</f>
        <v>0</v>
      </c>
      <c r="AU52" s="19">
        <f ca="1">SUMIF('Sub-base'!$A:$A,Base!AU$2,'Sub-base'!$AO:$AO)</f>
        <v>0</v>
      </c>
      <c r="AV52" s="19">
        <f ca="1">SUMIF('Sub-base'!$A:$A,Base!AV$2,'Sub-base'!$AO:$AO)</f>
        <v>0</v>
      </c>
      <c r="AW52" s="19">
        <f ca="1">SUMIF('Sub-base'!$A:$A,Base!AW$2,'Sub-base'!$AO:$AO)</f>
        <v>0</v>
      </c>
      <c r="AX52" s="19">
        <f ca="1">SUMIF('Sub-base'!$A:$A,Base!AX$2,'Sub-base'!$AO:$AO)</f>
        <v>0</v>
      </c>
      <c r="AY52" s="19">
        <f ca="1">SUMIF('Sub-base'!$A:$A,Base!AY$2,'Sub-base'!$AO:$AO)</f>
        <v>0</v>
      </c>
      <c r="AZ52" s="19">
        <f ca="1">SUMIF('Sub-base'!$A:$A,Base!AZ$2,'Sub-base'!$AO:$AO)</f>
        <v>0</v>
      </c>
      <c r="BA52" s="19">
        <f ca="1">SUMIF('Sub-base'!$A:$A,Base!BA$2,'Sub-base'!$AO:$AO)</f>
        <v>0</v>
      </c>
      <c r="BB52" s="19">
        <f ca="1">SUMIF('Sub-base'!$A:$A,Base!BB$2,'Sub-base'!$AO:$AO)</f>
        <v>0</v>
      </c>
      <c r="BC52" s="19">
        <f ca="1">SUMIF('Sub-base'!$A:$A,Base!BC$2,'Sub-base'!$AO:$AO)</f>
        <v>0</v>
      </c>
      <c r="BD52" s="19">
        <f ca="1">SUMIF('Sub-base'!$A:$A,Base!BD$2,'Sub-base'!$AO:$AO)</f>
        <v>0</v>
      </c>
      <c r="BE52" s="19">
        <f ca="1">SUMIF('Sub-base'!$A:$A,Base!BE$2,'Sub-base'!$AO:$AO)</f>
        <v>0</v>
      </c>
      <c r="BF52" s="19">
        <f ca="1">SUMIF('Sub-base'!$A:$A,Base!BF$2,'Sub-base'!$AO:$AO)</f>
        <v>0</v>
      </c>
      <c r="BG52" s="19">
        <f ca="1">SUMIF('Sub-base'!$A:$A,Base!BG$2,'Sub-base'!$AO:$AO)</f>
        <v>0</v>
      </c>
      <c r="BH52" s="19">
        <f ca="1">SUMIF('Sub-base'!$A:$A,Base!BH$2,'Sub-base'!$AO:$AO)</f>
        <v>0</v>
      </c>
      <c r="BI52" s="19">
        <f ca="1">SUMIF('Sub-base'!$A:$A,Base!BI$2,'Sub-base'!$AO:$AO)</f>
        <v>0</v>
      </c>
      <c r="BJ52" s="19">
        <f ca="1">SUMIF('Sub-base'!$A:$A,Base!BJ$2,'Sub-base'!$AO:$AO)</f>
        <v>0</v>
      </c>
      <c r="BK52" s="19">
        <f ca="1">SUMIF('Sub-base'!$A:$A,Base!BK$2,'Sub-base'!$AO:$AO)</f>
        <v>0</v>
      </c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</row>
    <row r="53" spans="1:171">
      <c r="A53" s="20"/>
      <c r="B53" s="20" t="s">
        <v>69</v>
      </c>
      <c r="C53" s="19">
        <f t="shared" ref="C53:BK53" ca="1" si="17">C50+C52</f>
        <v>1</v>
      </c>
      <c r="D53" s="19">
        <f t="shared" ca="1" si="17"/>
        <v>0</v>
      </c>
      <c r="E53" s="19">
        <f t="shared" ca="1" si="17"/>
        <v>0</v>
      </c>
      <c r="F53" s="19">
        <f t="shared" ca="1" si="17"/>
        <v>0</v>
      </c>
      <c r="G53" s="19">
        <f t="shared" ca="1" si="17"/>
        <v>0</v>
      </c>
      <c r="H53" s="19">
        <f t="shared" ca="1" si="17"/>
        <v>1</v>
      </c>
      <c r="I53" s="19">
        <f t="shared" ca="1" si="17"/>
        <v>0</v>
      </c>
      <c r="J53" s="19">
        <f t="shared" ca="1" si="17"/>
        <v>0</v>
      </c>
      <c r="K53" s="19">
        <f t="shared" ca="1" si="17"/>
        <v>5</v>
      </c>
      <c r="L53" s="19">
        <f t="shared" ca="1" si="17"/>
        <v>0</v>
      </c>
      <c r="M53" s="19">
        <f t="shared" ca="1" si="17"/>
        <v>0</v>
      </c>
      <c r="N53" s="19">
        <f t="shared" ca="1" si="17"/>
        <v>0</v>
      </c>
      <c r="O53" s="19">
        <f t="shared" ca="1" si="17"/>
        <v>0</v>
      </c>
      <c r="P53" s="19">
        <f t="shared" ca="1" si="17"/>
        <v>2</v>
      </c>
      <c r="Q53" s="19">
        <f t="shared" ca="1" si="17"/>
        <v>0</v>
      </c>
      <c r="R53" s="19">
        <f t="shared" ca="1" si="17"/>
        <v>0</v>
      </c>
      <c r="S53" s="19">
        <f t="shared" ca="1" si="17"/>
        <v>0</v>
      </c>
      <c r="T53" s="19">
        <f t="shared" ca="1" si="17"/>
        <v>1</v>
      </c>
      <c r="U53" s="19">
        <f t="shared" ca="1" si="17"/>
        <v>0</v>
      </c>
      <c r="V53" s="19">
        <f t="shared" ca="1" si="17"/>
        <v>1</v>
      </c>
      <c r="W53" s="19">
        <f t="shared" ca="1" si="17"/>
        <v>0</v>
      </c>
      <c r="X53" s="19">
        <f t="shared" ca="1" si="17"/>
        <v>0</v>
      </c>
      <c r="Y53" s="19">
        <f t="shared" ca="1" si="17"/>
        <v>1</v>
      </c>
      <c r="Z53" s="19">
        <f t="shared" ca="1" si="17"/>
        <v>0</v>
      </c>
      <c r="AA53" s="19">
        <f t="shared" ca="1" si="17"/>
        <v>0</v>
      </c>
      <c r="AB53" s="19">
        <f t="shared" ca="1" si="17"/>
        <v>1</v>
      </c>
      <c r="AC53" s="19">
        <f t="shared" ca="1" si="17"/>
        <v>0</v>
      </c>
      <c r="AD53" s="19">
        <f t="shared" ca="1" si="17"/>
        <v>0</v>
      </c>
      <c r="AE53" s="19">
        <f t="shared" ca="1" si="17"/>
        <v>0</v>
      </c>
      <c r="AF53" s="19">
        <f t="shared" ca="1" si="17"/>
        <v>0</v>
      </c>
      <c r="AG53" s="19">
        <f t="shared" ca="1" si="17"/>
        <v>0</v>
      </c>
      <c r="AH53" s="19">
        <f t="shared" ca="1" si="17"/>
        <v>1</v>
      </c>
      <c r="AI53" s="19">
        <f t="shared" ca="1" si="17"/>
        <v>0</v>
      </c>
      <c r="AJ53" s="19">
        <f t="shared" ca="1" si="17"/>
        <v>0</v>
      </c>
      <c r="AK53" s="19">
        <f t="shared" ca="1" si="17"/>
        <v>0</v>
      </c>
      <c r="AL53" s="19">
        <f t="shared" ca="1" si="17"/>
        <v>0</v>
      </c>
      <c r="AM53" s="19">
        <f t="shared" ca="1" si="17"/>
        <v>0</v>
      </c>
      <c r="AN53" s="19">
        <f t="shared" ca="1" si="17"/>
        <v>0</v>
      </c>
      <c r="AO53" s="19">
        <f t="shared" ca="1" si="17"/>
        <v>0</v>
      </c>
      <c r="AP53" s="19">
        <f t="shared" ca="1" si="17"/>
        <v>1</v>
      </c>
      <c r="AQ53" s="19">
        <f t="shared" ca="1" si="17"/>
        <v>0</v>
      </c>
      <c r="AR53" s="19">
        <f t="shared" ca="1" si="17"/>
        <v>1</v>
      </c>
      <c r="AS53" s="19">
        <f t="shared" ca="1" si="17"/>
        <v>0</v>
      </c>
      <c r="AT53" s="19">
        <f t="shared" ca="1" si="17"/>
        <v>0</v>
      </c>
      <c r="AU53" s="19">
        <f t="shared" ca="1" si="17"/>
        <v>0</v>
      </c>
      <c r="AV53" s="19">
        <f t="shared" ca="1" si="17"/>
        <v>1</v>
      </c>
      <c r="AW53" s="19">
        <f t="shared" ca="1" si="17"/>
        <v>0</v>
      </c>
      <c r="AX53" s="19">
        <f t="shared" ca="1" si="17"/>
        <v>0</v>
      </c>
      <c r="AY53" s="19">
        <f t="shared" ca="1" si="17"/>
        <v>0</v>
      </c>
      <c r="AZ53" s="19">
        <f t="shared" ca="1" si="17"/>
        <v>0</v>
      </c>
      <c r="BA53" s="19">
        <f t="shared" ca="1" si="17"/>
        <v>0</v>
      </c>
      <c r="BB53" s="19">
        <f t="shared" ca="1" si="17"/>
        <v>0</v>
      </c>
      <c r="BC53" s="19">
        <f t="shared" ca="1" si="17"/>
        <v>0</v>
      </c>
      <c r="BD53" s="19">
        <f t="shared" ca="1" si="17"/>
        <v>0</v>
      </c>
      <c r="BE53" s="19">
        <f t="shared" ca="1" si="17"/>
        <v>0</v>
      </c>
      <c r="BF53" s="19">
        <f t="shared" ca="1" si="17"/>
        <v>0</v>
      </c>
      <c r="BG53" s="19">
        <f t="shared" ca="1" si="17"/>
        <v>0</v>
      </c>
      <c r="BH53" s="19">
        <f t="shared" ca="1" si="17"/>
        <v>1</v>
      </c>
      <c r="BI53" s="19">
        <f t="shared" ca="1" si="17"/>
        <v>1</v>
      </c>
      <c r="BJ53" s="19">
        <f t="shared" ca="1" si="17"/>
        <v>0</v>
      </c>
      <c r="BK53" s="19">
        <f t="shared" ca="1" si="17"/>
        <v>0</v>
      </c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</row>
    <row r="54" spans="1:171">
      <c r="A54" s="20"/>
      <c r="B54" s="20" t="s">
        <v>43</v>
      </c>
      <c r="C54" s="19">
        <f ca="1">C49-C52</f>
        <v>0</v>
      </c>
      <c r="D54" s="19">
        <f t="shared" ref="D54:BK54" ca="1" si="18">D49-D52</f>
        <v>2</v>
      </c>
      <c r="E54" s="19">
        <f t="shared" ca="1" si="18"/>
        <v>3</v>
      </c>
      <c r="F54" s="19">
        <f t="shared" ca="1" si="18"/>
        <v>8</v>
      </c>
      <c r="G54" s="19">
        <f t="shared" ca="1" si="18"/>
        <v>7</v>
      </c>
      <c r="H54" s="19">
        <f t="shared" ca="1" si="18"/>
        <v>8</v>
      </c>
      <c r="I54" s="19">
        <f t="shared" ca="1" si="18"/>
        <v>5</v>
      </c>
      <c r="J54" s="19">
        <f t="shared" ca="1" si="18"/>
        <v>5</v>
      </c>
      <c r="K54" s="19">
        <f t="shared" ca="1" si="18"/>
        <v>10</v>
      </c>
      <c r="L54" s="19">
        <f t="shared" ca="1" si="18"/>
        <v>8</v>
      </c>
      <c r="M54" s="19">
        <f t="shared" ca="1" si="18"/>
        <v>0</v>
      </c>
      <c r="N54" s="19">
        <f t="shared" ca="1" si="18"/>
        <v>3</v>
      </c>
      <c r="O54" s="19">
        <f t="shared" ca="1" si="18"/>
        <v>6</v>
      </c>
      <c r="P54" s="19">
        <f t="shared" ca="1" si="18"/>
        <v>3</v>
      </c>
      <c r="Q54" s="19">
        <f t="shared" ca="1" si="18"/>
        <v>2</v>
      </c>
      <c r="R54" s="19">
        <f t="shared" ca="1" si="18"/>
        <v>7</v>
      </c>
      <c r="S54" s="19">
        <f t="shared" ca="1" si="18"/>
        <v>2</v>
      </c>
      <c r="T54" s="19">
        <f t="shared" ca="1" si="18"/>
        <v>4</v>
      </c>
      <c r="U54" s="19">
        <f t="shared" ca="1" si="18"/>
        <v>3</v>
      </c>
      <c r="V54" s="19">
        <f t="shared" ca="1" si="18"/>
        <v>3</v>
      </c>
      <c r="W54" s="19">
        <f t="shared" ca="1" si="18"/>
        <v>3</v>
      </c>
      <c r="X54" s="19">
        <f t="shared" ca="1" si="18"/>
        <v>0</v>
      </c>
      <c r="Y54" s="19">
        <f t="shared" ca="1" si="18"/>
        <v>5</v>
      </c>
      <c r="Z54" s="19">
        <f t="shared" ca="1" si="18"/>
        <v>5</v>
      </c>
      <c r="AA54" s="19">
        <f t="shared" ca="1" si="18"/>
        <v>3</v>
      </c>
      <c r="AB54" s="19">
        <f t="shared" ca="1" si="18"/>
        <v>1</v>
      </c>
      <c r="AC54" s="19">
        <f t="shared" ca="1" si="18"/>
        <v>1</v>
      </c>
      <c r="AD54" s="19">
        <f t="shared" ca="1" si="18"/>
        <v>9</v>
      </c>
      <c r="AE54" s="19">
        <f t="shared" ca="1" si="18"/>
        <v>1</v>
      </c>
      <c r="AF54" s="19">
        <f t="shared" ca="1" si="18"/>
        <v>7</v>
      </c>
      <c r="AG54" s="19">
        <f t="shared" ca="1" si="18"/>
        <v>6</v>
      </c>
      <c r="AH54" s="19">
        <f t="shared" ca="1" si="18"/>
        <v>10</v>
      </c>
      <c r="AI54" s="19">
        <f t="shared" ca="1" si="18"/>
        <v>7</v>
      </c>
      <c r="AJ54" s="19">
        <f t="shared" ca="1" si="18"/>
        <v>11</v>
      </c>
      <c r="AK54" s="19">
        <f t="shared" ca="1" si="18"/>
        <v>4</v>
      </c>
      <c r="AL54" s="19">
        <f t="shared" ca="1" si="18"/>
        <v>0</v>
      </c>
      <c r="AM54" s="19">
        <f t="shared" ca="1" si="18"/>
        <v>4</v>
      </c>
      <c r="AN54" s="19">
        <f t="shared" ca="1" si="18"/>
        <v>8</v>
      </c>
      <c r="AO54" s="19">
        <f t="shared" ca="1" si="18"/>
        <v>2</v>
      </c>
      <c r="AP54" s="19">
        <f t="shared" ca="1" si="18"/>
        <v>11</v>
      </c>
      <c r="AQ54" s="19">
        <f t="shared" ca="1" si="18"/>
        <v>2</v>
      </c>
      <c r="AR54" s="19">
        <f t="shared" ca="1" si="18"/>
        <v>4</v>
      </c>
      <c r="AS54" s="19">
        <f t="shared" ca="1" si="18"/>
        <v>0</v>
      </c>
      <c r="AT54" s="19">
        <f t="shared" ca="1" si="18"/>
        <v>1</v>
      </c>
      <c r="AU54" s="19">
        <f t="shared" ca="1" si="18"/>
        <v>2</v>
      </c>
      <c r="AV54" s="19">
        <f t="shared" ca="1" si="18"/>
        <v>4</v>
      </c>
      <c r="AW54" s="19">
        <f t="shared" ca="1" si="18"/>
        <v>3</v>
      </c>
      <c r="AX54" s="19">
        <f t="shared" ca="1" si="18"/>
        <v>0</v>
      </c>
      <c r="AY54" s="19">
        <f t="shared" ca="1" si="18"/>
        <v>0</v>
      </c>
      <c r="AZ54" s="19">
        <f t="shared" ca="1" si="18"/>
        <v>1</v>
      </c>
      <c r="BA54" s="19">
        <f t="shared" ca="1" si="18"/>
        <v>3</v>
      </c>
      <c r="BB54" s="19">
        <f t="shared" ca="1" si="18"/>
        <v>2</v>
      </c>
      <c r="BC54" s="19">
        <f t="shared" ca="1" si="18"/>
        <v>1</v>
      </c>
      <c r="BD54" s="19">
        <f t="shared" ca="1" si="18"/>
        <v>3</v>
      </c>
      <c r="BE54" s="19">
        <f t="shared" ca="1" si="18"/>
        <v>0</v>
      </c>
      <c r="BF54" s="19">
        <f t="shared" ca="1" si="18"/>
        <v>0</v>
      </c>
      <c r="BG54" s="19">
        <f t="shared" ca="1" si="18"/>
        <v>0</v>
      </c>
      <c r="BH54" s="19">
        <f t="shared" ca="1" si="18"/>
        <v>2</v>
      </c>
      <c r="BI54" s="19">
        <f t="shared" ca="1" si="18"/>
        <v>1</v>
      </c>
      <c r="BJ54" s="19">
        <f t="shared" ca="1" si="18"/>
        <v>2</v>
      </c>
      <c r="BK54" s="19">
        <f t="shared" ca="1" si="18"/>
        <v>1</v>
      </c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</row>
    <row r="55" spans="1:171" ht="17" thickBot="1">
      <c r="A55" s="20"/>
      <c r="B55" s="20" t="s">
        <v>70</v>
      </c>
      <c r="C55" s="19">
        <f ca="1">SUMIF('Sub-base'!$A:$A,Base!C$2,'Sub-base'!$AP:$AP)</f>
        <v>0</v>
      </c>
      <c r="D55" s="19">
        <f ca="1">SUMIF('Sub-base'!$A:$A,Base!D$2,'Sub-base'!$AP:$AP)</f>
        <v>0</v>
      </c>
      <c r="E55" s="19">
        <f ca="1">SUMIF('Sub-base'!$A:$A,Base!E$2,'Sub-base'!$AP:$AP)</f>
        <v>0</v>
      </c>
      <c r="F55" s="19">
        <f ca="1">SUMIF('Sub-base'!$A:$A,Base!F$2,'Sub-base'!$AP:$AP)</f>
        <v>0</v>
      </c>
      <c r="G55" s="19">
        <f ca="1">SUMIF('Sub-base'!$A:$A,Base!G$2,'Sub-base'!$AP:$AP)</f>
        <v>0</v>
      </c>
      <c r="H55" s="19">
        <f ca="1">SUMIF('Sub-base'!$A:$A,Base!H$2,'Sub-base'!$AP:$AP)</f>
        <v>0</v>
      </c>
      <c r="I55" s="19">
        <f ca="1">SUMIF('Sub-base'!$A:$A,Base!I$2,'Sub-base'!$AP:$AP)</f>
        <v>0</v>
      </c>
      <c r="J55" s="19">
        <f ca="1">SUMIF('Sub-base'!$A:$A,Base!J$2,'Sub-base'!$AP:$AP)</f>
        <v>0</v>
      </c>
      <c r="K55" s="19">
        <f ca="1">SUMIF('Sub-base'!$A:$A,Base!K$2,'Sub-base'!$AP:$AP)</f>
        <v>0</v>
      </c>
      <c r="L55" s="19">
        <f ca="1">SUMIF('Sub-base'!$A:$A,Base!L$2,'Sub-base'!$AP:$AP)</f>
        <v>0</v>
      </c>
      <c r="M55" s="19">
        <f ca="1">SUMIF('Sub-base'!$A:$A,Base!M$2,'Sub-base'!$AP:$AP)</f>
        <v>0</v>
      </c>
      <c r="N55" s="19">
        <f ca="1">SUMIF('Sub-base'!$A:$A,Base!N$2,'Sub-base'!$AP:$AP)</f>
        <v>0</v>
      </c>
      <c r="O55" s="19">
        <f ca="1">SUMIF('Sub-base'!$A:$A,Base!O$2,'Sub-base'!$AP:$AP)</f>
        <v>0</v>
      </c>
      <c r="P55" s="19">
        <f ca="1">SUMIF('Sub-base'!$A:$A,Base!P$2,'Sub-base'!$AP:$AP)</f>
        <v>0</v>
      </c>
      <c r="Q55" s="19">
        <f ca="1">SUMIF('Sub-base'!$A:$A,Base!Q$2,'Sub-base'!$AP:$AP)</f>
        <v>0</v>
      </c>
      <c r="R55" s="19">
        <f ca="1">SUMIF('Sub-base'!$A:$A,Base!R$2,'Sub-base'!$AP:$AP)</f>
        <v>0</v>
      </c>
      <c r="S55" s="19">
        <f ca="1">SUMIF('Sub-base'!$A:$A,Base!S$2,'Sub-base'!$AP:$AP)</f>
        <v>0</v>
      </c>
      <c r="T55" s="19">
        <f ca="1">SUMIF('Sub-base'!$A:$A,Base!T$2,'Sub-base'!$AP:$AP)</f>
        <v>0</v>
      </c>
      <c r="U55" s="19">
        <f ca="1">SUMIF('Sub-base'!$A:$A,Base!U$2,'Sub-base'!$AP:$AP)</f>
        <v>0</v>
      </c>
      <c r="V55" s="19">
        <f ca="1">SUMIF('Sub-base'!$A:$A,Base!V$2,'Sub-base'!$AP:$AP)</f>
        <v>0</v>
      </c>
      <c r="W55" s="19">
        <f ca="1">SUMIF('Sub-base'!$A:$A,Base!W$2,'Sub-base'!$AP:$AP)</f>
        <v>0</v>
      </c>
      <c r="X55" s="19">
        <f ca="1">SUMIF('Sub-base'!$A:$A,Base!X$2,'Sub-base'!$AP:$AP)</f>
        <v>0</v>
      </c>
      <c r="Y55" s="19">
        <f ca="1">SUMIF('Sub-base'!$A:$A,Base!Y$2,'Sub-base'!$AP:$AP)</f>
        <v>0</v>
      </c>
      <c r="Z55" s="19">
        <f ca="1">SUMIF('Sub-base'!$A:$A,Base!Z$2,'Sub-base'!$AP:$AP)</f>
        <v>0</v>
      </c>
      <c r="AA55" s="19">
        <f ca="1">SUMIF('Sub-base'!$A:$A,Base!AA$2,'Sub-base'!$AP:$AP)</f>
        <v>0</v>
      </c>
      <c r="AB55" s="19">
        <f ca="1">SUMIF('Sub-base'!$A:$A,Base!AB$2,'Sub-base'!$AP:$AP)</f>
        <v>0</v>
      </c>
      <c r="AC55" s="19">
        <f ca="1">SUMIF('Sub-base'!$A:$A,Base!AC$2,'Sub-base'!$AP:$AP)</f>
        <v>0</v>
      </c>
      <c r="AD55" s="19">
        <f ca="1">SUMIF('Sub-base'!$A:$A,Base!AD$2,'Sub-base'!$AP:$AP)</f>
        <v>0</v>
      </c>
      <c r="AE55" s="19">
        <f ca="1">SUMIF('Sub-base'!$A:$A,Base!AE$2,'Sub-base'!$AP:$AP)</f>
        <v>0</v>
      </c>
      <c r="AF55" s="19">
        <f ca="1">SUMIF('Sub-base'!$A:$A,Base!AF$2,'Sub-base'!$AP:$AP)</f>
        <v>0</v>
      </c>
      <c r="AG55" s="19">
        <f ca="1">SUMIF('Sub-base'!$A:$A,Base!AG$2,'Sub-base'!$AP:$AP)</f>
        <v>0</v>
      </c>
      <c r="AH55" s="19">
        <f ca="1">SUMIF('Sub-base'!$A:$A,Base!AH$2,'Sub-base'!$AP:$AP)</f>
        <v>0</v>
      </c>
      <c r="AI55" s="19">
        <f ca="1">SUMIF('Sub-base'!$A:$A,Base!AI$2,'Sub-base'!$AP:$AP)</f>
        <v>0</v>
      </c>
      <c r="AJ55" s="19">
        <f ca="1">SUMIF('Sub-base'!$A:$A,Base!AJ$2,'Sub-base'!$AP:$AP)</f>
        <v>0</v>
      </c>
      <c r="AK55" s="19">
        <f ca="1">SUMIF('Sub-base'!$A:$A,Base!AK$2,'Sub-base'!$AP:$AP)</f>
        <v>0</v>
      </c>
      <c r="AL55" s="19">
        <f ca="1">SUMIF('Sub-base'!$A:$A,Base!AL$2,'Sub-base'!$AP:$AP)</f>
        <v>0</v>
      </c>
      <c r="AM55" s="19">
        <f ca="1">SUMIF('Sub-base'!$A:$A,Base!AM$2,'Sub-base'!$AP:$AP)</f>
        <v>0</v>
      </c>
      <c r="AN55" s="19">
        <f ca="1">SUMIF('Sub-base'!$A:$A,Base!AN$2,'Sub-base'!$AP:$AP)</f>
        <v>0</v>
      </c>
      <c r="AO55" s="19">
        <f ca="1">SUMIF('Sub-base'!$A:$A,Base!AO$2,'Sub-base'!$AP:$AP)</f>
        <v>0</v>
      </c>
      <c r="AP55" s="19">
        <f ca="1">SUMIF('Sub-base'!$A:$A,Base!AP$2,'Sub-base'!$AP:$AP)</f>
        <v>0</v>
      </c>
      <c r="AQ55" s="19">
        <f ca="1">SUMIF('Sub-base'!$A:$A,Base!AQ$2,'Sub-base'!$AP:$AP)</f>
        <v>0</v>
      </c>
      <c r="AR55" s="19">
        <f ca="1">SUMIF('Sub-base'!$A:$A,Base!AR$2,'Sub-base'!$AP:$AP)</f>
        <v>0</v>
      </c>
      <c r="AS55" s="19">
        <f ca="1">SUMIF('Sub-base'!$A:$A,Base!AS$2,'Sub-base'!$AP:$AP)</f>
        <v>0</v>
      </c>
      <c r="AT55" s="19">
        <f ca="1">SUMIF('Sub-base'!$A:$A,Base!AT$2,'Sub-base'!$AP:$AP)</f>
        <v>0</v>
      </c>
      <c r="AU55" s="19">
        <f ca="1">SUMIF('Sub-base'!$A:$A,Base!AU$2,'Sub-base'!$AP:$AP)</f>
        <v>0</v>
      </c>
      <c r="AV55" s="19">
        <f ca="1">SUMIF('Sub-base'!$A:$A,Base!AV$2,'Sub-base'!$AP:$AP)</f>
        <v>0</v>
      </c>
      <c r="AW55" s="19">
        <f ca="1">SUMIF('Sub-base'!$A:$A,Base!AW$2,'Sub-base'!$AP:$AP)</f>
        <v>0</v>
      </c>
      <c r="AX55" s="19">
        <f ca="1">SUMIF('Sub-base'!$A:$A,Base!AX$2,'Sub-base'!$AP:$AP)</f>
        <v>0</v>
      </c>
      <c r="AY55" s="19">
        <f ca="1">SUMIF('Sub-base'!$A:$A,Base!AY$2,'Sub-base'!$AP:$AP)</f>
        <v>0</v>
      </c>
      <c r="AZ55" s="19">
        <f ca="1">SUMIF('Sub-base'!$A:$A,Base!AZ$2,'Sub-base'!$AP:$AP)</f>
        <v>0</v>
      </c>
      <c r="BA55" s="19">
        <f ca="1">SUMIF('Sub-base'!$A:$A,Base!BA$2,'Sub-base'!$AP:$AP)</f>
        <v>0</v>
      </c>
      <c r="BB55" s="19">
        <f ca="1">SUMIF('Sub-base'!$A:$A,Base!BB$2,'Sub-base'!$AP:$AP)</f>
        <v>0</v>
      </c>
      <c r="BC55" s="19">
        <f ca="1">SUMIF('Sub-base'!$A:$A,Base!BC$2,'Sub-base'!$AP:$AP)</f>
        <v>0</v>
      </c>
      <c r="BD55" s="19">
        <f ca="1">SUMIF('Sub-base'!$A:$A,Base!BD$2,'Sub-base'!$AP:$AP)</f>
        <v>0</v>
      </c>
      <c r="BE55" s="19">
        <f ca="1">SUMIF('Sub-base'!$A:$A,Base!BE$2,'Sub-base'!$AP:$AP)</f>
        <v>0</v>
      </c>
      <c r="BF55" s="19">
        <f ca="1">SUMIF('Sub-base'!$A:$A,Base!BF$2,'Sub-base'!$AP:$AP)</f>
        <v>0</v>
      </c>
      <c r="BG55" s="19">
        <f ca="1">SUMIF('Sub-base'!$A:$A,Base!BG$2,'Sub-base'!$AP:$AP)</f>
        <v>0</v>
      </c>
      <c r="BH55" s="19">
        <f ca="1">SUMIF('Sub-base'!$A:$A,Base!BH$2,'Sub-base'!$AP:$AP)</f>
        <v>0</v>
      </c>
      <c r="BI55" s="19">
        <f ca="1">SUMIF('Sub-base'!$A:$A,Base!BI$2,'Sub-base'!$AP:$AP)</f>
        <v>0</v>
      </c>
      <c r="BJ55" s="19">
        <f ca="1">SUMIF('Sub-base'!$A:$A,Base!BJ$2,'Sub-base'!$AP:$AP)</f>
        <v>0</v>
      </c>
      <c r="BK55" s="19">
        <f ca="1">SUMIF('Sub-base'!$A:$A,Base!BK$2,'Sub-base'!$AP:$AP)</f>
        <v>0</v>
      </c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</row>
    <row r="56" spans="1:171" ht="17" thickBot="1">
      <c r="A56" s="20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51"/>
      <c r="EE56" s="51"/>
      <c r="EF56" s="51"/>
      <c r="EG56" s="51"/>
      <c r="EH56" s="51"/>
      <c r="EI56" s="51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</row>
    <row r="57" spans="1:171">
      <c r="A57" s="23" t="s">
        <v>74</v>
      </c>
      <c r="B57" s="23"/>
      <c r="C57" s="26">
        <f t="shared" ref="C57:AH57" ca="1" si="19">IFERROR(C27/C21,0)</f>
        <v>0.35714285714285715</v>
      </c>
      <c r="D57" s="26">
        <f t="shared" ca="1" si="19"/>
        <v>0.30612244897959184</v>
      </c>
      <c r="E57" s="26">
        <f t="shared" ca="1" si="19"/>
        <v>0.38095238095238093</v>
      </c>
      <c r="F57" s="26">
        <f t="shared" ca="1" si="19"/>
        <v>0.65573770491803274</v>
      </c>
      <c r="G57" s="26">
        <f t="shared" ca="1" si="19"/>
        <v>0.578125</v>
      </c>
      <c r="H57" s="26">
        <f t="shared" ca="1" si="19"/>
        <v>0.52830188679245282</v>
      </c>
      <c r="I57" s="26">
        <f t="shared" ca="1" si="19"/>
        <v>0.27906976744186046</v>
      </c>
      <c r="J57" s="26">
        <f t="shared" ca="1" si="19"/>
        <v>0.51282051282051277</v>
      </c>
      <c r="K57" s="26">
        <f t="shared" ca="1" si="19"/>
        <v>0.48275862068965519</v>
      </c>
      <c r="L57" s="26">
        <f t="shared" ca="1" si="19"/>
        <v>0.51351351351351349</v>
      </c>
      <c r="M57" s="26">
        <f t="shared" ca="1" si="19"/>
        <v>0.36363636363636365</v>
      </c>
      <c r="N57" s="26">
        <f t="shared" ca="1" si="19"/>
        <v>0.32558139534883723</v>
      </c>
      <c r="O57" s="26">
        <f t="shared" ca="1" si="19"/>
        <v>0.37209302325581395</v>
      </c>
      <c r="P57" s="26">
        <f t="shared" ca="1" si="19"/>
        <v>0.3888888888888889</v>
      </c>
      <c r="Q57" s="26">
        <f t="shared" ca="1" si="19"/>
        <v>0.56000000000000005</v>
      </c>
      <c r="R57" s="26">
        <f t="shared" ca="1" si="19"/>
        <v>0.53333333333333333</v>
      </c>
      <c r="S57" s="26">
        <f t="shared" ca="1" si="19"/>
        <v>0.34375</v>
      </c>
      <c r="T57" s="26">
        <f t="shared" ca="1" si="19"/>
        <v>0.31578947368421051</v>
      </c>
      <c r="U57" s="26">
        <f t="shared" ca="1" si="19"/>
        <v>0.37254901960784315</v>
      </c>
      <c r="V57" s="26">
        <f t="shared" ca="1" si="19"/>
        <v>0.51219512195121952</v>
      </c>
      <c r="W57" s="26">
        <f t="shared" ca="1" si="19"/>
        <v>0.5</v>
      </c>
      <c r="X57" s="26">
        <f t="shared" ca="1" si="19"/>
        <v>0.44</v>
      </c>
      <c r="Y57" s="26">
        <f t="shared" ca="1" si="19"/>
        <v>0.31818181818181818</v>
      </c>
      <c r="Z57" s="26">
        <f t="shared" ca="1" si="19"/>
        <v>0.3</v>
      </c>
      <c r="AA57" s="26">
        <f t="shared" ca="1" si="19"/>
        <v>0.14545454545454545</v>
      </c>
      <c r="AB57" s="26">
        <f t="shared" ca="1" si="19"/>
        <v>0.44067796610169491</v>
      </c>
      <c r="AC57" s="26">
        <f t="shared" ca="1" si="19"/>
        <v>0.31578947368421051</v>
      </c>
      <c r="AD57" s="26">
        <f t="shared" ca="1" si="19"/>
        <v>0.29090909090909089</v>
      </c>
      <c r="AE57" s="26">
        <f t="shared" ca="1" si="19"/>
        <v>0.45098039215686275</v>
      </c>
      <c r="AF57" s="26">
        <f t="shared" ca="1" si="19"/>
        <v>0.31111111111111112</v>
      </c>
      <c r="AG57" s="26">
        <f t="shared" ca="1" si="19"/>
        <v>0.38383838383838381</v>
      </c>
      <c r="AH57" s="26">
        <f t="shared" ca="1" si="19"/>
        <v>0.46250000000000002</v>
      </c>
      <c r="AI57" s="26">
        <f t="shared" ref="AI57:BK57" ca="1" si="20">IFERROR(AI27/AI21,0)</f>
        <v>0.52325581395348841</v>
      </c>
      <c r="AJ57" s="26">
        <f t="shared" ca="1" si="20"/>
        <v>0.42045454545454547</v>
      </c>
      <c r="AK57" s="26">
        <f t="shared" ca="1" si="20"/>
        <v>0.34210526315789475</v>
      </c>
      <c r="AL57" s="26">
        <f t="shared" ca="1" si="20"/>
        <v>0.32</v>
      </c>
      <c r="AM57" s="26">
        <f t="shared" ca="1" si="20"/>
        <v>0.34090909090909088</v>
      </c>
      <c r="AN57" s="26">
        <f t="shared" ca="1" si="20"/>
        <v>0.3728813559322034</v>
      </c>
      <c r="AO57" s="26">
        <f t="shared" ca="1" si="20"/>
        <v>0.38235294117647056</v>
      </c>
      <c r="AP57" s="26">
        <f t="shared" ca="1" si="20"/>
        <v>0.38235294117647056</v>
      </c>
      <c r="AQ57" s="26">
        <f t="shared" ca="1" si="20"/>
        <v>0.39285714285714285</v>
      </c>
      <c r="AR57" s="26">
        <f t="shared" ca="1" si="20"/>
        <v>0.40909090909090912</v>
      </c>
      <c r="AS57" s="26">
        <f t="shared" ca="1" si="20"/>
        <v>0.14285714285714285</v>
      </c>
      <c r="AT57" s="26">
        <f t="shared" ca="1" si="20"/>
        <v>0.30769230769230771</v>
      </c>
      <c r="AU57" s="26">
        <f t="shared" ca="1" si="20"/>
        <v>0.51351351351351349</v>
      </c>
      <c r="AV57" s="26">
        <f t="shared" ca="1" si="20"/>
        <v>0.34375</v>
      </c>
      <c r="AW57" s="26">
        <f t="shared" ca="1" si="20"/>
        <v>0.42222222222222222</v>
      </c>
      <c r="AX57" s="26">
        <f t="shared" ca="1" si="20"/>
        <v>0.42857142857142855</v>
      </c>
      <c r="AY57" s="26">
        <f t="shared" ca="1" si="20"/>
        <v>0.13333333333333333</v>
      </c>
      <c r="AZ57" s="26">
        <f t="shared" ca="1" si="20"/>
        <v>0.36</v>
      </c>
      <c r="BA57" s="26">
        <f t="shared" ca="1" si="20"/>
        <v>0.43902439024390244</v>
      </c>
      <c r="BB57" s="26">
        <f t="shared" ca="1" si="20"/>
        <v>0.2857142857142857</v>
      </c>
      <c r="BC57" s="26">
        <f t="shared" ca="1" si="20"/>
        <v>0.23529411764705882</v>
      </c>
      <c r="BD57" s="26">
        <f t="shared" ca="1" si="20"/>
        <v>0.30357142857142855</v>
      </c>
      <c r="BE57" s="26">
        <f t="shared" ca="1" si="20"/>
        <v>0.2</v>
      </c>
      <c r="BF57" s="26">
        <f t="shared" ca="1" si="20"/>
        <v>0.43333333333333335</v>
      </c>
      <c r="BG57" s="26">
        <f t="shared" ca="1" si="20"/>
        <v>0.25</v>
      </c>
      <c r="BH57" s="26">
        <f t="shared" ca="1" si="20"/>
        <v>0.37878787878787878</v>
      </c>
      <c r="BI57" s="26">
        <f t="shared" ca="1" si="20"/>
        <v>0.56140350877192979</v>
      </c>
      <c r="BJ57" s="26">
        <f t="shared" ca="1" si="20"/>
        <v>0.3783783783783784</v>
      </c>
      <c r="BK57" s="26">
        <f t="shared" ca="1" si="20"/>
        <v>0</v>
      </c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</row>
    <row r="58" spans="1:171">
      <c r="A58" s="20"/>
      <c r="B58" s="20" t="s">
        <v>41</v>
      </c>
      <c r="C58" s="27">
        <f t="shared" ref="C58:AH58" ca="1" si="21">IFERROR(C28/C22,0)</f>
        <v>0.35294117647058826</v>
      </c>
      <c r="D58" s="27">
        <f t="shared" ca="1" si="21"/>
        <v>0.14285714285714285</v>
      </c>
      <c r="E58" s="27">
        <f t="shared" ca="1" si="21"/>
        <v>0.23529411764705882</v>
      </c>
      <c r="F58" s="27">
        <f t="shared" ca="1" si="21"/>
        <v>0.16666666666666666</v>
      </c>
      <c r="G58" s="27">
        <f t="shared" ca="1" si="21"/>
        <v>0.25</v>
      </c>
      <c r="H58" s="27">
        <f t="shared" ca="1" si="21"/>
        <v>0.13636363636363635</v>
      </c>
      <c r="I58" s="27">
        <f t="shared" ca="1" si="21"/>
        <v>0.30952380952380953</v>
      </c>
      <c r="J58" s="27">
        <f t="shared" ca="1" si="21"/>
        <v>0.2857142857142857</v>
      </c>
      <c r="K58" s="27">
        <f t="shared" ca="1" si="21"/>
        <v>0.17391304347826086</v>
      </c>
      <c r="L58" s="27">
        <f t="shared" ca="1" si="21"/>
        <v>0.5</v>
      </c>
      <c r="M58" s="27">
        <f t="shared" ca="1" si="21"/>
        <v>9.0909090909090912E-2</v>
      </c>
      <c r="N58" s="27">
        <f t="shared" ca="1" si="21"/>
        <v>7.1428571428571425E-2</v>
      </c>
      <c r="O58" s="27">
        <f t="shared" ca="1" si="21"/>
        <v>0.23076923076923078</v>
      </c>
      <c r="P58" s="27">
        <f t="shared" ca="1" si="21"/>
        <v>0.42857142857142855</v>
      </c>
      <c r="Q58" s="27">
        <f t="shared" ca="1" si="21"/>
        <v>0.66666666666666663</v>
      </c>
      <c r="R58" s="27">
        <f t="shared" ca="1" si="21"/>
        <v>0.19047619047619047</v>
      </c>
      <c r="S58" s="27">
        <f t="shared" ca="1" si="21"/>
        <v>0.13333333333333333</v>
      </c>
      <c r="T58" s="27">
        <f t="shared" ca="1" si="21"/>
        <v>0.23076923076923078</v>
      </c>
      <c r="U58" s="27">
        <f t="shared" ca="1" si="21"/>
        <v>0.31578947368421051</v>
      </c>
      <c r="V58" s="27">
        <f t="shared" ca="1" si="21"/>
        <v>0.45454545454545453</v>
      </c>
      <c r="W58" s="27">
        <f t="shared" ca="1" si="21"/>
        <v>0.2</v>
      </c>
      <c r="X58" s="27">
        <f t="shared" ca="1" si="21"/>
        <v>0.33333333333333331</v>
      </c>
      <c r="Y58" s="27">
        <f t="shared" ca="1" si="21"/>
        <v>0.18181818181818182</v>
      </c>
      <c r="Z58" s="27">
        <f t="shared" ca="1" si="21"/>
        <v>0.15384615384615385</v>
      </c>
      <c r="AA58" s="27">
        <f t="shared" ca="1" si="21"/>
        <v>0.1875</v>
      </c>
      <c r="AB58" s="27">
        <f t="shared" ca="1" si="21"/>
        <v>0.53846153846153844</v>
      </c>
      <c r="AC58" s="27">
        <f t="shared" ca="1" si="21"/>
        <v>0.15</v>
      </c>
      <c r="AD58" s="27">
        <f t="shared" ca="1" si="21"/>
        <v>0.1875</v>
      </c>
      <c r="AE58" s="27">
        <f t="shared" ca="1" si="21"/>
        <v>0.35294117647058826</v>
      </c>
      <c r="AF58" s="27">
        <f t="shared" ca="1" si="21"/>
        <v>0.25925925925925924</v>
      </c>
      <c r="AG58" s="27">
        <f t="shared" ca="1" si="21"/>
        <v>0.18181818181818182</v>
      </c>
      <c r="AH58" s="27">
        <f t="shared" ca="1" si="21"/>
        <v>0.36842105263157893</v>
      </c>
      <c r="AI58" s="27">
        <f t="shared" ref="AI58:BK58" ca="1" si="22">IFERROR(AI28/AI22,0)</f>
        <v>0.31578947368421051</v>
      </c>
      <c r="AJ58" s="27">
        <f t="shared" ca="1" si="22"/>
        <v>0.25</v>
      </c>
      <c r="AK58" s="27">
        <f t="shared" ca="1" si="22"/>
        <v>8.3333333333333329E-2</v>
      </c>
      <c r="AL58" s="27">
        <f t="shared" ca="1" si="22"/>
        <v>0.14285714285714285</v>
      </c>
      <c r="AM58" s="27">
        <f t="shared" ca="1" si="22"/>
        <v>0.44444444444444442</v>
      </c>
      <c r="AN58" s="27">
        <f t="shared" ca="1" si="22"/>
        <v>0.17857142857142858</v>
      </c>
      <c r="AO58" s="27">
        <f t="shared" ca="1" si="22"/>
        <v>0.21052631578947367</v>
      </c>
      <c r="AP58" s="27">
        <f t="shared" ca="1" si="22"/>
        <v>0.25</v>
      </c>
      <c r="AQ58" s="27">
        <f t="shared" ca="1" si="22"/>
        <v>0.21428571428571427</v>
      </c>
      <c r="AR58" s="27">
        <f t="shared" ca="1" si="22"/>
        <v>0.1111111111111111</v>
      </c>
      <c r="AS58" s="27">
        <f t="shared" ca="1" si="22"/>
        <v>0</v>
      </c>
      <c r="AT58" s="27">
        <f t="shared" ca="1" si="22"/>
        <v>0.15</v>
      </c>
      <c r="AU58" s="27">
        <f t="shared" ca="1" si="22"/>
        <v>0.31578947368421051</v>
      </c>
      <c r="AV58" s="27">
        <f t="shared" ca="1" si="22"/>
        <v>0.30434782608695654</v>
      </c>
      <c r="AW58" s="27">
        <f t="shared" ca="1" si="22"/>
        <v>0.21428571428571427</v>
      </c>
      <c r="AX58" s="27">
        <f t="shared" ca="1" si="22"/>
        <v>0.38461538461538464</v>
      </c>
      <c r="AY58" s="27">
        <f t="shared" ca="1" si="22"/>
        <v>0</v>
      </c>
      <c r="AZ58" s="27">
        <f t="shared" ca="1" si="22"/>
        <v>0.45454545454545453</v>
      </c>
      <c r="BA58" s="27">
        <f t="shared" ca="1" si="22"/>
        <v>0.44444444444444442</v>
      </c>
      <c r="BB58" s="27">
        <f t="shared" ca="1" si="22"/>
        <v>0.4</v>
      </c>
      <c r="BC58" s="27">
        <f t="shared" ca="1" si="22"/>
        <v>0.1</v>
      </c>
      <c r="BD58" s="27">
        <f t="shared" ca="1" si="22"/>
        <v>0.22222222222222221</v>
      </c>
      <c r="BE58" s="27">
        <f t="shared" ca="1" si="22"/>
        <v>0.2</v>
      </c>
      <c r="BF58" s="27">
        <f t="shared" ca="1" si="22"/>
        <v>0.38461538461538464</v>
      </c>
      <c r="BG58" s="27">
        <f t="shared" ca="1" si="22"/>
        <v>0.27272727272727271</v>
      </c>
      <c r="BH58" s="27">
        <f t="shared" ca="1" si="22"/>
        <v>0.43478260869565216</v>
      </c>
      <c r="BI58" s="27">
        <f t="shared" ca="1" si="22"/>
        <v>0.5714285714285714</v>
      </c>
      <c r="BJ58" s="27">
        <f t="shared" ca="1" si="22"/>
        <v>0.66666666666666663</v>
      </c>
      <c r="BK58" s="27">
        <f t="shared" ca="1" si="22"/>
        <v>0</v>
      </c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</row>
    <row r="59" spans="1:171">
      <c r="A59" s="20"/>
      <c r="B59" s="20" t="s">
        <v>39</v>
      </c>
      <c r="C59" s="27">
        <f t="shared" ref="C59:AH59" ca="1" si="23">IFERROR(C29/C23,0)</f>
        <v>0.5714285714285714</v>
      </c>
      <c r="D59" s="27">
        <f t="shared" ca="1" si="23"/>
        <v>0.8125</v>
      </c>
      <c r="E59" s="27">
        <f t="shared" ca="1" si="23"/>
        <v>0.70588235294117652</v>
      </c>
      <c r="F59" s="27">
        <f t="shared" ca="1" si="23"/>
        <v>1.0294117647058822</v>
      </c>
      <c r="G59" s="27">
        <f t="shared" ca="1" si="23"/>
        <v>0.967741935483871</v>
      </c>
      <c r="H59" s="27">
        <f t="shared" ca="1" si="23"/>
        <v>0.96153846153846156</v>
      </c>
      <c r="I59" s="27">
        <f t="shared" ca="1" si="23"/>
        <v>5.25</v>
      </c>
      <c r="J59" s="27">
        <f t="shared" ca="1" si="23"/>
        <v>1.7142857142857142</v>
      </c>
      <c r="K59" s="27">
        <f t="shared" ca="1" si="23"/>
        <v>1.5</v>
      </c>
      <c r="L59" s="27">
        <f t="shared" ca="1" si="23"/>
        <v>1.3333333333333333</v>
      </c>
      <c r="M59" s="27">
        <f t="shared" ca="1" si="23"/>
        <v>1.2</v>
      </c>
      <c r="N59" s="27">
        <f t="shared" ca="1" si="23"/>
        <v>0.70588235294117652</v>
      </c>
      <c r="O59" s="27">
        <f t="shared" ca="1" si="23"/>
        <v>0.6</v>
      </c>
      <c r="P59" s="27">
        <f t="shared" ca="1" si="23"/>
        <v>0.75</v>
      </c>
      <c r="Q59" s="27">
        <f t="shared" ca="1" si="23"/>
        <v>0.8571428571428571</v>
      </c>
      <c r="R59" s="27">
        <f t="shared" ca="1" si="23"/>
        <v>1.5</v>
      </c>
      <c r="S59" s="27">
        <f t="shared" ca="1" si="23"/>
        <v>0.81818181818181823</v>
      </c>
      <c r="T59" s="27">
        <f t="shared" ca="1" si="23"/>
        <v>0.75</v>
      </c>
      <c r="U59" s="27">
        <f t="shared" ca="1" si="23"/>
        <v>0.69230769230769229</v>
      </c>
      <c r="V59" s="27">
        <f t="shared" ca="1" si="23"/>
        <v>0.75</v>
      </c>
      <c r="W59" s="27">
        <f t="shared" ca="1" si="23"/>
        <v>0.91666666666666663</v>
      </c>
      <c r="X59" s="27">
        <f t="shared" ca="1" si="23"/>
        <v>0.66666666666666663</v>
      </c>
      <c r="Y59" s="27">
        <f t="shared" ca="1" si="23"/>
        <v>0.83333333333333337</v>
      </c>
      <c r="Z59" s="27">
        <f t="shared" ca="1" si="23"/>
        <v>0.83333333333333337</v>
      </c>
      <c r="AA59" s="27">
        <f t="shared" ca="1" si="23"/>
        <v>0.27272727272727271</v>
      </c>
      <c r="AB59" s="27">
        <f t="shared" ca="1" si="23"/>
        <v>0.75</v>
      </c>
      <c r="AC59" s="27">
        <f t="shared" ca="1" si="23"/>
        <v>0.61764705882352944</v>
      </c>
      <c r="AD59" s="27">
        <f t="shared" ca="1" si="23"/>
        <v>0.68421052631578949</v>
      </c>
      <c r="AE59" s="27">
        <f t="shared" ca="1" si="23"/>
        <v>0.85</v>
      </c>
      <c r="AF59" s="27">
        <f t="shared" ca="1" si="23"/>
        <v>0.625</v>
      </c>
      <c r="AG59" s="27">
        <f t="shared" ca="1" si="23"/>
        <v>0.55932203389830504</v>
      </c>
      <c r="AH59" s="27">
        <f t="shared" ca="1" si="23"/>
        <v>0.5957446808510638</v>
      </c>
      <c r="AI59" s="27">
        <f t="shared" ref="AI59:BK59" ca="1" si="24">IFERROR(AI29/AI23,0)</f>
        <v>0.66666666666666663</v>
      </c>
      <c r="AJ59" s="27">
        <f t="shared" ca="1" si="24"/>
        <v>0.71052631578947367</v>
      </c>
      <c r="AK59" s="27">
        <f t="shared" ca="1" si="24"/>
        <v>1.1111111111111112</v>
      </c>
      <c r="AL59" s="27">
        <f t="shared" ca="1" si="24"/>
        <v>1.5</v>
      </c>
      <c r="AM59" s="27">
        <f t="shared" ca="1" si="24"/>
        <v>0.54545454545454541</v>
      </c>
      <c r="AN59" s="27">
        <f t="shared" ca="1" si="24"/>
        <v>1.0666666666666667</v>
      </c>
      <c r="AO59" s="27">
        <f t="shared" ca="1" si="24"/>
        <v>0.9</v>
      </c>
      <c r="AP59" s="27">
        <f t="shared" ca="1" si="24"/>
        <v>0.6</v>
      </c>
      <c r="AQ59" s="27">
        <f t="shared" ca="1" si="24"/>
        <v>0.88888888888888884</v>
      </c>
      <c r="AR59" s="27">
        <f t="shared" ca="1" si="24"/>
        <v>0.7</v>
      </c>
      <c r="AS59" s="27">
        <f t="shared" ca="1" si="24"/>
        <v>0.66666666666666663</v>
      </c>
      <c r="AT59" s="27">
        <f t="shared" ca="1" si="24"/>
        <v>0.5714285714285714</v>
      </c>
      <c r="AU59" s="27">
        <f t="shared" ca="1" si="24"/>
        <v>1.3333333333333333</v>
      </c>
      <c r="AV59" s="27">
        <f t="shared" ca="1" si="24"/>
        <v>0.52380952380952384</v>
      </c>
      <c r="AW59" s="27">
        <f t="shared" ca="1" si="24"/>
        <v>1.0769230769230769</v>
      </c>
      <c r="AX59" s="27">
        <f t="shared" ca="1" si="24"/>
        <v>1.75</v>
      </c>
      <c r="AY59" s="27">
        <f t="shared" ca="1" si="24"/>
        <v>1</v>
      </c>
      <c r="AZ59" s="27">
        <f t="shared" ca="1" si="24"/>
        <v>1.5</v>
      </c>
      <c r="BA59" s="27">
        <f t="shared" ca="1" si="24"/>
        <v>1</v>
      </c>
      <c r="BB59" s="27">
        <f t="shared" ca="1" si="24"/>
        <v>0.35714285714285715</v>
      </c>
      <c r="BC59" s="27">
        <f t="shared" ca="1" si="24"/>
        <v>0.6</v>
      </c>
      <c r="BD59" s="27">
        <f t="shared" ca="1" si="24"/>
        <v>1.1000000000000001</v>
      </c>
      <c r="BE59" s="27">
        <f t="shared" ca="1" si="24"/>
        <v>0.5</v>
      </c>
      <c r="BF59" s="27">
        <f t="shared" ca="1" si="24"/>
        <v>1</v>
      </c>
      <c r="BG59" s="27">
        <f t="shared" ca="1" si="24"/>
        <v>0.55555555555555558</v>
      </c>
      <c r="BH59" s="27">
        <f t="shared" ca="1" si="24"/>
        <v>0.82352941176470584</v>
      </c>
      <c r="BI59" s="27">
        <f t="shared" ca="1" si="24"/>
        <v>1.125</v>
      </c>
      <c r="BJ59" s="27">
        <f t="shared" ca="1" si="24"/>
        <v>0.5</v>
      </c>
      <c r="BK59" s="27">
        <f t="shared" ca="1" si="24"/>
        <v>0</v>
      </c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</row>
    <row r="60" spans="1:171">
      <c r="A60" s="20"/>
      <c r="B60" s="20" t="s">
        <v>65</v>
      </c>
      <c r="C60" s="27">
        <f t="shared" ref="C60:AH60" ca="1" si="25">IFERROR(C30/C24,0)</f>
        <v>0</v>
      </c>
      <c r="D60" s="27">
        <f t="shared" ca="1" si="25"/>
        <v>0</v>
      </c>
      <c r="E60" s="27">
        <f t="shared" ca="1" si="25"/>
        <v>0</v>
      </c>
      <c r="F60" s="27">
        <f t="shared" ca="1" si="25"/>
        <v>0.2</v>
      </c>
      <c r="G60" s="27">
        <f t="shared" ca="1" si="25"/>
        <v>0.1111111111111111</v>
      </c>
      <c r="H60" s="27">
        <f t="shared" ca="1" si="25"/>
        <v>0</v>
      </c>
      <c r="I60" s="27">
        <f t="shared" ca="1" si="25"/>
        <v>8.1730769230769232E-2</v>
      </c>
      <c r="J60" s="27">
        <f t="shared" ca="1" si="25"/>
        <v>0.22222222222222221</v>
      </c>
      <c r="K60" s="27">
        <f t="shared" ca="1" si="25"/>
        <v>0.2608695652173913</v>
      </c>
      <c r="L60" s="27">
        <f t="shared" ca="1" si="25"/>
        <v>0.1111111111111111</v>
      </c>
      <c r="M60" s="27">
        <f t="shared" ca="1" si="25"/>
        <v>0.16666666666666666</v>
      </c>
      <c r="N60" s="27">
        <f t="shared" ca="1" si="25"/>
        <v>8.3333333333333329E-2</v>
      </c>
      <c r="O60" s="27">
        <f t="shared" ca="1" si="25"/>
        <v>0.1</v>
      </c>
      <c r="P60" s="27">
        <f t="shared" ca="1" si="25"/>
        <v>0.14285714285714285</v>
      </c>
      <c r="Q60" s="27">
        <f t="shared" ca="1" si="25"/>
        <v>0</v>
      </c>
      <c r="R60" s="27">
        <f t="shared" ca="1" si="25"/>
        <v>0</v>
      </c>
      <c r="S60" s="27">
        <f t="shared" ca="1" si="25"/>
        <v>0</v>
      </c>
      <c r="T60" s="27">
        <f t="shared" ca="1" si="25"/>
        <v>0</v>
      </c>
      <c r="U60" s="27">
        <f t="shared" ca="1" si="25"/>
        <v>0.21052631578947367</v>
      </c>
      <c r="V60" s="27">
        <f t="shared" ca="1" si="25"/>
        <v>0.1</v>
      </c>
      <c r="W60" s="27">
        <f t="shared" ca="1" si="25"/>
        <v>0</v>
      </c>
      <c r="X60" s="27">
        <f t="shared" ca="1" si="25"/>
        <v>0.14285714285714285</v>
      </c>
      <c r="Y60" s="27">
        <f t="shared" ca="1" si="25"/>
        <v>9.5238095238095233E-2</v>
      </c>
      <c r="Z60" s="27">
        <f t="shared" ca="1" si="25"/>
        <v>0</v>
      </c>
      <c r="AA60" s="27">
        <f t="shared" ca="1" si="25"/>
        <v>7.1428571428571425E-2</v>
      </c>
      <c r="AB60" s="27">
        <f t="shared" ca="1" si="25"/>
        <v>0.15384615384615385</v>
      </c>
      <c r="AC60" s="27">
        <f t="shared" ca="1" si="25"/>
        <v>0.14634146341463414</v>
      </c>
      <c r="AD60" s="27">
        <f t="shared" ca="1" si="25"/>
        <v>0</v>
      </c>
      <c r="AE60" s="27">
        <f t="shared" ca="1" si="25"/>
        <v>0</v>
      </c>
      <c r="AF60" s="27">
        <f t="shared" ca="1" si="25"/>
        <v>3.2258064516129031E-2</v>
      </c>
      <c r="AG60" s="27">
        <f t="shared" ca="1" si="25"/>
        <v>5.5555555555555552E-2</v>
      </c>
      <c r="AH60" s="27">
        <f t="shared" ca="1" si="25"/>
        <v>0.14285714285714285</v>
      </c>
      <c r="AI60" s="27">
        <f t="shared" ref="AI60:BK60" ca="1" si="26">IFERROR(AI30/AI24,0)</f>
        <v>0.23076923076923078</v>
      </c>
      <c r="AJ60" s="27">
        <f t="shared" ca="1" si="26"/>
        <v>0.15384615384615385</v>
      </c>
      <c r="AK60" s="27">
        <f t="shared" ca="1" si="26"/>
        <v>0.11764705882352941</v>
      </c>
      <c r="AL60" s="27">
        <f t="shared" ca="1" si="26"/>
        <v>0</v>
      </c>
      <c r="AM60" s="27">
        <f t="shared" ca="1" si="26"/>
        <v>6.6666666666666666E-2</v>
      </c>
      <c r="AN60" s="27">
        <f t="shared" ca="1" si="26"/>
        <v>6.25E-2</v>
      </c>
      <c r="AO60" s="27">
        <f t="shared" ca="1" si="26"/>
        <v>0</v>
      </c>
      <c r="AP60" s="27">
        <f t="shared" ca="1" si="26"/>
        <v>0.14285714285714285</v>
      </c>
      <c r="AQ60" s="27">
        <f t="shared" ca="1" si="26"/>
        <v>0</v>
      </c>
      <c r="AR60" s="27">
        <f t="shared" ca="1" si="26"/>
        <v>0.33333333333333331</v>
      </c>
      <c r="AS60" s="27">
        <f t="shared" ca="1" si="26"/>
        <v>0</v>
      </c>
      <c r="AT60" s="27">
        <f t="shared" ca="1" si="26"/>
        <v>0.2</v>
      </c>
      <c r="AU60" s="27">
        <f t="shared" ca="1" si="26"/>
        <v>0.1111111111111111</v>
      </c>
      <c r="AV60" s="27">
        <f t="shared" ca="1" si="26"/>
        <v>0.2</v>
      </c>
      <c r="AW60" s="27">
        <f t="shared" ca="1" si="26"/>
        <v>0.1111111111111111</v>
      </c>
      <c r="AX60" s="27">
        <f t="shared" ca="1" si="26"/>
        <v>0</v>
      </c>
      <c r="AY60" s="27">
        <f t="shared" ca="1" si="26"/>
        <v>0</v>
      </c>
      <c r="AZ60" s="27">
        <f t="shared" ca="1" si="26"/>
        <v>8.3333333333333329E-2</v>
      </c>
      <c r="BA60" s="27">
        <f t="shared" ca="1" si="26"/>
        <v>7.1428571428571425E-2</v>
      </c>
      <c r="BB60" s="27">
        <f t="shared" ca="1" si="26"/>
        <v>9.0909090909090912E-2</v>
      </c>
      <c r="BC60" s="27">
        <f t="shared" ca="1" si="26"/>
        <v>0.21052631578947367</v>
      </c>
      <c r="BD60" s="27">
        <f t="shared" ca="1" si="26"/>
        <v>7.1428571428571425E-2</v>
      </c>
      <c r="BE60" s="27">
        <f t="shared" ca="1" si="26"/>
        <v>9.0909090909090912E-2</v>
      </c>
      <c r="BF60" s="27">
        <f t="shared" ca="1" si="26"/>
        <v>0.1</v>
      </c>
      <c r="BG60" s="27">
        <f t="shared" ca="1" si="26"/>
        <v>0</v>
      </c>
      <c r="BH60" s="27">
        <f t="shared" ca="1" si="26"/>
        <v>3.8461538461538464E-2</v>
      </c>
      <c r="BI60" s="27">
        <f t="shared" ca="1" si="26"/>
        <v>0.1</v>
      </c>
      <c r="BJ60" s="27">
        <f t="shared" ca="1" si="26"/>
        <v>0.19047619047619047</v>
      </c>
      <c r="BK60" s="27">
        <f t="shared" ca="1" si="26"/>
        <v>0</v>
      </c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</row>
    <row r="61" spans="1:171">
      <c r="A61" s="20"/>
      <c r="B61" s="20" t="s">
        <v>66</v>
      </c>
      <c r="C61" s="27">
        <f t="shared" ref="C61:AH61" ca="1" si="27">IFERROR(C31/C25,0)</f>
        <v>0</v>
      </c>
      <c r="D61" s="27">
        <f t="shared" ca="1" si="27"/>
        <v>0</v>
      </c>
      <c r="E61" s="27">
        <f t="shared" ca="1" si="27"/>
        <v>0</v>
      </c>
      <c r="F61" s="27">
        <f t="shared" ca="1" si="27"/>
        <v>0</v>
      </c>
      <c r="G61" s="27">
        <f t="shared" ca="1" si="27"/>
        <v>0</v>
      </c>
      <c r="H61" s="27">
        <f t="shared" ca="1" si="27"/>
        <v>0</v>
      </c>
      <c r="I61" s="27">
        <f t="shared" ca="1" si="27"/>
        <v>0</v>
      </c>
      <c r="J61" s="27">
        <f t="shared" ca="1" si="27"/>
        <v>0</v>
      </c>
      <c r="K61" s="27">
        <f t="shared" ca="1" si="27"/>
        <v>0</v>
      </c>
      <c r="L61" s="27">
        <f t="shared" ca="1" si="27"/>
        <v>0</v>
      </c>
      <c r="M61" s="27">
        <f t="shared" ca="1" si="27"/>
        <v>0</v>
      </c>
      <c r="N61" s="27">
        <f t="shared" ca="1" si="27"/>
        <v>0</v>
      </c>
      <c r="O61" s="27">
        <f t="shared" ca="1" si="27"/>
        <v>0</v>
      </c>
      <c r="P61" s="27">
        <f t="shared" ca="1" si="27"/>
        <v>0</v>
      </c>
      <c r="Q61" s="27">
        <f t="shared" ca="1" si="27"/>
        <v>0</v>
      </c>
      <c r="R61" s="27">
        <f t="shared" ca="1" si="27"/>
        <v>0</v>
      </c>
      <c r="S61" s="27">
        <f t="shared" ca="1" si="27"/>
        <v>0</v>
      </c>
      <c r="T61" s="27">
        <f t="shared" ca="1" si="27"/>
        <v>0</v>
      </c>
      <c r="U61" s="27">
        <f t="shared" ca="1" si="27"/>
        <v>0</v>
      </c>
      <c r="V61" s="27">
        <f t="shared" ca="1" si="27"/>
        <v>0</v>
      </c>
      <c r="W61" s="27">
        <f t="shared" ca="1" si="27"/>
        <v>0</v>
      </c>
      <c r="X61" s="27">
        <f t="shared" ca="1" si="27"/>
        <v>0</v>
      </c>
      <c r="Y61" s="27">
        <f t="shared" ca="1" si="27"/>
        <v>0</v>
      </c>
      <c r="Z61" s="27">
        <f t="shared" ca="1" si="27"/>
        <v>0</v>
      </c>
      <c r="AA61" s="27">
        <f t="shared" ca="1" si="27"/>
        <v>0</v>
      </c>
      <c r="AB61" s="27">
        <f t="shared" ca="1" si="27"/>
        <v>0</v>
      </c>
      <c r="AC61" s="27">
        <f t="shared" ca="1" si="27"/>
        <v>0</v>
      </c>
      <c r="AD61" s="27">
        <f t="shared" ca="1" si="27"/>
        <v>0</v>
      </c>
      <c r="AE61" s="27">
        <f t="shared" ca="1" si="27"/>
        <v>0</v>
      </c>
      <c r="AF61" s="27">
        <f t="shared" ca="1" si="27"/>
        <v>0</v>
      </c>
      <c r="AG61" s="27">
        <f t="shared" ca="1" si="27"/>
        <v>0</v>
      </c>
      <c r="AH61" s="27">
        <f t="shared" ca="1" si="27"/>
        <v>0</v>
      </c>
      <c r="AI61" s="27">
        <f t="shared" ref="AI61:BJ61" ca="1" si="28">IFERROR(AI31/AI25,0)</f>
        <v>0</v>
      </c>
      <c r="AJ61" s="27">
        <f t="shared" ca="1" si="28"/>
        <v>0</v>
      </c>
      <c r="AK61" s="27">
        <f t="shared" ca="1" si="28"/>
        <v>0</v>
      </c>
      <c r="AL61" s="27">
        <f t="shared" ca="1" si="28"/>
        <v>0</v>
      </c>
      <c r="AM61" s="27">
        <f t="shared" ca="1" si="28"/>
        <v>0</v>
      </c>
      <c r="AN61" s="27">
        <f t="shared" ca="1" si="28"/>
        <v>0</v>
      </c>
      <c r="AO61" s="27">
        <f t="shared" ca="1" si="28"/>
        <v>0</v>
      </c>
      <c r="AP61" s="27">
        <f t="shared" ca="1" si="28"/>
        <v>0</v>
      </c>
      <c r="AQ61" s="27">
        <f t="shared" ca="1" si="28"/>
        <v>0</v>
      </c>
      <c r="AR61" s="27">
        <f t="shared" ca="1" si="28"/>
        <v>0</v>
      </c>
      <c r="AS61" s="27">
        <f t="shared" ca="1" si="28"/>
        <v>0</v>
      </c>
      <c r="AT61" s="27">
        <f t="shared" ca="1" si="28"/>
        <v>0</v>
      </c>
      <c r="AU61" s="27">
        <f t="shared" ca="1" si="28"/>
        <v>0</v>
      </c>
      <c r="AV61" s="27">
        <f t="shared" ca="1" si="28"/>
        <v>0</v>
      </c>
      <c r="AW61" s="27">
        <f t="shared" ca="1" si="28"/>
        <v>0</v>
      </c>
      <c r="AX61" s="27">
        <f t="shared" ca="1" si="28"/>
        <v>0</v>
      </c>
      <c r="AY61" s="27">
        <f t="shared" ca="1" si="28"/>
        <v>0</v>
      </c>
      <c r="AZ61" s="27">
        <f t="shared" ca="1" si="28"/>
        <v>0</v>
      </c>
      <c r="BA61" s="27">
        <f t="shared" ca="1" si="28"/>
        <v>0</v>
      </c>
      <c r="BB61" s="27">
        <f t="shared" ca="1" si="28"/>
        <v>0</v>
      </c>
      <c r="BC61" s="27">
        <f t="shared" ca="1" si="28"/>
        <v>0</v>
      </c>
      <c r="BD61" s="27">
        <f t="shared" ca="1" si="28"/>
        <v>0</v>
      </c>
      <c r="BE61" s="27">
        <f t="shared" ca="1" si="28"/>
        <v>0</v>
      </c>
      <c r="BF61" s="27">
        <f t="shared" ca="1" si="28"/>
        <v>0</v>
      </c>
      <c r="BG61" s="27">
        <f t="shared" ca="1" si="28"/>
        <v>0</v>
      </c>
      <c r="BH61" s="27">
        <f t="shared" ca="1" si="28"/>
        <v>0</v>
      </c>
      <c r="BI61" s="27">
        <f t="shared" ca="1" si="28"/>
        <v>0</v>
      </c>
      <c r="BJ61" s="27">
        <f t="shared" ca="1" si="28"/>
        <v>0</v>
      </c>
      <c r="BK61" s="27">
        <f ca="1">IFERROR(BK31/BK25,0)</f>
        <v>0</v>
      </c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</row>
    <row r="62" spans="1:171">
      <c r="A62" s="20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</row>
    <row r="63" spans="1:171">
      <c r="A63" s="23" t="s">
        <v>75</v>
      </c>
      <c r="B63" s="23"/>
      <c r="C63" s="26">
        <f t="shared" ref="C63:BK63" ca="1" si="29">IFERROR(C37/C27,0)</f>
        <v>0</v>
      </c>
      <c r="D63" s="26">
        <f t="shared" ca="1" si="29"/>
        <v>0.33333333333333331</v>
      </c>
      <c r="E63" s="26">
        <f t="shared" ca="1" si="29"/>
        <v>0.25</v>
      </c>
      <c r="F63" s="26">
        <f t="shared" ca="1" si="29"/>
        <v>0.27500000000000002</v>
      </c>
      <c r="G63" s="26">
        <f t="shared" ca="1" si="29"/>
        <v>0.35135135135135137</v>
      </c>
      <c r="H63" s="26">
        <f t="shared" ca="1" si="29"/>
        <v>0.6785714285714286</v>
      </c>
      <c r="I63" s="26">
        <f t="shared" ca="1" si="29"/>
        <v>6.9444444444444448E-2</v>
      </c>
      <c r="J63" s="26">
        <f t="shared" ca="1" si="29"/>
        <v>0.15</v>
      </c>
      <c r="K63" s="26">
        <f t="shared" ca="1" si="29"/>
        <v>0.6428571428571429</v>
      </c>
      <c r="L63" s="26">
        <f t="shared" ca="1" si="29"/>
        <v>0.36842105263157893</v>
      </c>
      <c r="M63" s="26">
        <f t="shared" ca="1" si="29"/>
        <v>0</v>
      </c>
      <c r="N63" s="26">
        <f t="shared" ca="1" si="29"/>
        <v>0.35714285714285715</v>
      </c>
      <c r="O63" s="26">
        <f t="shared" ca="1" si="29"/>
        <v>0.6875</v>
      </c>
      <c r="P63" s="26">
        <f t="shared" ca="1" si="29"/>
        <v>0.8571428571428571</v>
      </c>
      <c r="Q63" s="26">
        <f t="shared" ca="1" si="29"/>
        <v>0</v>
      </c>
      <c r="R63" s="26">
        <f t="shared" ca="1" si="29"/>
        <v>0.5625</v>
      </c>
      <c r="S63" s="26">
        <f t="shared" ca="1" si="29"/>
        <v>0.63636363636363635</v>
      </c>
      <c r="T63" s="26">
        <f t="shared" ca="1" si="29"/>
        <v>0.5</v>
      </c>
      <c r="U63" s="26">
        <f t="shared" ca="1" si="29"/>
        <v>0.31578947368421051</v>
      </c>
      <c r="V63" s="26">
        <f t="shared" ca="1" si="29"/>
        <v>0.23809523809523808</v>
      </c>
      <c r="W63" s="26">
        <f t="shared" ca="1" si="29"/>
        <v>0.25</v>
      </c>
      <c r="X63" s="26">
        <f t="shared" ca="1" si="29"/>
        <v>0</v>
      </c>
      <c r="Y63" s="26">
        <f t="shared" ca="1" si="29"/>
        <v>0.5714285714285714</v>
      </c>
      <c r="Z63" s="26">
        <f t="shared" ca="1" si="29"/>
        <v>0.25</v>
      </c>
      <c r="AA63" s="26">
        <f t="shared" ca="1" si="29"/>
        <v>0.875</v>
      </c>
      <c r="AB63" s="26">
        <f t="shared" ca="1" si="29"/>
        <v>7.6923076923076927E-2</v>
      </c>
      <c r="AC63" s="26">
        <f t="shared" ca="1" si="29"/>
        <v>0.13333333333333333</v>
      </c>
      <c r="AD63" s="26">
        <f t="shared" ca="1" si="29"/>
        <v>0.625</v>
      </c>
      <c r="AE63" s="26">
        <f t="shared" ca="1" si="29"/>
        <v>0</v>
      </c>
      <c r="AF63" s="26">
        <f t="shared" ca="1" si="29"/>
        <v>0.35714285714285715</v>
      </c>
      <c r="AG63" s="26">
        <f t="shared" ca="1" si="29"/>
        <v>0.23684210526315788</v>
      </c>
      <c r="AH63" s="26">
        <f t="shared" ca="1" si="29"/>
        <v>0.51351351351351349</v>
      </c>
      <c r="AI63" s="26">
        <f t="shared" ca="1" si="29"/>
        <v>0.24444444444444444</v>
      </c>
      <c r="AJ63" s="26">
        <f t="shared" ca="1" si="29"/>
        <v>0.32432432432432434</v>
      </c>
      <c r="AK63" s="26">
        <f t="shared" ca="1" si="29"/>
        <v>0.15384615384615385</v>
      </c>
      <c r="AL63" s="26">
        <f t="shared" ca="1" si="29"/>
        <v>0</v>
      </c>
      <c r="AM63" s="26">
        <f t="shared" ca="1" si="29"/>
        <v>0.6</v>
      </c>
      <c r="AN63" s="26">
        <f t="shared" ca="1" si="29"/>
        <v>0.36363636363636365</v>
      </c>
      <c r="AO63" s="26">
        <f t="shared" ca="1" si="29"/>
        <v>0.46153846153846156</v>
      </c>
      <c r="AP63" s="26">
        <f t="shared" ca="1" si="29"/>
        <v>1.2307692307692308</v>
      </c>
      <c r="AQ63" s="26">
        <f t="shared" ca="1" si="29"/>
        <v>0.27272727272727271</v>
      </c>
      <c r="AR63" s="26">
        <f t="shared" ca="1" si="29"/>
        <v>0.33333333333333331</v>
      </c>
      <c r="AS63" s="26">
        <f t="shared" ca="1" si="29"/>
        <v>0</v>
      </c>
      <c r="AT63" s="26">
        <f t="shared" ca="1" si="29"/>
        <v>0.25</v>
      </c>
      <c r="AU63" s="26">
        <f t="shared" ca="1" si="29"/>
        <v>0.15789473684210525</v>
      </c>
      <c r="AV63" s="26">
        <f t="shared" ca="1" si="29"/>
        <v>0.36363636363636365</v>
      </c>
      <c r="AW63" s="26">
        <f t="shared" ca="1" si="29"/>
        <v>0.26315789473684209</v>
      </c>
      <c r="AX63" s="26">
        <f t="shared" ca="1" si="29"/>
        <v>0</v>
      </c>
      <c r="AY63" s="26">
        <f t="shared" ca="1" si="29"/>
        <v>0</v>
      </c>
      <c r="AZ63" s="26">
        <f t="shared" ca="1" si="29"/>
        <v>0.33333333333333331</v>
      </c>
      <c r="BA63" s="26">
        <f t="shared" ca="1" si="29"/>
        <v>0.33333333333333331</v>
      </c>
      <c r="BB63" s="26">
        <f t="shared" ca="1" si="29"/>
        <v>0.3</v>
      </c>
      <c r="BC63" s="26">
        <f t="shared" ca="1" si="29"/>
        <v>0.5</v>
      </c>
      <c r="BD63" s="26">
        <f t="shared" ca="1" si="29"/>
        <v>0.11764705882352941</v>
      </c>
      <c r="BE63" s="26">
        <f t="shared" ca="1" si="29"/>
        <v>0.14285714285714285</v>
      </c>
      <c r="BF63" s="26">
        <f t="shared" ca="1" si="29"/>
        <v>0</v>
      </c>
      <c r="BG63" s="26">
        <f t="shared" ca="1" si="29"/>
        <v>0</v>
      </c>
      <c r="BH63" s="26">
        <f t="shared" ca="1" si="29"/>
        <v>0.32</v>
      </c>
      <c r="BI63" s="26">
        <f t="shared" ca="1" si="29"/>
        <v>0.15625</v>
      </c>
      <c r="BJ63" s="26">
        <f t="shared" ca="1" si="29"/>
        <v>0.5714285714285714</v>
      </c>
      <c r="BK63" s="26">
        <f t="shared" ca="1" si="29"/>
        <v>0.23076923076923078</v>
      </c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</row>
    <row r="64" spans="1:171">
      <c r="A64" s="20"/>
      <c r="B64" s="20" t="s">
        <v>41</v>
      </c>
      <c r="C64" s="27">
        <f t="shared" ref="C64:AH64" ca="1" si="30">IFERROR(C38/C28,0)</f>
        <v>0</v>
      </c>
      <c r="D64" s="27">
        <f t="shared" ca="1" si="30"/>
        <v>1</v>
      </c>
      <c r="E64" s="27">
        <f t="shared" ca="1" si="30"/>
        <v>0</v>
      </c>
      <c r="F64" s="27">
        <f t="shared" ca="1" si="30"/>
        <v>1</v>
      </c>
      <c r="G64" s="27">
        <f t="shared" ca="1" si="30"/>
        <v>0.33333333333333331</v>
      </c>
      <c r="H64" s="27">
        <f t="shared" ca="1" si="30"/>
        <v>1.3333333333333333</v>
      </c>
      <c r="I64" s="27">
        <f t="shared" ca="1" si="30"/>
        <v>0</v>
      </c>
      <c r="J64" s="27">
        <f t="shared" ca="1" si="30"/>
        <v>0</v>
      </c>
      <c r="K64" s="27">
        <f t="shared" ca="1" si="30"/>
        <v>0</v>
      </c>
      <c r="L64" s="27">
        <f t="shared" ca="1" si="30"/>
        <v>0.2</v>
      </c>
      <c r="M64" s="27">
        <f t="shared" ca="1" si="30"/>
        <v>0</v>
      </c>
      <c r="N64" s="27">
        <f t="shared" ca="1" si="30"/>
        <v>1</v>
      </c>
      <c r="O64" s="27">
        <f t="shared" ca="1" si="30"/>
        <v>0.66666666666666663</v>
      </c>
      <c r="P64" s="27">
        <f t="shared" ca="1" si="30"/>
        <v>0.33333333333333331</v>
      </c>
      <c r="Q64" s="27">
        <f t="shared" ca="1" si="30"/>
        <v>0</v>
      </c>
      <c r="R64" s="27">
        <f t="shared" ca="1" si="30"/>
        <v>0.75</v>
      </c>
      <c r="S64" s="27">
        <f t="shared" ca="1" si="30"/>
        <v>2</v>
      </c>
      <c r="T64" s="27">
        <f t="shared" ca="1" si="30"/>
        <v>0.33333333333333331</v>
      </c>
      <c r="U64" s="27">
        <f t="shared" ca="1" si="30"/>
        <v>0.16666666666666666</v>
      </c>
      <c r="V64" s="27">
        <f t="shared" ca="1" si="30"/>
        <v>0.4</v>
      </c>
      <c r="W64" s="27">
        <f t="shared" ca="1" si="30"/>
        <v>1</v>
      </c>
      <c r="X64" s="27">
        <f t="shared" ca="1" si="30"/>
        <v>0</v>
      </c>
      <c r="Y64" s="27">
        <f t="shared" ca="1" si="30"/>
        <v>0</v>
      </c>
      <c r="Z64" s="27">
        <f t="shared" ca="1" si="30"/>
        <v>0</v>
      </c>
      <c r="AA64" s="27">
        <f t="shared" ca="1" si="30"/>
        <v>1</v>
      </c>
      <c r="AB64" s="27">
        <f t="shared" ca="1" si="30"/>
        <v>0</v>
      </c>
      <c r="AC64" s="27">
        <f t="shared" ca="1" si="30"/>
        <v>0.66666666666666663</v>
      </c>
      <c r="AD64" s="27">
        <f t="shared" ca="1" si="30"/>
        <v>0.33333333333333331</v>
      </c>
      <c r="AE64" s="27">
        <f t="shared" ca="1" si="30"/>
        <v>0</v>
      </c>
      <c r="AF64" s="27">
        <f t="shared" ca="1" si="30"/>
        <v>0.14285714285714285</v>
      </c>
      <c r="AG64" s="27">
        <f t="shared" ca="1" si="30"/>
        <v>0.75</v>
      </c>
      <c r="AH64" s="27">
        <f t="shared" ca="1" si="30"/>
        <v>0.2857142857142857</v>
      </c>
      <c r="AI64" s="27">
        <f t="shared" ref="AI64:BF64" ca="1" si="31">IFERROR(AI38/AI28,0)</f>
        <v>0.16666666666666666</v>
      </c>
      <c r="AJ64" s="27">
        <f t="shared" ca="1" si="31"/>
        <v>0.16666666666666666</v>
      </c>
      <c r="AK64" s="27">
        <f t="shared" ca="1" si="31"/>
        <v>1</v>
      </c>
      <c r="AL64" s="27">
        <f t="shared" ca="1" si="31"/>
        <v>0</v>
      </c>
      <c r="AM64" s="27">
        <f t="shared" ca="1" si="31"/>
        <v>0</v>
      </c>
      <c r="AN64" s="27">
        <f t="shared" ca="1" si="31"/>
        <v>0.2</v>
      </c>
      <c r="AO64" s="27">
        <f t="shared" ca="1" si="31"/>
        <v>0.25</v>
      </c>
      <c r="AP64" s="27">
        <f t="shared" ca="1" si="31"/>
        <v>1.3333333333333333</v>
      </c>
      <c r="AQ64" s="27">
        <f t="shared" ca="1" si="31"/>
        <v>0</v>
      </c>
      <c r="AR64" s="27">
        <f t="shared" ca="1" si="31"/>
        <v>0</v>
      </c>
      <c r="AS64" s="27">
        <f t="shared" ca="1" si="31"/>
        <v>0</v>
      </c>
      <c r="AT64" s="27">
        <f t="shared" ca="1" si="31"/>
        <v>0.33333333333333331</v>
      </c>
      <c r="AU64" s="27">
        <f t="shared" ca="1" si="31"/>
        <v>0.16666666666666666</v>
      </c>
      <c r="AV64" s="27">
        <f t="shared" ca="1" si="31"/>
        <v>0.2857142857142857</v>
      </c>
      <c r="AW64" s="27">
        <f t="shared" ca="1" si="31"/>
        <v>0.66666666666666663</v>
      </c>
      <c r="AX64" s="27">
        <f t="shared" ca="1" si="31"/>
        <v>0</v>
      </c>
      <c r="AY64" s="27">
        <f t="shared" ca="1" si="31"/>
        <v>0</v>
      </c>
      <c r="AZ64" s="27">
        <f t="shared" ca="1" si="31"/>
        <v>0</v>
      </c>
      <c r="BA64" s="27">
        <f t="shared" ca="1" si="31"/>
        <v>0.375</v>
      </c>
      <c r="BB64" s="27">
        <f t="shared" ca="1" si="31"/>
        <v>0</v>
      </c>
      <c r="BC64" s="27">
        <f t="shared" ca="1" si="31"/>
        <v>1</v>
      </c>
      <c r="BD64" s="27">
        <f t="shared" ca="1" si="31"/>
        <v>0.25</v>
      </c>
      <c r="BE64" s="27">
        <f t="shared" ca="1" si="31"/>
        <v>1</v>
      </c>
      <c r="BF64" s="27">
        <f t="shared" ca="1" si="31"/>
        <v>0</v>
      </c>
      <c r="BG64" s="27">
        <f t="shared" ref="BG64:BK67" ca="1" si="32">IFERROR(BG38/BG28,0)</f>
        <v>0</v>
      </c>
      <c r="BH64" s="27">
        <f t="shared" ca="1" si="32"/>
        <v>0.3</v>
      </c>
      <c r="BI64" s="27">
        <f t="shared" ca="1" si="32"/>
        <v>0.25</v>
      </c>
      <c r="BJ64" s="27">
        <f t="shared" ca="1" si="32"/>
        <v>0.5</v>
      </c>
      <c r="BK64" s="27">
        <f t="shared" ca="1" si="32"/>
        <v>0.125</v>
      </c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</row>
    <row r="65" spans="1:171">
      <c r="A65" s="20"/>
      <c r="B65" s="20" t="s">
        <v>39</v>
      </c>
      <c r="C65" s="27">
        <f t="shared" ref="C65:AH65" ca="1" si="33">IFERROR(C39/C29,0)</f>
        <v>0</v>
      </c>
      <c r="D65" s="27">
        <f t="shared" ca="1" si="33"/>
        <v>0.23076923076923078</v>
      </c>
      <c r="E65" s="27">
        <f t="shared" ca="1" si="33"/>
        <v>0.33333333333333331</v>
      </c>
      <c r="F65" s="27">
        <f t="shared" ca="1" si="33"/>
        <v>0.25714285714285712</v>
      </c>
      <c r="G65" s="27">
        <f t="shared" ca="1" si="33"/>
        <v>0.33333333333333331</v>
      </c>
      <c r="H65" s="27">
        <f t="shared" ca="1" si="33"/>
        <v>0.6</v>
      </c>
      <c r="I65" s="27">
        <f t="shared" ca="1" si="33"/>
        <v>0.11904761904761904</v>
      </c>
      <c r="J65" s="27">
        <f t="shared" ca="1" si="33"/>
        <v>0.25</v>
      </c>
      <c r="K65" s="27">
        <f t="shared" ca="1" si="33"/>
        <v>0.72222222222222221</v>
      </c>
      <c r="L65" s="27">
        <f t="shared" ca="1" si="33"/>
        <v>0.5</v>
      </c>
      <c r="M65" s="27">
        <f t="shared" ca="1" si="33"/>
        <v>0</v>
      </c>
      <c r="N65" s="27">
        <f t="shared" ca="1" si="33"/>
        <v>0.33333333333333331</v>
      </c>
      <c r="O65" s="27">
        <f t="shared" ca="1" si="33"/>
        <v>0.66666666666666663</v>
      </c>
      <c r="P65" s="27">
        <f t="shared" ca="1" si="33"/>
        <v>1.3333333333333333</v>
      </c>
      <c r="Q65" s="27">
        <f t="shared" ca="1" si="33"/>
        <v>0</v>
      </c>
      <c r="R65" s="27">
        <f t="shared" ca="1" si="33"/>
        <v>0.5</v>
      </c>
      <c r="S65" s="27">
        <f t="shared" ca="1" si="33"/>
        <v>0.33333333333333331</v>
      </c>
      <c r="T65" s="27">
        <f t="shared" ca="1" si="33"/>
        <v>0.33333333333333331</v>
      </c>
      <c r="U65" s="27">
        <f t="shared" ca="1" si="33"/>
        <v>0.55555555555555558</v>
      </c>
      <c r="V65" s="27">
        <f t="shared" ca="1" si="33"/>
        <v>0.2</v>
      </c>
      <c r="W65" s="27">
        <f t="shared" ca="1" si="33"/>
        <v>0.18181818181818182</v>
      </c>
      <c r="X65" s="27">
        <f t="shared" ca="1" si="33"/>
        <v>0</v>
      </c>
      <c r="Y65" s="27">
        <f t="shared" ca="1" si="33"/>
        <v>0.7</v>
      </c>
      <c r="Z65" s="27">
        <f t="shared" ca="1" si="33"/>
        <v>0.3</v>
      </c>
      <c r="AA65" s="27">
        <f t="shared" ca="1" si="33"/>
        <v>1.3333333333333333</v>
      </c>
      <c r="AB65" s="27">
        <f t="shared" ca="1" si="33"/>
        <v>6.6666666666666666E-2</v>
      </c>
      <c r="AC65" s="27">
        <f t="shared" ca="1" si="33"/>
        <v>9.5238095238095233E-2</v>
      </c>
      <c r="AD65" s="27">
        <f t="shared" ca="1" si="33"/>
        <v>0.69230769230769229</v>
      </c>
      <c r="AE65" s="27">
        <f t="shared" ca="1" si="33"/>
        <v>0</v>
      </c>
      <c r="AF65" s="27">
        <f t="shared" ca="1" si="33"/>
        <v>0.45</v>
      </c>
      <c r="AG65" s="27">
        <f t="shared" ca="1" si="33"/>
        <v>0.18181818181818182</v>
      </c>
      <c r="AH65" s="27">
        <f t="shared" ca="1" si="33"/>
        <v>0.5714285714285714</v>
      </c>
      <c r="AI65" s="27">
        <f t="shared" ref="AI65:BF65" ca="1" si="34">IFERROR(AI39/AI29,0)</f>
        <v>0.27777777777777779</v>
      </c>
      <c r="AJ65" s="27">
        <f t="shared" ca="1" si="34"/>
        <v>0.40740740740740738</v>
      </c>
      <c r="AK65" s="27">
        <f t="shared" ca="1" si="34"/>
        <v>0.1</v>
      </c>
      <c r="AL65" s="27">
        <f t="shared" ca="1" si="34"/>
        <v>0</v>
      </c>
      <c r="AM65" s="27">
        <f t="shared" ca="1" si="34"/>
        <v>1.5</v>
      </c>
      <c r="AN65" s="27">
        <f t="shared" ca="1" si="34"/>
        <v>0.4375</v>
      </c>
      <c r="AO65" s="27">
        <f t="shared" ca="1" si="34"/>
        <v>0.55555555555555558</v>
      </c>
      <c r="AP65" s="27">
        <f t="shared" ca="1" si="34"/>
        <v>1.2222222222222223</v>
      </c>
      <c r="AQ65" s="27">
        <f t="shared" ca="1" si="34"/>
        <v>0.25</v>
      </c>
      <c r="AR65" s="27">
        <f t="shared" ca="1" si="34"/>
        <v>0.42857142857142855</v>
      </c>
      <c r="AS65" s="27">
        <f t="shared" ca="1" si="34"/>
        <v>0</v>
      </c>
      <c r="AT65" s="27">
        <f t="shared" ca="1" si="34"/>
        <v>0.25</v>
      </c>
      <c r="AU65" s="27">
        <f t="shared" ca="1" si="34"/>
        <v>0.16666666666666666</v>
      </c>
      <c r="AV65" s="27">
        <f t="shared" ca="1" si="34"/>
        <v>0.36363636363636365</v>
      </c>
      <c r="AW65" s="27">
        <f t="shared" ca="1" si="34"/>
        <v>0.21428571428571427</v>
      </c>
      <c r="AX65" s="27">
        <f t="shared" ca="1" si="34"/>
        <v>0</v>
      </c>
      <c r="AY65" s="27">
        <f t="shared" ca="1" si="34"/>
        <v>0</v>
      </c>
      <c r="AZ65" s="27">
        <f t="shared" ca="1" si="34"/>
        <v>1</v>
      </c>
      <c r="BA65" s="27">
        <f t="shared" ca="1" si="34"/>
        <v>0.33333333333333331</v>
      </c>
      <c r="BB65" s="27">
        <f t="shared" ca="1" si="34"/>
        <v>0.6</v>
      </c>
      <c r="BC65" s="27">
        <f t="shared" ca="1" si="34"/>
        <v>1</v>
      </c>
      <c r="BD65" s="27">
        <f t="shared" ca="1" si="34"/>
        <v>9.0909090909090912E-2</v>
      </c>
      <c r="BE65" s="27">
        <f t="shared" ca="1" si="34"/>
        <v>0</v>
      </c>
      <c r="BF65" s="27">
        <f t="shared" ca="1" si="34"/>
        <v>0</v>
      </c>
      <c r="BG65" s="27">
        <f t="shared" ca="1" si="32"/>
        <v>0</v>
      </c>
      <c r="BH65" s="27">
        <f t="shared" ca="1" si="32"/>
        <v>0.2857142857142857</v>
      </c>
      <c r="BI65" s="27">
        <f t="shared" ca="1" si="32"/>
        <v>5.5555555555555552E-2</v>
      </c>
      <c r="BJ65" s="27">
        <f t="shared" ca="1" si="32"/>
        <v>2</v>
      </c>
      <c r="BK65" s="27">
        <f t="shared" ca="1" si="32"/>
        <v>1</v>
      </c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</row>
    <row r="66" spans="1:171">
      <c r="A66" s="20"/>
      <c r="B66" s="20" t="s">
        <v>65</v>
      </c>
      <c r="C66" s="27">
        <f t="shared" ref="C66:AH66" ca="1" si="35">IFERROR(C40/C30,0)</f>
        <v>0</v>
      </c>
      <c r="D66" s="27">
        <f t="shared" ca="1" si="35"/>
        <v>0</v>
      </c>
      <c r="E66" s="27">
        <f t="shared" ca="1" si="35"/>
        <v>0</v>
      </c>
      <c r="F66" s="27">
        <f t="shared" ca="1" si="35"/>
        <v>0</v>
      </c>
      <c r="G66" s="27">
        <f t="shared" ca="1" si="35"/>
        <v>1</v>
      </c>
      <c r="H66" s="27">
        <f t="shared" ca="1" si="35"/>
        <v>0</v>
      </c>
      <c r="I66" s="27">
        <f t="shared" ca="1" si="35"/>
        <v>0</v>
      </c>
      <c r="J66" s="27">
        <f t="shared" ca="1" si="35"/>
        <v>0</v>
      </c>
      <c r="K66" s="27">
        <f t="shared" ca="1" si="35"/>
        <v>0.83333333333333337</v>
      </c>
      <c r="L66" s="27">
        <f t="shared" ca="1" si="35"/>
        <v>0</v>
      </c>
      <c r="M66" s="27">
        <f t="shared" ca="1" si="35"/>
        <v>0</v>
      </c>
      <c r="N66" s="27">
        <f t="shared" ca="1" si="35"/>
        <v>0</v>
      </c>
      <c r="O66" s="27">
        <f t="shared" ca="1" si="35"/>
        <v>1</v>
      </c>
      <c r="P66" s="27">
        <f t="shared" ca="1" si="35"/>
        <v>1</v>
      </c>
      <c r="Q66" s="27">
        <f t="shared" ca="1" si="35"/>
        <v>0</v>
      </c>
      <c r="R66" s="27">
        <f t="shared" ca="1" si="35"/>
        <v>0</v>
      </c>
      <c r="S66" s="27">
        <f t="shared" ca="1" si="35"/>
        <v>0</v>
      </c>
      <c r="T66" s="27">
        <f t="shared" ca="1" si="35"/>
        <v>0</v>
      </c>
      <c r="U66" s="27">
        <f t="shared" ca="1" si="35"/>
        <v>0</v>
      </c>
      <c r="V66" s="27">
        <f t="shared" ca="1" si="35"/>
        <v>0</v>
      </c>
      <c r="W66" s="27">
        <f t="shared" ca="1" si="35"/>
        <v>0</v>
      </c>
      <c r="X66" s="27">
        <f t="shared" ca="1" si="35"/>
        <v>0</v>
      </c>
      <c r="Y66" s="27">
        <f t="shared" ca="1" si="35"/>
        <v>0.5</v>
      </c>
      <c r="Z66" s="27">
        <f t="shared" ca="1" si="35"/>
        <v>0</v>
      </c>
      <c r="AA66" s="27">
        <f t="shared" ca="1" si="35"/>
        <v>0</v>
      </c>
      <c r="AB66" s="27">
        <f t="shared" ca="1" si="35"/>
        <v>0.25</v>
      </c>
      <c r="AC66" s="27">
        <f t="shared" ca="1" si="35"/>
        <v>0</v>
      </c>
      <c r="AD66" s="27">
        <f t="shared" ca="1" si="35"/>
        <v>0</v>
      </c>
      <c r="AE66" s="27">
        <f t="shared" ca="1" si="35"/>
        <v>0</v>
      </c>
      <c r="AF66" s="27">
        <f t="shared" ca="1" si="35"/>
        <v>0</v>
      </c>
      <c r="AG66" s="27">
        <f t="shared" ca="1" si="35"/>
        <v>0</v>
      </c>
      <c r="AH66" s="27">
        <f t="shared" ca="1" si="35"/>
        <v>0.5</v>
      </c>
      <c r="AI66" s="27">
        <f t="shared" ref="AI66:BF66" ca="1" si="36">IFERROR(AI40/AI30,0)</f>
        <v>0</v>
      </c>
      <c r="AJ66" s="27">
        <f t="shared" ca="1" si="36"/>
        <v>0</v>
      </c>
      <c r="AK66" s="27">
        <f t="shared" ca="1" si="36"/>
        <v>0</v>
      </c>
      <c r="AL66" s="27">
        <f t="shared" ca="1" si="36"/>
        <v>0</v>
      </c>
      <c r="AM66" s="27">
        <f t="shared" ca="1" si="36"/>
        <v>0</v>
      </c>
      <c r="AN66" s="27">
        <f t="shared" ca="1" si="36"/>
        <v>0</v>
      </c>
      <c r="AO66" s="27">
        <f t="shared" ca="1" si="36"/>
        <v>0</v>
      </c>
      <c r="AP66" s="27">
        <f t="shared" ca="1" si="36"/>
        <v>1</v>
      </c>
      <c r="AQ66" s="27">
        <f t="shared" ca="1" si="36"/>
        <v>0</v>
      </c>
      <c r="AR66" s="27">
        <f t="shared" ca="1" si="36"/>
        <v>0</v>
      </c>
      <c r="AS66" s="27">
        <f t="shared" ca="1" si="36"/>
        <v>0</v>
      </c>
      <c r="AT66" s="27">
        <f t="shared" ca="1" si="36"/>
        <v>0</v>
      </c>
      <c r="AU66" s="27">
        <f t="shared" ca="1" si="36"/>
        <v>0</v>
      </c>
      <c r="AV66" s="27">
        <f t="shared" ca="1" si="36"/>
        <v>0.5</v>
      </c>
      <c r="AW66" s="27">
        <f t="shared" ca="1" si="36"/>
        <v>0</v>
      </c>
      <c r="AX66" s="27">
        <f t="shared" ca="1" si="36"/>
        <v>0</v>
      </c>
      <c r="AY66" s="27">
        <f t="shared" ca="1" si="36"/>
        <v>0</v>
      </c>
      <c r="AZ66" s="27">
        <f t="shared" ca="1" si="36"/>
        <v>0</v>
      </c>
      <c r="BA66" s="27">
        <f t="shared" ca="1" si="36"/>
        <v>0</v>
      </c>
      <c r="BB66" s="27">
        <f t="shared" ca="1" si="36"/>
        <v>0</v>
      </c>
      <c r="BC66" s="27">
        <f t="shared" ca="1" si="36"/>
        <v>0</v>
      </c>
      <c r="BD66" s="27">
        <f t="shared" ca="1" si="36"/>
        <v>0</v>
      </c>
      <c r="BE66" s="27">
        <f t="shared" ca="1" si="36"/>
        <v>0</v>
      </c>
      <c r="BF66" s="27">
        <f t="shared" ca="1" si="36"/>
        <v>0</v>
      </c>
      <c r="BG66" s="27">
        <f t="shared" ca="1" si="32"/>
        <v>0</v>
      </c>
      <c r="BH66" s="27">
        <f t="shared" ca="1" si="32"/>
        <v>1</v>
      </c>
      <c r="BI66" s="27">
        <f t="shared" ca="1" si="32"/>
        <v>0.5</v>
      </c>
      <c r="BJ66" s="27">
        <f t="shared" ca="1" si="32"/>
        <v>0</v>
      </c>
      <c r="BK66" s="27">
        <f t="shared" ca="1" si="32"/>
        <v>0</v>
      </c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</row>
    <row r="67" spans="1:171">
      <c r="A67" s="20"/>
      <c r="B67" s="20" t="s">
        <v>66</v>
      </c>
      <c r="C67" s="27">
        <f t="shared" ref="C67:AH67" ca="1" si="37">IFERROR(C41/C31,0)</f>
        <v>0</v>
      </c>
      <c r="D67" s="27">
        <f t="shared" ca="1" si="37"/>
        <v>0</v>
      </c>
      <c r="E67" s="27">
        <f t="shared" ca="1" si="37"/>
        <v>0</v>
      </c>
      <c r="F67" s="27">
        <f t="shared" ca="1" si="37"/>
        <v>0</v>
      </c>
      <c r="G67" s="27">
        <f t="shared" ca="1" si="37"/>
        <v>0</v>
      </c>
      <c r="H67" s="27">
        <f t="shared" ca="1" si="37"/>
        <v>0</v>
      </c>
      <c r="I67" s="27">
        <f t="shared" ca="1" si="37"/>
        <v>0</v>
      </c>
      <c r="J67" s="27">
        <f t="shared" ca="1" si="37"/>
        <v>0</v>
      </c>
      <c r="K67" s="27">
        <f t="shared" ca="1" si="37"/>
        <v>0</v>
      </c>
      <c r="L67" s="27">
        <f t="shared" ca="1" si="37"/>
        <v>0</v>
      </c>
      <c r="M67" s="27">
        <f t="shared" ca="1" si="37"/>
        <v>0</v>
      </c>
      <c r="N67" s="27">
        <f t="shared" ca="1" si="37"/>
        <v>0</v>
      </c>
      <c r="O67" s="27">
        <f t="shared" ca="1" si="37"/>
        <v>0</v>
      </c>
      <c r="P67" s="27">
        <f t="shared" ca="1" si="37"/>
        <v>0</v>
      </c>
      <c r="Q67" s="27">
        <f t="shared" ca="1" si="37"/>
        <v>0</v>
      </c>
      <c r="R67" s="27">
        <f t="shared" ca="1" si="37"/>
        <v>0</v>
      </c>
      <c r="S67" s="27">
        <f t="shared" ca="1" si="37"/>
        <v>0</v>
      </c>
      <c r="T67" s="27">
        <f t="shared" ca="1" si="37"/>
        <v>0</v>
      </c>
      <c r="U67" s="27">
        <f t="shared" ca="1" si="37"/>
        <v>0</v>
      </c>
      <c r="V67" s="27">
        <f t="shared" ca="1" si="37"/>
        <v>0</v>
      </c>
      <c r="W67" s="27">
        <f t="shared" ca="1" si="37"/>
        <v>0</v>
      </c>
      <c r="X67" s="27">
        <f t="shared" ca="1" si="37"/>
        <v>0</v>
      </c>
      <c r="Y67" s="27">
        <f t="shared" ca="1" si="37"/>
        <v>0</v>
      </c>
      <c r="Z67" s="27">
        <f t="shared" ca="1" si="37"/>
        <v>0</v>
      </c>
      <c r="AA67" s="27">
        <f t="shared" ca="1" si="37"/>
        <v>0</v>
      </c>
      <c r="AB67" s="27">
        <f t="shared" ca="1" si="37"/>
        <v>0</v>
      </c>
      <c r="AC67" s="27">
        <f t="shared" ca="1" si="37"/>
        <v>0</v>
      </c>
      <c r="AD67" s="27">
        <f t="shared" ca="1" si="37"/>
        <v>0</v>
      </c>
      <c r="AE67" s="27">
        <f t="shared" ca="1" si="37"/>
        <v>0</v>
      </c>
      <c r="AF67" s="27">
        <f t="shared" ca="1" si="37"/>
        <v>0</v>
      </c>
      <c r="AG67" s="27">
        <f t="shared" ca="1" si="37"/>
        <v>0</v>
      </c>
      <c r="AH67" s="27">
        <f t="shared" ca="1" si="37"/>
        <v>0</v>
      </c>
      <c r="AI67" s="27">
        <f t="shared" ref="AI67:BF67" ca="1" si="38">IFERROR(AI41/AI31,0)</f>
        <v>0</v>
      </c>
      <c r="AJ67" s="27">
        <f t="shared" ca="1" si="38"/>
        <v>0</v>
      </c>
      <c r="AK67" s="27">
        <f t="shared" ca="1" si="38"/>
        <v>0</v>
      </c>
      <c r="AL67" s="27">
        <f t="shared" ca="1" si="38"/>
        <v>0</v>
      </c>
      <c r="AM67" s="27">
        <f t="shared" ca="1" si="38"/>
        <v>0</v>
      </c>
      <c r="AN67" s="27">
        <f t="shared" ca="1" si="38"/>
        <v>0</v>
      </c>
      <c r="AO67" s="27">
        <f t="shared" ca="1" si="38"/>
        <v>0</v>
      </c>
      <c r="AP67" s="27">
        <f t="shared" ca="1" si="38"/>
        <v>0</v>
      </c>
      <c r="AQ67" s="27">
        <f t="shared" ca="1" si="38"/>
        <v>0</v>
      </c>
      <c r="AR67" s="27">
        <f t="shared" ca="1" si="38"/>
        <v>0</v>
      </c>
      <c r="AS67" s="27">
        <f t="shared" ca="1" si="38"/>
        <v>0</v>
      </c>
      <c r="AT67" s="27">
        <f t="shared" ca="1" si="38"/>
        <v>0</v>
      </c>
      <c r="AU67" s="27">
        <f t="shared" ca="1" si="38"/>
        <v>0</v>
      </c>
      <c r="AV67" s="27">
        <f t="shared" ca="1" si="38"/>
        <v>0</v>
      </c>
      <c r="AW67" s="27">
        <f t="shared" ca="1" si="38"/>
        <v>0</v>
      </c>
      <c r="AX67" s="27">
        <f t="shared" ca="1" si="38"/>
        <v>0</v>
      </c>
      <c r="AY67" s="27">
        <f t="shared" ca="1" si="38"/>
        <v>0</v>
      </c>
      <c r="AZ67" s="27">
        <f t="shared" ca="1" si="38"/>
        <v>0</v>
      </c>
      <c r="BA67" s="27">
        <f t="shared" ca="1" si="38"/>
        <v>0</v>
      </c>
      <c r="BB67" s="27">
        <f t="shared" ca="1" si="38"/>
        <v>0</v>
      </c>
      <c r="BC67" s="27">
        <f t="shared" ca="1" si="38"/>
        <v>0</v>
      </c>
      <c r="BD67" s="27">
        <f t="shared" ca="1" si="38"/>
        <v>0</v>
      </c>
      <c r="BE67" s="27">
        <f t="shared" ca="1" si="38"/>
        <v>0</v>
      </c>
      <c r="BF67" s="27">
        <f t="shared" ca="1" si="38"/>
        <v>0</v>
      </c>
      <c r="BG67" s="27">
        <f t="shared" ca="1" si="32"/>
        <v>0</v>
      </c>
      <c r="BH67" s="27">
        <f t="shared" ca="1" si="32"/>
        <v>0</v>
      </c>
      <c r="BI67" s="27">
        <f t="shared" ca="1" si="32"/>
        <v>0</v>
      </c>
      <c r="BJ67" s="27">
        <f t="shared" ca="1" si="32"/>
        <v>0</v>
      </c>
      <c r="BK67" s="27">
        <f t="shared" ca="1" si="32"/>
        <v>0</v>
      </c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</row>
    <row r="68" spans="1:171">
      <c r="A68" s="20"/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</row>
    <row r="69" spans="1:171">
      <c r="A69" s="20"/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</row>
    <row r="70" spans="1:171">
      <c r="A70" s="20"/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</row>
    <row r="71" spans="1:171">
      <c r="A71" s="20"/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</row>
    <row r="72" spans="1:171">
      <c r="A72" s="20"/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</row>
    <row r="73" spans="1:171">
      <c r="A73" s="20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</row>
    <row r="74" spans="1:171">
      <c r="A74" s="20"/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</row>
    <row r="75" spans="1:171">
      <c r="A75" s="20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</row>
    <row r="76" spans="1:171">
      <c r="A76" s="20"/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</row>
    <row r="77" spans="1:171">
      <c r="A77" s="20"/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</row>
    <row r="78" spans="1:171">
      <c r="A78" s="20"/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</row>
    <row r="79" spans="1:171">
      <c r="A79" s="20"/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</row>
    <row r="80" spans="1:171">
      <c r="A80" s="20"/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</row>
    <row r="81" spans="1:171">
      <c r="A81" s="20"/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</row>
    <row r="82" spans="1:171">
      <c r="A82" s="20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</row>
    <row r="83" spans="1:171">
      <c r="A83" s="20"/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</row>
    <row r="84" spans="1:171">
      <c r="A84" s="20"/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</row>
    <row r="85" spans="1:171">
      <c r="A85" s="20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</row>
    <row r="86" spans="1:171">
      <c r="A86" s="20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</row>
    <row r="87" spans="1:171">
      <c r="A87" s="20"/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</row>
    <row r="88" spans="1:171">
      <c r="A88" s="20"/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692"/>
  <sheetViews>
    <sheetView zoomScale="93" zoomScaleNormal="108" workbookViewId="0">
      <pane xSplit="1" ySplit="2" topLeftCell="T454" activePane="bottomRight" state="frozen"/>
      <selection pane="topRight" activeCell="B1" sqref="B1"/>
      <selection pane="bottomLeft" activeCell="A3" sqref="A3"/>
      <selection pane="bottomRight" activeCell="AJ490" sqref="AJ490:AM490"/>
    </sheetView>
  </sheetViews>
  <sheetFormatPr baseColWidth="10" defaultColWidth="11.6640625" defaultRowHeight="16"/>
  <cols>
    <col min="1" max="5" width="11.6640625" style="24"/>
    <col min="6" max="6" width="11.6640625" style="38"/>
    <col min="7" max="15" width="11.6640625" style="24"/>
    <col min="16" max="16" width="11.6640625" style="36"/>
    <col min="17" max="20" width="11.6640625" style="24"/>
    <col min="21" max="21" width="11.6640625" style="38"/>
    <col min="22" max="28" width="11.6640625" style="24"/>
    <col min="29" max="29" width="11.6640625" style="36"/>
    <col min="30" max="35" width="11.6640625" style="24"/>
    <col min="36" max="36" width="11.6640625" style="36"/>
    <col min="37" max="43" width="11.6640625" style="24"/>
    <col min="44" max="44" width="11.6640625" style="50"/>
    <col min="45" max="45" width="11.6640625" style="9"/>
    <col min="47" max="47" width="11.6640625" style="9"/>
    <col min="49" max="50" width="11.6640625" style="24"/>
    <col min="51" max="51" width="11.6640625" style="9"/>
    <col min="53" max="16384" width="11.6640625" style="24"/>
  </cols>
  <sheetData>
    <row r="1" spans="1:54" s="40" customFormat="1">
      <c r="A1" s="39"/>
      <c r="F1" s="44"/>
      <c r="K1" s="39" t="s">
        <v>90</v>
      </c>
      <c r="P1" s="39" t="s">
        <v>92</v>
      </c>
      <c r="U1" s="44" t="s">
        <v>76</v>
      </c>
      <c r="AC1" s="39" t="s">
        <v>77</v>
      </c>
      <c r="AJ1" s="39" t="s">
        <v>78</v>
      </c>
      <c r="AR1" s="48"/>
      <c r="AS1" s="9"/>
      <c r="AT1"/>
      <c r="AU1" s="89"/>
      <c r="AV1" s="89"/>
      <c r="AW1" s="89"/>
      <c r="AX1" s="89"/>
      <c r="AY1" s="89"/>
      <c r="AZ1" s="89"/>
      <c r="BA1" s="90"/>
      <c r="BB1" s="90"/>
    </row>
    <row r="2" spans="1:54" s="43" customFormat="1">
      <c r="A2" s="41"/>
      <c r="B2" s="42"/>
      <c r="C2" s="42"/>
      <c r="D2" s="42"/>
      <c r="E2" s="42"/>
      <c r="F2" s="45"/>
      <c r="G2" s="42"/>
      <c r="H2" s="42"/>
      <c r="I2" s="42"/>
      <c r="J2" s="42"/>
      <c r="K2" s="41"/>
      <c r="L2" s="42" t="s">
        <v>39</v>
      </c>
      <c r="M2" s="42" t="s">
        <v>41</v>
      </c>
      <c r="N2" s="42" t="s">
        <v>62</v>
      </c>
      <c r="O2" s="42"/>
      <c r="P2" s="41"/>
      <c r="Q2" s="42" t="s">
        <v>39</v>
      </c>
      <c r="R2" s="42" t="s">
        <v>41</v>
      </c>
      <c r="S2" s="42" t="s">
        <v>62</v>
      </c>
      <c r="T2" s="42" t="s">
        <v>66</v>
      </c>
      <c r="U2" s="45"/>
      <c r="V2" s="42" t="s">
        <v>39</v>
      </c>
      <c r="W2" s="42" t="s">
        <v>41</v>
      </c>
      <c r="X2" s="42" t="s">
        <v>62</v>
      </c>
      <c r="Y2" s="42" t="s">
        <v>66</v>
      </c>
      <c r="Z2" s="42" t="s">
        <v>68</v>
      </c>
      <c r="AA2" s="43" t="s">
        <v>70</v>
      </c>
      <c r="AC2" s="41"/>
      <c r="AD2" s="42" t="s">
        <v>39</v>
      </c>
      <c r="AE2" s="42" t="s">
        <v>41</v>
      </c>
      <c r="AF2" s="42" t="s">
        <v>62</v>
      </c>
      <c r="AG2" s="42"/>
      <c r="AH2" s="42"/>
      <c r="AJ2" s="41"/>
      <c r="AK2" s="42" t="s">
        <v>39</v>
      </c>
      <c r="AL2" s="42" t="s">
        <v>41</v>
      </c>
      <c r="AM2" s="42" t="s">
        <v>62</v>
      </c>
      <c r="AN2" s="42"/>
      <c r="AO2" s="42"/>
      <c r="AR2" s="49"/>
      <c r="AS2"/>
      <c r="AT2"/>
      <c r="AU2"/>
      <c r="AV2"/>
      <c r="AW2"/>
      <c r="AX2"/>
      <c r="AY2"/>
      <c r="AZ2"/>
      <c r="BA2"/>
      <c r="BB2"/>
    </row>
    <row r="3" spans="1:54">
      <c r="A3" s="37"/>
      <c r="G3" s="19"/>
      <c r="H3" s="19"/>
      <c r="I3" s="19"/>
      <c r="J3" s="19"/>
      <c r="K3" s="65">
        <v>44641</v>
      </c>
      <c r="L3">
        <v>217</v>
      </c>
      <c r="M3"/>
      <c r="N3"/>
      <c r="O3" s="19"/>
      <c r="P3" s="65">
        <v>44641</v>
      </c>
      <c r="Q3">
        <v>180</v>
      </c>
      <c r="R3"/>
      <c r="S3"/>
      <c r="T3" s="19"/>
      <c r="U3" s="65">
        <v>44565</v>
      </c>
      <c r="V3"/>
      <c r="W3">
        <v>2</v>
      </c>
      <c r="X3"/>
      <c r="Y3" s="19">
        <v>0</v>
      </c>
      <c r="Z3" s="19">
        <v>0</v>
      </c>
      <c r="AA3" s="19">
        <v>0</v>
      </c>
      <c r="AB3" s="19"/>
      <c r="AC3" s="65">
        <v>44565</v>
      </c>
      <c r="AD3"/>
      <c r="AE3">
        <v>2</v>
      </c>
      <c r="AF3"/>
      <c r="AG3" s="9"/>
      <c r="AH3" s="19"/>
      <c r="AI3" s="19"/>
      <c r="AJ3" s="65">
        <v>44621</v>
      </c>
      <c r="AK3"/>
      <c r="AL3">
        <v>1</v>
      </c>
      <c r="AM3"/>
      <c r="AN3" s="9"/>
      <c r="AO3" s="19"/>
      <c r="AP3" s="19"/>
      <c r="AW3" s="9"/>
      <c r="AX3"/>
      <c r="BA3" s="9"/>
      <c r="BB3"/>
    </row>
    <row r="4" spans="1:54">
      <c r="A4" s="37"/>
      <c r="G4" s="19"/>
      <c r="H4" s="19"/>
      <c r="I4" s="19"/>
      <c r="J4" s="19"/>
      <c r="K4" s="65">
        <v>44642</v>
      </c>
      <c r="L4">
        <v>344</v>
      </c>
      <c r="M4"/>
      <c r="N4"/>
      <c r="O4" s="19"/>
      <c r="P4" s="65">
        <v>44642</v>
      </c>
      <c r="Q4">
        <v>250</v>
      </c>
      <c r="R4"/>
      <c r="S4"/>
      <c r="T4" s="19"/>
      <c r="U4" s="65">
        <v>44567</v>
      </c>
      <c r="V4"/>
      <c r="W4">
        <v>1</v>
      </c>
      <c r="X4"/>
      <c r="Y4" s="19">
        <v>0</v>
      </c>
      <c r="Z4" s="19">
        <v>0</v>
      </c>
      <c r="AA4" s="19">
        <v>0</v>
      </c>
      <c r="AB4" s="19"/>
      <c r="AC4" s="65">
        <v>44567</v>
      </c>
      <c r="AD4"/>
      <c r="AE4">
        <v>1</v>
      </c>
      <c r="AF4"/>
      <c r="AG4" s="9"/>
      <c r="AH4" s="19"/>
      <c r="AI4" s="19"/>
      <c r="AJ4" s="65">
        <v>44622</v>
      </c>
      <c r="AK4"/>
      <c r="AL4">
        <v>3</v>
      </c>
      <c r="AM4"/>
      <c r="AN4" s="9"/>
      <c r="AO4" s="19"/>
      <c r="AP4" s="19"/>
      <c r="AW4" s="9"/>
      <c r="AX4"/>
      <c r="BA4" s="9"/>
      <c r="BB4"/>
    </row>
    <row r="5" spans="1:54">
      <c r="A5" s="37"/>
      <c r="J5" s="19"/>
      <c r="K5" s="65">
        <v>44643</v>
      </c>
      <c r="L5">
        <v>174</v>
      </c>
      <c r="M5"/>
      <c r="N5"/>
      <c r="O5" s="19"/>
      <c r="P5" s="65">
        <v>44643</v>
      </c>
      <c r="Q5">
        <v>111</v>
      </c>
      <c r="R5"/>
      <c r="S5"/>
      <c r="U5" s="65">
        <v>44571</v>
      </c>
      <c r="V5"/>
      <c r="W5">
        <v>2</v>
      </c>
      <c r="X5"/>
      <c r="Y5" s="24">
        <v>0</v>
      </c>
      <c r="Z5" s="24">
        <v>1</v>
      </c>
      <c r="AA5" s="24">
        <v>0</v>
      </c>
      <c r="AC5" s="65">
        <v>44571</v>
      </c>
      <c r="AD5"/>
      <c r="AE5">
        <v>2</v>
      </c>
      <c r="AF5"/>
      <c r="AG5" s="9"/>
      <c r="AJ5" s="65">
        <v>44624</v>
      </c>
      <c r="AK5">
        <v>1</v>
      </c>
      <c r="AL5">
        <v>2</v>
      </c>
      <c r="AM5"/>
      <c r="AN5" s="9"/>
      <c r="AO5" s="19"/>
      <c r="AP5" s="19"/>
      <c r="AW5" s="9"/>
      <c r="AX5"/>
      <c r="BA5" s="9"/>
      <c r="BB5"/>
    </row>
    <row r="6" spans="1:54">
      <c r="A6" s="37"/>
      <c r="K6" s="65">
        <v>44644</v>
      </c>
      <c r="L6">
        <v>104</v>
      </c>
      <c r="M6"/>
      <c r="N6"/>
      <c r="P6" s="65">
        <v>44644</v>
      </c>
      <c r="Q6">
        <v>71</v>
      </c>
      <c r="R6"/>
      <c r="S6"/>
      <c r="U6" s="65">
        <v>44572</v>
      </c>
      <c r="V6">
        <v>3</v>
      </c>
      <c r="W6"/>
      <c r="X6"/>
      <c r="Y6" s="24">
        <v>0</v>
      </c>
      <c r="Z6" s="24">
        <v>0</v>
      </c>
      <c r="AA6" s="24">
        <v>0</v>
      </c>
      <c r="AC6" s="65">
        <v>44579</v>
      </c>
      <c r="AD6"/>
      <c r="AE6">
        <v>1</v>
      </c>
      <c r="AF6"/>
      <c r="AG6" s="9"/>
      <c r="AJ6" s="65">
        <v>44625</v>
      </c>
      <c r="AK6"/>
      <c r="AL6">
        <v>1</v>
      </c>
      <c r="AM6"/>
      <c r="AN6" s="9"/>
      <c r="AO6" s="19"/>
      <c r="AP6" s="19"/>
      <c r="AW6" s="9"/>
      <c r="AX6"/>
      <c r="BA6" s="47"/>
      <c r="BB6" s="46"/>
    </row>
    <row r="7" spans="1:54">
      <c r="A7" s="37"/>
      <c r="K7" s="65">
        <v>44645</v>
      </c>
      <c r="L7">
        <v>77</v>
      </c>
      <c r="M7"/>
      <c r="N7"/>
      <c r="P7" s="65">
        <v>44645</v>
      </c>
      <c r="Q7">
        <v>53</v>
      </c>
      <c r="R7"/>
      <c r="S7"/>
      <c r="U7" s="65">
        <v>44574</v>
      </c>
      <c r="V7"/>
      <c r="W7">
        <v>1</v>
      </c>
      <c r="X7"/>
      <c r="Y7" s="24">
        <v>0</v>
      </c>
      <c r="Z7" s="24">
        <v>0</v>
      </c>
      <c r="AA7" s="24">
        <v>0</v>
      </c>
      <c r="AC7" s="65">
        <v>44594</v>
      </c>
      <c r="AD7"/>
      <c r="AE7">
        <v>2</v>
      </c>
      <c r="AF7"/>
      <c r="AG7" s="9"/>
      <c r="AJ7" s="65">
        <v>44629</v>
      </c>
      <c r="AK7"/>
      <c r="AL7">
        <v>1</v>
      </c>
      <c r="AM7"/>
      <c r="AN7" s="9"/>
      <c r="AO7" s="19"/>
      <c r="AP7" s="19"/>
      <c r="AW7" s="9"/>
      <c r="AX7"/>
      <c r="BA7" s="47"/>
      <c r="BB7" s="46"/>
    </row>
    <row r="8" spans="1:54">
      <c r="A8" s="37"/>
      <c r="K8" s="65">
        <v>44646</v>
      </c>
      <c r="L8">
        <v>48</v>
      </c>
      <c r="M8"/>
      <c r="N8"/>
      <c r="P8" s="65">
        <v>44646</v>
      </c>
      <c r="Q8">
        <v>35</v>
      </c>
      <c r="R8"/>
      <c r="S8"/>
      <c r="U8" s="65">
        <v>44579</v>
      </c>
      <c r="V8"/>
      <c r="W8">
        <v>1</v>
      </c>
      <c r="X8"/>
      <c r="Y8" s="24">
        <v>0</v>
      </c>
      <c r="Z8" s="24">
        <v>4</v>
      </c>
      <c r="AA8" s="24">
        <v>0</v>
      </c>
      <c r="AC8" s="65">
        <v>44596</v>
      </c>
      <c r="AD8"/>
      <c r="AE8">
        <v>3</v>
      </c>
      <c r="AF8"/>
      <c r="AG8" s="9"/>
      <c r="AJ8" s="65">
        <v>44631</v>
      </c>
      <c r="AK8"/>
      <c r="AL8">
        <v>1</v>
      </c>
      <c r="AM8"/>
      <c r="AN8" s="9"/>
      <c r="AO8" s="19"/>
      <c r="AP8" s="19"/>
      <c r="AW8" s="9"/>
      <c r="AX8"/>
      <c r="BA8" s="9"/>
      <c r="BB8"/>
    </row>
    <row r="9" spans="1:54">
      <c r="A9" s="37"/>
      <c r="K9" s="65">
        <v>44647</v>
      </c>
      <c r="L9">
        <v>46</v>
      </c>
      <c r="M9"/>
      <c r="N9"/>
      <c r="P9" s="65">
        <v>44647</v>
      </c>
      <c r="Q9">
        <v>33</v>
      </c>
      <c r="R9"/>
      <c r="S9"/>
      <c r="U9" s="65">
        <v>44580</v>
      </c>
      <c r="V9">
        <v>1</v>
      </c>
      <c r="W9">
        <v>2</v>
      </c>
      <c r="X9"/>
      <c r="Y9" s="24">
        <v>0</v>
      </c>
      <c r="Z9" s="24">
        <v>0</v>
      </c>
      <c r="AA9" s="24">
        <v>0</v>
      </c>
      <c r="AC9" s="65">
        <v>44603</v>
      </c>
      <c r="AD9"/>
      <c r="AE9">
        <v>1</v>
      </c>
      <c r="AF9"/>
      <c r="AG9" s="9"/>
      <c r="AJ9" s="65">
        <v>44634</v>
      </c>
      <c r="AK9"/>
      <c r="AL9">
        <v>1</v>
      </c>
      <c r="AM9"/>
      <c r="AN9" s="9"/>
      <c r="AO9" s="19"/>
      <c r="AP9" s="19"/>
      <c r="AW9" s="9"/>
      <c r="AX9"/>
      <c r="BA9" s="9"/>
      <c r="BB9"/>
    </row>
    <row r="10" spans="1:54">
      <c r="A10" s="37"/>
      <c r="K10" s="65">
        <v>44648</v>
      </c>
      <c r="L10">
        <v>61</v>
      </c>
      <c r="M10"/>
      <c r="N10"/>
      <c r="P10" s="65">
        <v>44648</v>
      </c>
      <c r="Q10">
        <v>52</v>
      </c>
      <c r="R10"/>
      <c r="S10"/>
      <c r="U10" s="65">
        <v>44586</v>
      </c>
      <c r="V10">
        <v>1</v>
      </c>
      <c r="W10">
        <v>6</v>
      </c>
      <c r="X10"/>
      <c r="Y10" s="24">
        <v>0</v>
      </c>
      <c r="Z10" s="24">
        <v>1</v>
      </c>
      <c r="AA10" s="24">
        <v>0</v>
      </c>
      <c r="AC10" s="65">
        <v>44610</v>
      </c>
      <c r="AD10"/>
      <c r="AE10">
        <v>1</v>
      </c>
      <c r="AF10"/>
      <c r="AG10" s="9"/>
      <c r="AJ10" s="65">
        <v>44635</v>
      </c>
      <c r="AK10"/>
      <c r="AL10">
        <v>1</v>
      </c>
      <c r="AM10"/>
      <c r="AN10" s="9"/>
      <c r="AO10" s="19"/>
      <c r="AP10" s="19"/>
      <c r="AW10" s="9"/>
      <c r="AX10"/>
      <c r="BA10" s="9"/>
      <c r="BB10"/>
    </row>
    <row r="11" spans="1:54">
      <c r="A11" s="37"/>
      <c r="K11" s="65">
        <v>44649</v>
      </c>
      <c r="L11">
        <v>70</v>
      </c>
      <c r="M11"/>
      <c r="N11"/>
      <c r="P11" s="65">
        <v>44649</v>
      </c>
      <c r="Q11">
        <v>40</v>
      </c>
      <c r="R11"/>
      <c r="S11"/>
      <c r="U11" s="65">
        <v>44587</v>
      </c>
      <c r="V11">
        <v>1</v>
      </c>
      <c r="W11">
        <v>1</v>
      </c>
      <c r="X11"/>
      <c r="Y11" s="24">
        <v>0</v>
      </c>
      <c r="Z11" s="24">
        <v>0</v>
      </c>
      <c r="AA11" s="24">
        <v>0</v>
      </c>
      <c r="AC11" s="65">
        <v>44615</v>
      </c>
      <c r="AD11"/>
      <c r="AE11">
        <v>2</v>
      </c>
      <c r="AF11"/>
      <c r="AG11" s="9"/>
      <c r="AJ11" s="65">
        <v>44636</v>
      </c>
      <c r="AK11"/>
      <c r="AL11">
        <v>3</v>
      </c>
      <c r="AM11"/>
      <c r="AN11" s="9"/>
      <c r="AO11" s="19"/>
      <c r="AP11" s="19"/>
      <c r="AW11" s="9"/>
      <c r="AX11"/>
      <c r="BA11" s="9"/>
      <c r="BB11"/>
    </row>
    <row r="12" spans="1:54">
      <c r="A12" s="37"/>
      <c r="K12" s="65">
        <v>44650</v>
      </c>
      <c r="L12">
        <v>23</v>
      </c>
      <c r="M12"/>
      <c r="N12"/>
      <c r="P12" s="65">
        <v>44650</v>
      </c>
      <c r="Q12">
        <v>18</v>
      </c>
      <c r="R12"/>
      <c r="S12"/>
      <c r="U12" s="65">
        <v>44588</v>
      </c>
      <c r="V12">
        <v>1</v>
      </c>
      <c r="W12"/>
      <c r="X12"/>
      <c r="Y12" s="24">
        <v>0</v>
      </c>
      <c r="Z12" s="24">
        <v>0</v>
      </c>
      <c r="AA12" s="24">
        <v>0</v>
      </c>
      <c r="AC12" s="65">
        <v>44620</v>
      </c>
      <c r="AD12"/>
      <c r="AE12">
        <v>2</v>
      </c>
      <c r="AF12"/>
      <c r="AG12" s="9"/>
      <c r="AJ12" s="65">
        <v>44637</v>
      </c>
      <c r="AK12"/>
      <c r="AL12">
        <v>2</v>
      </c>
      <c r="AM12"/>
      <c r="AN12" s="9"/>
      <c r="AO12" s="19"/>
      <c r="AP12" s="19"/>
      <c r="AW12" s="9"/>
      <c r="AX12"/>
      <c r="BA12" s="9"/>
      <c r="BB12"/>
    </row>
    <row r="13" spans="1:54">
      <c r="A13" s="37"/>
      <c r="K13" s="65">
        <v>44651</v>
      </c>
      <c r="L13">
        <v>31</v>
      </c>
      <c r="M13"/>
      <c r="N13"/>
      <c r="P13" s="65">
        <v>44651</v>
      </c>
      <c r="Q13">
        <v>23</v>
      </c>
      <c r="R13"/>
      <c r="S13"/>
      <c r="U13" s="65">
        <v>44589</v>
      </c>
      <c r="V13">
        <v>1</v>
      </c>
      <c r="W13">
        <v>2</v>
      </c>
      <c r="X13"/>
      <c r="Y13" s="24">
        <v>0</v>
      </c>
      <c r="Z13" s="24">
        <v>1</v>
      </c>
      <c r="AA13" s="24">
        <v>0</v>
      </c>
      <c r="AC13" s="65">
        <v>44622</v>
      </c>
      <c r="AD13"/>
      <c r="AE13">
        <v>4</v>
      </c>
      <c r="AF13"/>
      <c r="AG13" s="9"/>
      <c r="AJ13" s="65">
        <v>44638</v>
      </c>
      <c r="AK13"/>
      <c r="AL13">
        <v>4</v>
      </c>
      <c r="AM13"/>
      <c r="AN13" s="9"/>
      <c r="AO13" s="19"/>
      <c r="AP13" s="19"/>
      <c r="AW13" s="9"/>
      <c r="AX13"/>
      <c r="BA13" s="9"/>
      <c r="BB13"/>
    </row>
    <row r="14" spans="1:54">
      <c r="A14" s="37"/>
      <c r="K14" s="65">
        <v>44652</v>
      </c>
      <c r="L14">
        <v>24</v>
      </c>
      <c r="M14"/>
      <c r="N14"/>
      <c r="P14" s="65">
        <v>44652</v>
      </c>
      <c r="Q14">
        <v>19</v>
      </c>
      <c r="R14"/>
      <c r="S14"/>
      <c r="U14" s="65">
        <v>44590</v>
      </c>
      <c r="V14">
        <v>2</v>
      </c>
      <c r="W14"/>
      <c r="X14"/>
      <c r="Y14" s="24">
        <v>0</v>
      </c>
      <c r="Z14" s="24">
        <v>0</v>
      </c>
      <c r="AA14" s="24">
        <v>0</v>
      </c>
      <c r="AC14" s="65">
        <v>44624</v>
      </c>
      <c r="AD14">
        <v>1</v>
      </c>
      <c r="AE14">
        <v>2</v>
      </c>
      <c r="AF14"/>
      <c r="AG14" s="9"/>
      <c r="AJ14" s="65">
        <v>44639</v>
      </c>
      <c r="AK14"/>
      <c r="AL14">
        <v>1</v>
      </c>
      <c r="AM14"/>
      <c r="AN14" s="9"/>
      <c r="AO14" s="19"/>
      <c r="AP14" s="19"/>
      <c r="AW14" s="47"/>
      <c r="AX14" s="46"/>
      <c r="BA14" s="9"/>
      <c r="BB14"/>
    </row>
    <row r="15" spans="1:54">
      <c r="A15" s="37"/>
      <c r="K15" s="65">
        <v>44653</v>
      </c>
      <c r="L15">
        <v>51</v>
      </c>
      <c r="M15"/>
      <c r="N15"/>
      <c r="P15" s="65">
        <v>44653</v>
      </c>
      <c r="Q15">
        <v>30</v>
      </c>
      <c r="R15"/>
      <c r="S15"/>
      <c r="U15" s="65">
        <v>44592</v>
      </c>
      <c r="V15">
        <v>1</v>
      </c>
      <c r="W15">
        <v>1</v>
      </c>
      <c r="X15"/>
      <c r="Y15" s="24">
        <v>0</v>
      </c>
      <c r="Z15" s="24">
        <v>0</v>
      </c>
      <c r="AA15" s="24">
        <v>0</v>
      </c>
      <c r="AC15" s="65">
        <v>44625</v>
      </c>
      <c r="AD15"/>
      <c r="AE15">
        <v>1</v>
      </c>
      <c r="AF15"/>
      <c r="AG15" s="9"/>
      <c r="AJ15" s="65">
        <v>44641</v>
      </c>
      <c r="AK15"/>
      <c r="AL15">
        <v>1</v>
      </c>
      <c r="AM15"/>
      <c r="AN15" s="9"/>
      <c r="AO15" s="19"/>
      <c r="AP15" s="19"/>
      <c r="AW15" s="47"/>
      <c r="BA15" s="9"/>
      <c r="BB15"/>
    </row>
    <row r="16" spans="1:54">
      <c r="A16" s="37"/>
      <c r="K16" s="65">
        <v>44654</v>
      </c>
      <c r="L16">
        <v>25</v>
      </c>
      <c r="M16"/>
      <c r="N16"/>
      <c r="P16" s="65">
        <v>44654</v>
      </c>
      <c r="Q16">
        <v>23</v>
      </c>
      <c r="R16"/>
      <c r="S16"/>
      <c r="U16" s="65">
        <v>44593</v>
      </c>
      <c r="V16">
        <v>1</v>
      </c>
      <c r="W16">
        <v>1</v>
      </c>
      <c r="X16"/>
      <c r="Y16" s="24">
        <v>0</v>
      </c>
      <c r="Z16" s="24">
        <v>1</v>
      </c>
      <c r="AA16" s="24">
        <v>2</v>
      </c>
      <c r="AC16" s="65">
        <v>44629</v>
      </c>
      <c r="AD16"/>
      <c r="AE16">
        <v>1</v>
      </c>
      <c r="AF16"/>
      <c r="AG16" s="9"/>
      <c r="AJ16" s="65">
        <v>44642</v>
      </c>
      <c r="AK16">
        <v>1</v>
      </c>
      <c r="AL16">
        <v>1</v>
      </c>
      <c r="AM16"/>
      <c r="AN16" s="9"/>
      <c r="AO16" s="19"/>
      <c r="AP16" s="19"/>
      <c r="BA16" s="9"/>
      <c r="BB16"/>
    </row>
    <row r="17" spans="1:54">
      <c r="A17" s="37"/>
      <c r="K17" s="65">
        <v>44655</v>
      </c>
      <c r="L17">
        <v>603</v>
      </c>
      <c r="M17"/>
      <c r="N17"/>
      <c r="P17" s="65">
        <v>44655</v>
      </c>
      <c r="Q17">
        <v>450</v>
      </c>
      <c r="R17"/>
      <c r="S17"/>
      <c r="U17" s="65">
        <v>44594</v>
      </c>
      <c r="V17">
        <v>1</v>
      </c>
      <c r="W17">
        <v>1</v>
      </c>
      <c r="X17"/>
      <c r="Y17" s="24">
        <v>0</v>
      </c>
      <c r="Z17" s="24">
        <v>0</v>
      </c>
      <c r="AA17" s="24">
        <v>0</v>
      </c>
      <c r="AC17" s="65">
        <v>44634</v>
      </c>
      <c r="AD17"/>
      <c r="AE17">
        <v>2</v>
      </c>
      <c r="AF17"/>
      <c r="AG17" s="9"/>
      <c r="AJ17" s="65">
        <v>44643</v>
      </c>
      <c r="AK17">
        <v>2</v>
      </c>
      <c r="AL17">
        <v>1</v>
      </c>
      <c r="AM17"/>
      <c r="AN17" s="9"/>
      <c r="AO17" s="19"/>
      <c r="AP17" s="19"/>
      <c r="BA17" s="9"/>
      <c r="BB17"/>
    </row>
    <row r="18" spans="1:54">
      <c r="A18" s="37"/>
      <c r="K18" s="65">
        <v>44656</v>
      </c>
      <c r="L18">
        <v>366</v>
      </c>
      <c r="M18"/>
      <c r="N18"/>
      <c r="P18" s="65">
        <v>44656</v>
      </c>
      <c r="Q18">
        <v>261</v>
      </c>
      <c r="R18"/>
      <c r="S18"/>
      <c r="U18" s="65">
        <v>44595</v>
      </c>
      <c r="V18"/>
      <c r="W18">
        <v>1</v>
      </c>
      <c r="X18"/>
      <c r="Y18" s="24">
        <v>0</v>
      </c>
      <c r="Z18" s="24">
        <v>0</v>
      </c>
      <c r="AA18" s="24">
        <v>0</v>
      </c>
      <c r="AC18" s="65">
        <v>44635</v>
      </c>
      <c r="AD18"/>
      <c r="AE18">
        <v>1</v>
      </c>
      <c r="AF18"/>
      <c r="AG18" s="9"/>
      <c r="AJ18" s="65">
        <v>44644</v>
      </c>
      <c r="AK18">
        <v>3</v>
      </c>
      <c r="AL18">
        <v>3</v>
      </c>
      <c r="AM18"/>
      <c r="AN18" s="9"/>
      <c r="AO18" s="19"/>
      <c r="AP18" s="19"/>
    </row>
    <row r="19" spans="1:54">
      <c r="A19" s="37"/>
      <c r="K19" s="65">
        <v>44657</v>
      </c>
      <c r="L19">
        <v>182</v>
      </c>
      <c r="M19"/>
      <c r="N19"/>
      <c r="P19" s="65">
        <v>44657</v>
      </c>
      <c r="Q19">
        <v>130</v>
      </c>
      <c r="R19"/>
      <c r="S19"/>
      <c r="U19" s="65">
        <v>44596</v>
      </c>
      <c r="V19"/>
      <c r="W19">
        <v>2</v>
      </c>
      <c r="X19"/>
      <c r="Y19" s="24">
        <v>0</v>
      </c>
      <c r="Z19" s="24">
        <v>0</v>
      </c>
      <c r="AA19" s="24">
        <v>0</v>
      </c>
      <c r="AC19" s="65">
        <v>44636</v>
      </c>
      <c r="AD19"/>
      <c r="AE19">
        <v>6</v>
      </c>
      <c r="AF19"/>
      <c r="AG19" s="9"/>
      <c r="AJ19" s="65">
        <v>44645</v>
      </c>
      <c r="AK19">
        <v>3</v>
      </c>
      <c r="AL19">
        <v>8</v>
      </c>
      <c r="AM19"/>
      <c r="AN19" s="9"/>
      <c r="AO19" s="19"/>
      <c r="AP19" s="19"/>
    </row>
    <row r="20" spans="1:54">
      <c r="A20" s="37"/>
      <c r="K20" s="65">
        <v>44658</v>
      </c>
      <c r="L20">
        <v>105</v>
      </c>
      <c r="M20"/>
      <c r="N20"/>
      <c r="P20" s="65">
        <v>44658</v>
      </c>
      <c r="Q20">
        <v>86</v>
      </c>
      <c r="R20"/>
      <c r="S20"/>
      <c r="U20" s="65">
        <v>44599</v>
      </c>
      <c r="V20"/>
      <c r="W20">
        <v>1</v>
      </c>
      <c r="X20"/>
      <c r="Y20" s="24">
        <v>0</v>
      </c>
      <c r="Z20" s="24">
        <v>1</v>
      </c>
      <c r="AA20" s="24">
        <v>1</v>
      </c>
      <c r="AC20" s="65">
        <v>44637</v>
      </c>
      <c r="AD20"/>
      <c r="AE20">
        <v>2</v>
      </c>
      <c r="AF20"/>
      <c r="AG20" s="9"/>
      <c r="AJ20" s="65">
        <v>44646</v>
      </c>
      <c r="AK20">
        <v>1</v>
      </c>
      <c r="AL20"/>
      <c r="AM20"/>
      <c r="AN20" s="9"/>
      <c r="AO20" s="19"/>
      <c r="AP20" s="19"/>
    </row>
    <row r="21" spans="1:54">
      <c r="A21" s="37"/>
      <c r="K21" s="65">
        <v>44659</v>
      </c>
      <c r="L21">
        <v>318</v>
      </c>
      <c r="M21"/>
      <c r="N21"/>
      <c r="P21" s="65">
        <v>44659</v>
      </c>
      <c r="Q21">
        <v>254</v>
      </c>
      <c r="R21"/>
      <c r="S21"/>
      <c r="U21" s="65">
        <v>44602</v>
      </c>
      <c r="V21"/>
      <c r="W21">
        <v>2</v>
      </c>
      <c r="X21"/>
      <c r="Y21" s="24">
        <v>0</v>
      </c>
      <c r="Z21" s="24">
        <v>6</v>
      </c>
      <c r="AA21" s="24">
        <v>0</v>
      </c>
      <c r="AC21" s="65">
        <v>44638</v>
      </c>
      <c r="AD21"/>
      <c r="AE21">
        <v>4</v>
      </c>
      <c r="AF21"/>
      <c r="AH21" s="9"/>
      <c r="AJ21" s="65">
        <v>44647</v>
      </c>
      <c r="AK21"/>
      <c r="AL21">
        <v>1</v>
      </c>
      <c r="AM21">
        <v>1</v>
      </c>
      <c r="AN21" s="9"/>
      <c r="AO21" s="19"/>
      <c r="AP21" s="19"/>
    </row>
    <row r="22" spans="1:54">
      <c r="A22" s="37"/>
      <c r="K22" s="65">
        <v>44660</v>
      </c>
      <c r="L22">
        <v>220</v>
      </c>
      <c r="M22"/>
      <c r="N22"/>
      <c r="P22" s="65">
        <v>44660</v>
      </c>
      <c r="Q22">
        <v>170</v>
      </c>
      <c r="R22"/>
      <c r="S22"/>
      <c r="U22" s="65">
        <v>44606</v>
      </c>
      <c r="V22"/>
      <c r="W22">
        <v>2</v>
      </c>
      <c r="X22"/>
      <c r="Y22" s="24">
        <v>0</v>
      </c>
      <c r="Z22" s="24">
        <v>2</v>
      </c>
      <c r="AA22" s="24">
        <v>0</v>
      </c>
      <c r="AC22" s="65">
        <v>44639</v>
      </c>
      <c r="AD22"/>
      <c r="AE22">
        <v>1</v>
      </c>
      <c r="AF22"/>
      <c r="AG22" s="9"/>
      <c r="AJ22" s="65">
        <v>44648</v>
      </c>
      <c r="AK22">
        <v>2</v>
      </c>
      <c r="AL22">
        <v>3</v>
      </c>
      <c r="AM22"/>
      <c r="AN22" s="9"/>
      <c r="AO22" s="19"/>
      <c r="AP22" s="19"/>
    </row>
    <row r="23" spans="1:54">
      <c r="A23" s="37"/>
      <c r="K23" s="65">
        <v>44661</v>
      </c>
      <c r="L23">
        <v>75</v>
      </c>
      <c r="M23"/>
      <c r="N23"/>
      <c r="P23" s="65">
        <v>44661</v>
      </c>
      <c r="Q23">
        <v>48</v>
      </c>
      <c r="R23"/>
      <c r="S23"/>
      <c r="U23" s="65">
        <v>44608</v>
      </c>
      <c r="V23"/>
      <c r="W23">
        <v>2</v>
      </c>
      <c r="X23"/>
      <c r="Y23" s="24">
        <v>0</v>
      </c>
      <c r="Z23" s="24">
        <v>0</v>
      </c>
      <c r="AA23" s="24">
        <v>0</v>
      </c>
      <c r="AC23" s="65">
        <v>44641</v>
      </c>
      <c r="AD23"/>
      <c r="AE23">
        <v>1</v>
      </c>
      <c r="AF23"/>
      <c r="AG23" s="9"/>
      <c r="AJ23" s="65">
        <v>44649</v>
      </c>
      <c r="AK23">
        <v>3</v>
      </c>
      <c r="AL23">
        <v>5</v>
      </c>
      <c r="AM23">
        <v>1</v>
      </c>
      <c r="AN23" s="9"/>
      <c r="AO23" s="19"/>
      <c r="AP23" s="19"/>
    </row>
    <row r="24" spans="1:54">
      <c r="A24" s="37"/>
      <c r="K24" s="65">
        <v>44662</v>
      </c>
      <c r="L24">
        <v>75</v>
      </c>
      <c r="M24"/>
      <c r="N24"/>
      <c r="P24" s="65">
        <v>44662</v>
      </c>
      <c r="Q24">
        <v>62</v>
      </c>
      <c r="R24"/>
      <c r="S24"/>
      <c r="U24" s="65">
        <v>44610</v>
      </c>
      <c r="V24"/>
      <c r="W24">
        <v>1</v>
      </c>
      <c r="X24"/>
      <c r="Y24" s="24">
        <v>0</v>
      </c>
      <c r="Z24" s="24">
        <v>17</v>
      </c>
      <c r="AA24" s="24">
        <v>1</v>
      </c>
      <c r="AC24" s="65">
        <v>44642</v>
      </c>
      <c r="AD24">
        <v>1</v>
      </c>
      <c r="AE24">
        <v>1</v>
      </c>
      <c r="AF24"/>
      <c r="AG24" s="9"/>
      <c r="AJ24" s="65">
        <v>44650</v>
      </c>
      <c r="AK24"/>
      <c r="AL24">
        <v>6</v>
      </c>
      <c r="AM24">
        <v>1</v>
      </c>
      <c r="AN24" s="9"/>
      <c r="AO24" s="19"/>
      <c r="AP24" s="19"/>
    </row>
    <row r="25" spans="1:54">
      <c r="A25" s="37"/>
      <c r="K25" s="65">
        <v>44663</v>
      </c>
      <c r="L25">
        <v>46</v>
      </c>
      <c r="M25"/>
      <c r="N25"/>
      <c r="P25" s="65">
        <v>44663</v>
      </c>
      <c r="Q25">
        <v>39</v>
      </c>
      <c r="R25"/>
      <c r="S25"/>
      <c r="U25" s="65">
        <v>44611</v>
      </c>
      <c r="V25"/>
      <c r="W25">
        <v>1</v>
      </c>
      <c r="X25"/>
      <c r="Y25" s="24">
        <v>0</v>
      </c>
      <c r="Z25" s="24">
        <v>4</v>
      </c>
      <c r="AA25" s="24">
        <v>0</v>
      </c>
      <c r="AC25" s="65">
        <v>44643</v>
      </c>
      <c r="AD25">
        <v>3</v>
      </c>
      <c r="AE25">
        <v>1</v>
      </c>
      <c r="AF25"/>
      <c r="AG25" s="9"/>
      <c r="AJ25" s="65">
        <v>44651</v>
      </c>
      <c r="AK25"/>
      <c r="AL25">
        <v>4</v>
      </c>
      <c r="AM25">
        <v>1</v>
      </c>
      <c r="AN25" s="9"/>
      <c r="AO25" s="19"/>
      <c r="AP25" s="19"/>
    </row>
    <row r="26" spans="1:54">
      <c r="A26" s="37"/>
      <c r="K26" s="65">
        <v>44664</v>
      </c>
      <c r="L26">
        <v>23</v>
      </c>
      <c r="M26"/>
      <c r="N26"/>
      <c r="P26" s="65">
        <v>44664</v>
      </c>
      <c r="Q26">
        <v>20</v>
      </c>
      <c r="R26"/>
      <c r="S26"/>
      <c r="U26" s="65">
        <v>44612</v>
      </c>
      <c r="V26"/>
      <c r="W26">
        <v>1</v>
      </c>
      <c r="X26"/>
      <c r="Y26" s="24">
        <v>0</v>
      </c>
      <c r="Z26" s="24">
        <v>4</v>
      </c>
      <c r="AA26" s="24">
        <v>0</v>
      </c>
      <c r="AC26" s="65">
        <v>44644</v>
      </c>
      <c r="AD26">
        <v>4</v>
      </c>
      <c r="AE26">
        <v>4</v>
      </c>
      <c r="AF26"/>
      <c r="AG26" s="9"/>
      <c r="AJ26" s="65">
        <v>44652</v>
      </c>
      <c r="AK26">
        <v>1</v>
      </c>
      <c r="AL26">
        <v>2</v>
      </c>
      <c r="AM26"/>
      <c r="AN26" s="9"/>
      <c r="AO26" s="19"/>
      <c r="AP26" s="19"/>
    </row>
    <row r="27" spans="1:54">
      <c r="A27" s="37"/>
      <c r="K27" s="65">
        <v>44665</v>
      </c>
      <c r="L27">
        <v>3</v>
      </c>
      <c r="M27"/>
      <c r="N27"/>
      <c r="P27" s="65">
        <v>44665</v>
      </c>
      <c r="Q27">
        <v>3</v>
      </c>
      <c r="R27"/>
      <c r="S27"/>
      <c r="U27" s="65">
        <v>44614</v>
      </c>
      <c r="V27">
        <v>1</v>
      </c>
      <c r="W27">
        <v>8</v>
      </c>
      <c r="X27"/>
      <c r="Y27" s="24">
        <v>0</v>
      </c>
      <c r="Z27" s="24">
        <v>1</v>
      </c>
      <c r="AA27" s="24">
        <v>1</v>
      </c>
      <c r="AC27" s="65">
        <v>44645</v>
      </c>
      <c r="AD27">
        <v>2</v>
      </c>
      <c r="AE27">
        <v>6</v>
      </c>
      <c r="AF27"/>
      <c r="AG27" s="9"/>
      <c r="AJ27" s="65">
        <v>44654</v>
      </c>
      <c r="AK27"/>
      <c r="AL27"/>
      <c r="AM27">
        <v>1</v>
      </c>
      <c r="AN27" s="9"/>
      <c r="AO27" s="19"/>
      <c r="AP27" s="19"/>
    </row>
    <row r="28" spans="1:54">
      <c r="A28" s="37"/>
      <c r="K28" s="65">
        <v>44666</v>
      </c>
      <c r="L28">
        <v>8</v>
      </c>
      <c r="M28"/>
      <c r="N28"/>
      <c r="P28" s="65">
        <v>44666</v>
      </c>
      <c r="Q28">
        <v>7</v>
      </c>
      <c r="R28"/>
      <c r="S28"/>
      <c r="U28" s="65">
        <v>44615</v>
      </c>
      <c r="V28"/>
      <c r="W28">
        <v>6</v>
      </c>
      <c r="X28"/>
      <c r="Y28" s="24">
        <v>0</v>
      </c>
      <c r="Z28" s="24">
        <v>1</v>
      </c>
      <c r="AA28" s="24">
        <v>1</v>
      </c>
      <c r="AC28" s="65">
        <v>44646</v>
      </c>
      <c r="AD28"/>
      <c r="AE28">
        <v>1</v>
      </c>
      <c r="AF28"/>
      <c r="AG28" s="9"/>
      <c r="AJ28" s="65">
        <v>44655</v>
      </c>
      <c r="AK28">
        <v>2</v>
      </c>
      <c r="AL28">
        <v>9</v>
      </c>
      <c r="AM28">
        <v>1</v>
      </c>
      <c r="AN28" s="9"/>
      <c r="AO28" s="19"/>
      <c r="AP28" s="19"/>
    </row>
    <row r="29" spans="1:54">
      <c r="A29" s="37"/>
      <c r="K29" s="65">
        <v>44667</v>
      </c>
      <c r="L29">
        <v>2</v>
      </c>
      <c r="M29"/>
      <c r="N29"/>
      <c r="P29" s="65">
        <v>44667</v>
      </c>
      <c r="Q29">
        <v>2</v>
      </c>
      <c r="R29"/>
      <c r="S29"/>
      <c r="U29" s="65">
        <v>44616</v>
      </c>
      <c r="V29"/>
      <c r="W29">
        <v>3</v>
      </c>
      <c r="X29"/>
      <c r="Y29" s="24">
        <v>0</v>
      </c>
      <c r="Z29" s="24">
        <v>0</v>
      </c>
      <c r="AA29" s="24">
        <v>0</v>
      </c>
      <c r="AC29" s="65">
        <v>44647</v>
      </c>
      <c r="AD29"/>
      <c r="AE29">
        <v>1</v>
      </c>
      <c r="AF29">
        <v>1</v>
      </c>
      <c r="AG29" s="9"/>
      <c r="AJ29" s="65">
        <v>44656</v>
      </c>
      <c r="AK29">
        <v>4</v>
      </c>
      <c r="AL29">
        <v>5</v>
      </c>
      <c r="AM29"/>
      <c r="AN29" s="9"/>
      <c r="AO29" s="19"/>
      <c r="AP29" s="19"/>
    </row>
    <row r="30" spans="1:54">
      <c r="A30" s="37"/>
      <c r="K30" s="65">
        <v>44668</v>
      </c>
      <c r="L30">
        <v>7</v>
      </c>
      <c r="M30"/>
      <c r="N30"/>
      <c r="P30" s="65">
        <v>44668</v>
      </c>
      <c r="Q30">
        <v>6</v>
      </c>
      <c r="R30"/>
      <c r="S30"/>
      <c r="U30" s="65">
        <v>44617</v>
      </c>
      <c r="V30"/>
      <c r="W30">
        <v>1</v>
      </c>
      <c r="X30"/>
      <c r="Y30" s="24">
        <v>0</v>
      </c>
      <c r="Z30" s="24">
        <v>2</v>
      </c>
      <c r="AA30" s="24">
        <v>0</v>
      </c>
      <c r="AC30" s="65">
        <v>44648</v>
      </c>
      <c r="AD30">
        <v>3</v>
      </c>
      <c r="AE30">
        <v>3</v>
      </c>
      <c r="AF30"/>
      <c r="AG30" s="9"/>
      <c r="AJ30" s="65">
        <v>44657</v>
      </c>
      <c r="AK30">
        <v>7</v>
      </c>
      <c r="AL30">
        <v>3</v>
      </c>
      <c r="AM30"/>
      <c r="AN30" s="9"/>
      <c r="AO30" s="19"/>
      <c r="AP30" s="19"/>
    </row>
    <row r="31" spans="1:54">
      <c r="A31" s="37"/>
      <c r="K31" s="65">
        <v>44669</v>
      </c>
      <c r="L31">
        <v>4</v>
      </c>
      <c r="M31"/>
      <c r="N31"/>
      <c r="P31" s="65">
        <v>44669</v>
      </c>
      <c r="Q31">
        <v>4</v>
      </c>
      <c r="R31"/>
      <c r="S31"/>
      <c r="U31" s="65">
        <v>44618</v>
      </c>
      <c r="V31"/>
      <c r="W31">
        <v>1</v>
      </c>
      <c r="X31"/>
      <c r="Y31" s="24">
        <v>0</v>
      </c>
      <c r="Z31" s="24">
        <v>0</v>
      </c>
      <c r="AA31" s="24">
        <v>0</v>
      </c>
      <c r="AC31" s="65">
        <v>44649</v>
      </c>
      <c r="AD31">
        <v>2</v>
      </c>
      <c r="AE31">
        <v>7</v>
      </c>
      <c r="AF31">
        <v>1</v>
      </c>
      <c r="AG31" s="9"/>
      <c r="AJ31" s="65">
        <v>44658</v>
      </c>
      <c r="AK31">
        <v>6</v>
      </c>
      <c r="AL31">
        <v>4</v>
      </c>
      <c r="AM31"/>
      <c r="AN31" s="9"/>
      <c r="AO31" s="19"/>
      <c r="AP31" s="19"/>
    </row>
    <row r="32" spans="1:54">
      <c r="A32" s="37"/>
      <c r="K32" s="65">
        <v>44670</v>
      </c>
      <c r="L32">
        <v>11</v>
      </c>
      <c r="M32"/>
      <c r="N32"/>
      <c r="P32" s="65">
        <v>44670</v>
      </c>
      <c r="Q32">
        <v>8</v>
      </c>
      <c r="R32"/>
      <c r="S32"/>
      <c r="U32" s="65">
        <v>44620</v>
      </c>
      <c r="V32"/>
      <c r="W32">
        <v>2</v>
      </c>
      <c r="X32"/>
      <c r="Y32" s="24">
        <v>0</v>
      </c>
      <c r="Z32" s="24">
        <v>0</v>
      </c>
      <c r="AA32" s="24">
        <v>0</v>
      </c>
      <c r="AC32" s="65">
        <v>44650</v>
      </c>
      <c r="AD32"/>
      <c r="AE32">
        <v>4</v>
      </c>
      <c r="AF32">
        <v>1</v>
      </c>
      <c r="AG32" s="9"/>
      <c r="AJ32" s="65">
        <v>44659</v>
      </c>
      <c r="AK32">
        <v>3</v>
      </c>
      <c r="AL32">
        <v>2</v>
      </c>
      <c r="AM32"/>
      <c r="AN32" s="9"/>
      <c r="AO32" s="19"/>
      <c r="AP32" s="19"/>
    </row>
    <row r="33" spans="1:42">
      <c r="A33" s="37"/>
      <c r="K33" s="65">
        <v>44671</v>
      </c>
      <c r="L33">
        <v>14</v>
      </c>
      <c r="M33"/>
      <c r="N33"/>
      <c r="P33" s="65">
        <v>44671</v>
      </c>
      <c r="Q33">
        <v>11</v>
      </c>
      <c r="R33"/>
      <c r="S33"/>
      <c r="U33" s="65">
        <v>44621</v>
      </c>
      <c r="V33"/>
      <c r="W33">
        <v>4</v>
      </c>
      <c r="X33"/>
      <c r="Y33" s="24">
        <v>0</v>
      </c>
      <c r="Z33" s="24">
        <v>7</v>
      </c>
      <c r="AA33" s="24">
        <v>0</v>
      </c>
      <c r="AC33" s="65">
        <v>44651</v>
      </c>
      <c r="AD33"/>
      <c r="AE33">
        <v>4</v>
      </c>
      <c r="AF33">
        <v>1</v>
      </c>
      <c r="AG33" s="9"/>
      <c r="AJ33" s="65">
        <v>44660</v>
      </c>
      <c r="AK33"/>
      <c r="AL33">
        <v>1</v>
      </c>
      <c r="AM33"/>
      <c r="AN33" s="9"/>
      <c r="AO33" s="19"/>
      <c r="AP33" s="19"/>
    </row>
    <row r="34" spans="1:42">
      <c r="A34" s="37"/>
      <c r="K34" s="65">
        <v>44672</v>
      </c>
      <c r="L34">
        <v>13</v>
      </c>
      <c r="M34"/>
      <c r="N34"/>
      <c r="P34" s="65">
        <v>44672</v>
      </c>
      <c r="Q34">
        <v>12</v>
      </c>
      <c r="R34"/>
      <c r="S34"/>
      <c r="U34" s="65">
        <v>44622</v>
      </c>
      <c r="V34"/>
      <c r="W34">
        <v>7</v>
      </c>
      <c r="X34"/>
      <c r="Y34" s="24">
        <v>0</v>
      </c>
      <c r="Z34" s="24">
        <v>7</v>
      </c>
      <c r="AA34" s="24">
        <v>0</v>
      </c>
      <c r="AC34" s="65">
        <v>44652</v>
      </c>
      <c r="AD34">
        <v>2</v>
      </c>
      <c r="AE34">
        <v>4</v>
      </c>
      <c r="AF34"/>
      <c r="AG34" s="9"/>
      <c r="AJ34" s="65">
        <v>44662</v>
      </c>
      <c r="AK34">
        <v>1</v>
      </c>
      <c r="AL34">
        <v>4</v>
      </c>
      <c r="AM34">
        <v>1</v>
      </c>
      <c r="AN34" s="9"/>
      <c r="AO34" s="19"/>
      <c r="AP34" s="19"/>
    </row>
    <row r="35" spans="1:42">
      <c r="A35" s="37"/>
      <c r="K35" s="65">
        <v>44673</v>
      </c>
      <c r="L35">
        <v>97</v>
      </c>
      <c r="M35"/>
      <c r="N35"/>
      <c r="P35" s="65">
        <v>44673</v>
      </c>
      <c r="Q35">
        <v>79</v>
      </c>
      <c r="R35"/>
      <c r="S35"/>
      <c r="U35" s="65">
        <v>44623</v>
      </c>
      <c r="V35">
        <v>1</v>
      </c>
      <c r="W35">
        <v>6</v>
      </c>
      <c r="X35"/>
      <c r="Y35" s="24">
        <v>0</v>
      </c>
      <c r="Z35" s="24">
        <v>2</v>
      </c>
      <c r="AA35" s="24">
        <v>0</v>
      </c>
      <c r="AC35" s="65">
        <v>44653</v>
      </c>
      <c r="AD35"/>
      <c r="AE35">
        <v>1</v>
      </c>
      <c r="AF35">
        <v>1</v>
      </c>
      <c r="AG35" s="9"/>
      <c r="AJ35" s="65">
        <v>44663</v>
      </c>
      <c r="AK35">
        <v>2</v>
      </c>
      <c r="AL35">
        <v>3</v>
      </c>
      <c r="AM35"/>
      <c r="AN35" s="9"/>
      <c r="AO35" s="19"/>
      <c r="AP35" s="19"/>
    </row>
    <row r="36" spans="1:42">
      <c r="A36" s="37"/>
      <c r="K36" s="65">
        <v>44674</v>
      </c>
      <c r="L36">
        <v>98</v>
      </c>
      <c r="M36"/>
      <c r="N36"/>
      <c r="P36" s="65">
        <v>44674</v>
      </c>
      <c r="Q36">
        <v>80</v>
      </c>
      <c r="R36"/>
      <c r="S36"/>
      <c r="U36" s="65">
        <v>44624</v>
      </c>
      <c r="V36">
        <v>1</v>
      </c>
      <c r="W36">
        <v>6</v>
      </c>
      <c r="X36"/>
      <c r="Y36" s="24">
        <v>0</v>
      </c>
      <c r="Z36" s="24">
        <v>5</v>
      </c>
      <c r="AA36" s="24">
        <v>1</v>
      </c>
      <c r="AC36" s="65">
        <v>44655</v>
      </c>
      <c r="AD36">
        <v>2</v>
      </c>
      <c r="AE36">
        <v>10</v>
      </c>
      <c r="AF36">
        <v>1</v>
      </c>
      <c r="AG36" s="9"/>
      <c r="AJ36" s="65">
        <v>44669</v>
      </c>
      <c r="AK36">
        <v>1</v>
      </c>
      <c r="AL36">
        <v>4</v>
      </c>
      <c r="AM36"/>
      <c r="AN36" s="9"/>
      <c r="AO36" s="19"/>
      <c r="AP36" s="19"/>
    </row>
    <row r="37" spans="1:42">
      <c r="A37" s="37"/>
      <c r="K37" s="65">
        <v>44675</v>
      </c>
      <c r="L37">
        <v>31</v>
      </c>
      <c r="M37"/>
      <c r="N37"/>
      <c r="P37" s="65">
        <v>44675</v>
      </c>
      <c r="Q37">
        <v>25</v>
      </c>
      <c r="R37"/>
      <c r="S37"/>
      <c r="U37" s="65">
        <v>44625</v>
      </c>
      <c r="V37"/>
      <c r="W37">
        <v>6</v>
      </c>
      <c r="X37"/>
      <c r="Y37" s="24">
        <v>0</v>
      </c>
      <c r="Z37" s="24">
        <v>2</v>
      </c>
      <c r="AA37" s="24">
        <v>0</v>
      </c>
      <c r="AC37" s="65">
        <v>44656</v>
      </c>
      <c r="AD37">
        <v>5</v>
      </c>
      <c r="AE37">
        <v>4</v>
      </c>
      <c r="AF37"/>
      <c r="AG37" s="9"/>
      <c r="AJ37" s="65">
        <v>44670</v>
      </c>
      <c r="AK37"/>
      <c r="AL37">
        <v>2</v>
      </c>
      <c r="AM37"/>
      <c r="AN37" s="9"/>
      <c r="AO37" s="19"/>
      <c r="AP37" s="19"/>
    </row>
    <row r="38" spans="1:42">
      <c r="A38" s="37"/>
      <c r="K38" s="65">
        <v>44676</v>
      </c>
      <c r="L38">
        <v>45</v>
      </c>
      <c r="M38"/>
      <c r="N38"/>
      <c r="P38" s="65">
        <v>44676</v>
      </c>
      <c r="Q38">
        <v>39</v>
      </c>
      <c r="R38"/>
      <c r="S38"/>
      <c r="U38" s="65">
        <v>44626</v>
      </c>
      <c r="V38"/>
      <c r="W38">
        <v>2</v>
      </c>
      <c r="X38"/>
      <c r="Y38" s="24">
        <v>0</v>
      </c>
      <c r="Z38" s="24">
        <v>5</v>
      </c>
      <c r="AA38" s="24">
        <v>0</v>
      </c>
      <c r="AC38" s="65">
        <v>44657</v>
      </c>
      <c r="AD38">
        <v>5</v>
      </c>
      <c r="AE38">
        <v>2</v>
      </c>
      <c r="AF38"/>
      <c r="AG38" s="9"/>
      <c r="AJ38" s="65">
        <v>44671</v>
      </c>
      <c r="AK38"/>
      <c r="AL38">
        <v>6</v>
      </c>
      <c r="AM38"/>
      <c r="AN38" s="9"/>
      <c r="AO38" s="19"/>
      <c r="AP38" s="19"/>
    </row>
    <row r="39" spans="1:42">
      <c r="A39" s="37"/>
      <c r="K39" s="65">
        <v>44677</v>
      </c>
      <c r="L39">
        <v>36</v>
      </c>
      <c r="M39"/>
      <c r="N39"/>
      <c r="P39" s="65">
        <v>44677</v>
      </c>
      <c r="Q39">
        <v>28</v>
      </c>
      <c r="R39"/>
      <c r="S39"/>
      <c r="U39" s="65">
        <v>44627</v>
      </c>
      <c r="V39"/>
      <c r="W39">
        <v>3</v>
      </c>
      <c r="X39"/>
      <c r="Y39" s="24">
        <v>0</v>
      </c>
      <c r="Z39" s="24">
        <v>3</v>
      </c>
      <c r="AA39" s="24">
        <v>0</v>
      </c>
      <c r="AC39" s="65">
        <v>44658</v>
      </c>
      <c r="AD39">
        <v>8</v>
      </c>
      <c r="AE39">
        <v>4</v>
      </c>
      <c r="AF39"/>
      <c r="AG39" s="9"/>
      <c r="AJ39" s="65">
        <v>44672</v>
      </c>
      <c r="AK39"/>
      <c r="AL39">
        <v>2</v>
      </c>
      <c r="AM39"/>
      <c r="AN39" s="9"/>
      <c r="AO39" s="19"/>
      <c r="AP39" s="19"/>
    </row>
    <row r="40" spans="1:42">
      <c r="A40" s="37"/>
      <c r="I40" s="19"/>
      <c r="K40" s="65">
        <v>44678</v>
      </c>
      <c r="L40">
        <v>26</v>
      </c>
      <c r="M40"/>
      <c r="N40"/>
      <c r="P40" s="65">
        <v>44678</v>
      </c>
      <c r="Q40">
        <v>24</v>
      </c>
      <c r="R40"/>
      <c r="S40"/>
      <c r="U40" s="65">
        <v>44628</v>
      </c>
      <c r="V40"/>
      <c r="W40">
        <v>5</v>
      </c>
      <c r="X40"/>
      <c r="Y40" s="24">
        <v>0</v>
      </c>
      <c r="Z40" s="24">
        <v>0</v>
      </c>
      <c r="AA40" s="24">
        <v>0</v>
      </c>
      <c r="AC40" s="65">
        <v>44659</v>
      </c>
      <c r="AD40">
        <v>2</v>
      </c>
      <c r="AE40">
        <v>2</v>
      </c>
      <c r="AF40"/>
      <c r="AG40" s="9"/>
      <c r="AJ40" s="65">
        <v>44676</v>
      </c>
      <c r="AK40"/>
      <c r="AL40">
        <v>1</v>
      </c>
      <c r="AM40">
        <v>1</v>
      </c>
      <c r="AN40" s="9"/>
      <c r="AO40" s="19"/>
      <c r="AP40" s="19"/>
    </row>
    <row r="41" spans="1:42">
      <c r="A41" s="37"/>
      <c r="I41" s="19"/>
      <c r="K41" s="65">
        <v>44679</v>
      </c>
      <c r="L41">
        <v>22</v>
      </c>
      <c r="M41"/>
      <c r="N41"/>
      <c r="P41" s="65">
        <v>44679</v>
      </c>
      <c r="Q41">
        <v>16</v>
      </c>
      <c r="R41"/>
      <c r="S41"/>
      <c r="U41" s="65">
        <v>44629</v>
      </c>
      <c r="V41"/>
      <c r="W41">
        <v>2</v>
      </c>
      <c r="X41"/>
      <c r="Y41" s="24">
        <v>0</v>
      </c>
      <c r="Z41" s="24">
        <v>2</v>
      </c>
      <c r="AA41" s="24">
        <v>0</v>
      </c>
      <c r="AC41" s="65">
        <v>44660</v>
      </c>
      <c r="AD41"/>
      <c r="AE41">
        <v>1</v>
      </c>
      <c r="AF41"/>
      <c r="AG41" s="9"/>
      <c r="AJ41" s="65">
        <v>44677</v>
      </c>
      <c r="AK41">
        <v>1</v>
      </c>
      <c r="AL41">
        <v>3</v>
      </c>
      <c r="AM41">
        <v>1</v>
      </c>
      <c r="AN41" s="9"/>
      <c r="AO41" s="19"/>
      <c r="AP41" s="19"/>
    </row>
    <row r="42" spans="1:42">
      <c r="A42" s="37"/>
      <c r="I42" s="19"/>
      <c r="K42" s="65">
        <v>44680</v>
      </c>
      <c r="L42">
        <v>16</v>
      </c>
      <c r="M42"/>
      <c r="N42"/>
      <c r="P42" s="65">
        <v>44680</v>
      </c>
      <c r="Q42">
        <v>15</v>
      </c>
      <c r="R42"/>
      <c r="S42"/>
      <c r="U42" s="65">
        <v>44630</v>
      </c>
      <c r="V42"/>
      <c r="W42">
        <v>6</v>
      </c>
      <c r="X42"/>
      <c r="Y42" s="24">
        <v>0</v>
      </c>
      <c r="Z42" s="24">
        <v>5</v>
      </c>
      <c r="AA42" s="24">
        <v>0</v>
      </c>
      <c r="AC42" s="65">
        <v>44662</v>
      </c>
      <c r="AD42">
        <v>2</v>
      </c>
      <c r="AE42">
        <v>3</v>
      </c>
      <c r="AF42">
        <v>1</v>
      </c>
      <c r="AG42" s="9"/>
      <c r="AJ42" s="65">
        <v>44678</v>
      </c>
      <c r="AK42">
        <v>2</v>
      </c>
      <c r="AL42">
        <v>1</v>
      </c>
      <c r="AM42"/>
      <c r="AN42" s="9"/>
      <c r="AO42" s="19"/>
      <c r="AP42" s="19"/>
    </row>
    <row r="43" spans="1:42">
      <c r="A43" s="37"/>
      <c r="I43" s="19"/>
      <c r="K43" s="65">
        <v>44681</v>
      </c>
      <c r="L43">
        <v>16</v>
      </c>
      <c r="M43"/>
      <c r="N43"/>
      <c r="P43" s="65">
        <v>44681</v>
      </c>
      <c r="Q43">
        <v>14</v>
      </c>
      <c r="R43"/>
      <c r="S43"/>
      <c r="U43" s="65">
        <v>44631</v>
      </c>
      <c r="V43"/>
      <c r="W43">
        <v>8</v>
      </c>
      <c r="X43"/>
      <c r="Y43" s="24">
        <v>0</v>
      </c>
      <c r="Z43" s="24">
        <v>1</v>
      </c>
      <c r="AA43" s="24">
        <v>0</v>
      </c>
      <c r="AC43" s="65">
        <v>44663</v>
      </c>
      <c r="AD43">
        <v>1</v>
      </c>
      <c r="AE43">
        <v>3</v>
      </c>
      <c r="AF43"/>
      <c r="AG43" s="9"/>
      <c r="AJ43" s="65">
        <v>44679</v>
      </c>
      <c r="AK43"/>
      <c r="AL43">
        <v>2</v>
      </c>
      <c r="AM43"/>
      <c r="AN43" s="9"/>
      <c r="AO43" s="19"/>
      <c r="AP43" s="19"/>
    </row>
    <row r="44" spans="1:42">
      <c r="A44" s="37"/>
      <c r="I44" s="19"/>
      <c r="K44" s="65">
        <v>44682</v>
      </c>
      <c r="L44">
        <v>22</v>
      </c>
      <c r="M44"/>
      <c r="N44"/>
      <c r="P44" s="65">
        <v>44682</v>
      </c>
      <c r="Q44">
        <v>19</v>
      </c>
      <c r="R44"/>
      <c r="S44"/>
      <c r="U44" s="65">
        <v>44632</v>
      </c>
      <c r="V44"/>
      <c r="W44">
        <v>4</v>
      </c>
      <c r="X44"/>
      <c r="Y44" s="24">
        <v>0</v>
      </c>
      <c r="Z44" s="24">
        <v>1</v>
      </c>
      <c r="AA44" s="24">
        <v>0</v>
      </c>
      <c r="AC44" s="65">
        <v>44664</v>
      </c>
      <c r="AD44"/>
      <c r="AE44">
        <v>1</v>
      </c>
      <c r="AF44"/>
      <c r="AG44" s="9"/>
      <c r="AJ44" s="65">
        <v>44680</v>
      </c>
      <c r="AK44"/>
      <c r="AL44">
        <v>1</v>
      </c>
      <c r="AM44"/>
      <c r="AN44" s="9"/>
      <c r="AO44" s="19"/>
      <c r="AP44" s="19"/>
    </row>
    <row r="45" spans="1:42">
      <c r="A45" s="37"/>
      <c r="I45" s="19"/>
      <c r="K45" s="65">
        <v>44683</v>
      </c>
      <c r="L45">
        <v>30</v>
      </c>
      <c r="M45"/>
      <c r="N45"/>
      <c r="P45" s="65">
        <v>44683</v>
      </c>
      <c r="Q45">
        <v>24</v>
      </c>
      <c r="R45"/>
      <c r="S45"/>
      <c r="U45" s="65">
        <v>44633</v>
      </c>
      <c r="V45"/>
      <c r="W45">
        <v>8</v>
      </c>
      <c r="X45"/>
      <c r="Y45" s="24">
        <v>0</v>
      </c>
      <c r="Z45" s="24">
        <v>0</v>
      </c>
      <c r="AA45" s="24">
        <v>0</v>
      </c>
      <c r="AC45" s="65">
        <v>44669</v>
      </c>
      <c r="AD45">
        <v>1</v>
      </c>
      <c r="AE45">
        <v>4</v>
      </c>
      <c r="AF45"/>
      <c r="AG45" s="9"/>
      <c r="AJ45" s="65">
        <v>44684</v>
      </c>
      <c r="AK45">
        <v>1</v>
      </c>
      <c r="AL45">
        <v>2</v>
      </c>
      <c r="AM45"/>
      <c r="AN45" s="9"/>
      <c r="AO45" s="19"/>
      <c r="AP45" s="19"/>
    </row>
    <row r="46" spans="1:42">
      <c r="A46" s="37"/>
      <c r="I46" s="19"/>
      <c r="K46" s="65">
        <v>44684</v>
      </c>
      <c r="L46">
        <v>13</v>
      </c>
      <c r="M46"/>
      <c r="N46"/>
      <c r="P46" s="65">
        <v>44684</v>
      </c>
      <c r="Q46">
        <v>12</v>
      </c>
      <c r="R46"/>
      <c r="S46"/>
      <c r="U46" s="65">
        <v>44634</v>
      </c>
      <c r="V46">
        <v>1</v>
      </c>
      <c r="W46">
        <v>7</v>
      </c>
      <c r="X46"/>
      <c r="Y46" s="24">
        <v>0</v>
      </c>
      <c r="Z46" s="24">
        <v>3</v>
      </c>
      <c r="AA46" s="24">
        <v>0</v>
      </c>
      <c r="AC46" s="65">
        <v>44670</v>
      </c>
      <c r="AD46"/>
      <c r="AE46">
        <v>2</v>
      </c>
      <c r="AF46"/>
      <c r="AG46" s="9"/>
      <c r="AJ46" s="65">
        <v>44685</v>
      </c>
      <c r="AK46">
        <v>1</v>
      </c>
      <c r="AL46"/>
      <c r="AM46"/>
      <c r="AN46" s="9"/>
      <c r="AO46" s="19"/>
      <c r="AP46" s="19"/>
    </row>
    <row r="47" spans="1:42">
      <c r="A47" s="37"/>
      <c r="I47" s="19"/>
      <c r="K47" s="65">
        <v>44685</v>
      </c>
      <c r="L47">
        <v>14</v>
      </c>
      <c r="M47"/>
      <c r="N47"/>
      <c r="P47" s="65">
        <v>44685</v>
      </c>
      <c r="Q47">
        <v>11</v>
      </c>
      <c r="R47"/>
      <c r="S47"/>
      <c r="U47" s="65">
        <v>44635</v>
      </c>
      <c r="V47">
        <v>1</v>
      </c>
      <c r="W47">
        <v>15</v>
      </c>
      <c r="X47"/>
      <c r="Y47" s="24">
        <v>0</v>
      </c>
      <c r="Z47" s="24">
        <v>0</v>
      </c>
      <c r="AA47" s="24">
        <v>0</v>
      </c>
      <c r="AC47" s="65">
        <v>44671</v>
      </c>
      <c r="AD47"/>
      <c r="AE47">
        <v>6</v>
      </c>
      <c r="AF47"/>
      <c r="AG47" s="9"/>
      <c r="AJ47" s="65">
        <v>44686</v>
      </c>
      <c r="AK47">
        <v>2</v>
      </c>
      <c r="AL47">
        <v>3</v>
      </c>
      <c r="AM47"/>
      <c r="AN47" s="9"/>
      <c r="AO47" s="19"/>
      <c r="AP47" s="19"/>
    </row>
    <row r="48" spans="1:42">
      <c r="A48" s="37"/>
      <c r="I48" s="19"/>
      <c r="K48" s="65">
        <v>44686</v>
      </c>
      <c r="L48">
        <v>13</v>
      </c>
      <c r="M48"/>
      <c r="N48"/>
      <c r="P48" s="65">
        <v>44686</v>
      </c>
      <c r="Q48">
        <v>9</v>
      </c>
      <c r="R48"/>
      <c r="S48"/>
      <c r="U48" s="65">
        <v>44636</v>
      </c>
      <c r="V48"/>
      <c r="W48">
        <v>13</v>
      </c>
      <c r="X48"/>
      <c r="Y48" s="24">
        <v>0</v>
      </c>
      <c r="Z48" s="24">
        <v>1</v>
      </c>
      <c r="AA48" s="24">
        <v>0</v>
      </c>
      <c r="AC48" s="65">
        <v>44672</v>
      </c>
      <c r="AD48"/>
      <c r="AE48">
        <v>2</v>
      </c>
      <c r="AF48"/>
      <c r="AG48" s="9"/>
      <c r="AJ48" s="65">
        <v>44690</v>
      </c>
      <c r="AK48">
        <v>1</v>
      </c>
      <c r="AL48"/>
      <c r="AM48"/>
      <c r="AN48" s="9"/>
      <c r="AO48" s="19"/>
      <c r="AP48" s="19"/>
    </row>
    <row r="49" spans="1:42">
      <c r="A49" s="37"/>
      <c r="I49" s="19"/>
      <c r="K49" s="65">
        <v>44687</v>
      </c>
      <c r="L49">
        <v>8</v>
      </c>
      <c r="M49"/>
      <c r="N49"/>
      <c r="P49" s="65">
        <v>44687</v>
      </c>
      <c r="Q49">
        <v>7</v>
      </c>
      <c r="R49"/>
      <c r="S49"/>
      <c r="U49" s="65">
        <v>44637</v>
      </c>
      <c r="V49">
        <v>1</v>
      </c>
      <c r="W49">
        <v>18</v>
      </c>
      <c r="X49"/>
      <c r="Y49" s="24">
        <v>0</v>
      </c>
      <c r="Z49" s="24">
        <v>6</v>
      </c>
      <c r="AA49" s="24">
        <v>0</v>
      </c>
      <c r="AC49" s="65">
        <v>44676</v>
      </c>
      <c r="AD49"/>
      <c r="AE49">
        <v>5</v>
      </c>
      <c r="AF49">
        <v>1</v>
      </c>
      <c r="AG49" s="9"/>
      <c r="AJ49" s="65">
        <v>44691</v>
      </c>
      <c r="AK49"/>
      <c r="AL49">
        <v>1</v>
      </c>
      <c r="AM49"/>
      <c r="AN49" s="9"/>
      <c r="AO49" s="19"/>
      <c r="AP49" s="19"/>
    </row>
    <row r="50" spans="1:42">
      <c r="A50" s="37"/>
      <c r="I50" s="19"/>
      <c r="K50" s="65">
        <v>44688</v>
      </c>
      <c r="L50">
        <v>2</v>
      </c>
      <c r="M50"/>
      <c r="N50"/>
      <c r="P50" s="65">
        <v>44688</v>
      </c>
      <c r="Q50">
        <v>2</v>
      </c>
      <c r="R50"/>
      <c r="S50"/>
      <c r="U50" s="65">
        <v>44638</v>
      </c>
      <c r="V50"/>
      <c r="W50">
        <v>13</v>
      </c>
      <c r="X50"/>
      <c r="Y50" s="24">
        <v>0</v>
      </c>
      <c r="Z50" s="24">
        <v>3</v>
      </c>
      <c r="AA50" s="24">
        <v>0</v>
      </c>
      <c r="AC50" s="65">
        <v>44677</v>
      </c>
      <c r="AD50">
        <v>2</v>
      </c>
      <c r="AE50">
        <v>3</v>
      </c>
      <c r="AF50">
        <v>1</v>
      </c>
      <c r="AG50" s="9"/>
      <c r="AJ50" s="65">
        <v>44692</v>
      </c>
      <c r="AK50"/>
      <c r="AL50">
        <v>1</v>
      </c>
      <c r="AM50"/>
      <c r="AN50" s="9"/>
      <c r="AO50" s="19"/>
      <c r="AP50" s="19"/>
    </row>
    <row r="51" spans="1:42">
      <c r="A51" s="37"/>
      <c r="D51" s="19"/>
      <c r="I51" s="19"/>
      <c r="K51" s="65">
        <v>44689</v>
      </c>
      <c r="L51">
        <v>9</v>
      </c>
      <c r="M51"/>
      <c r="N51"/>
      <c r="P51" s="65">
        <v>44689</v>
      </c>
      <c r="Q51">
        <v>8</v>
      </c>
      <c r="R51"/>
      <c r="S51"/>
      <c r="U51" s="65">
        <v>44639</v>
      </c>
      <c r="V51">
        <v>2</v>
      </c>
      <c r="W51">
        <v>6</v>
      </c>
      <c r="X51"/>
      <c r="Y51" s="24">
        <v>0</v>
      </c>
      <c r="Z51" s="24">
        <v>1</v>
      </c>
      <c r="AA51" s="24">
        <v>0</v>
      </c>
      <c r="AC51" s="65">
        <v>44679</v>
      </c>
      <c r="AD51"/>
      <c r="AE51">
        <v>2</v>
      </c>
      <c r="AF51"/>
      <c r="AG51" s="9"/>
      <c r="AJ51" s="65">
        <v>44693</v>
      </c>
      <c r="AK51"/>
      <c r="AL51">
        <v>1</v>
      </c>
      <c r="AM51"/>
      <c r="AN51" s="9"/>
      <c r="AO51" s="19"/>
      <c r="AP51" s="19"/>
    </row>
    <row r="52" spans="1:42">
      <c r="A52" s="37"/>
      <c r="D52" s="19"/>
      <c r="I52" s="19"/>
      <c r="K52" s="65">
        <v>44690</v>
      </c>
      <c r="L52">
        <v>18</v>
      </c>
      <c r="M52"/>
      <c r="N52"/>
      <c r="P52" s="65">
        <v>44690</v>
      </c>
      <c r="Q52">
        <v>13</v>
      </c>
      <c r="R52"/>
      <c r="S52"/>
      <c r="U52" s="65">
        <v>44640</v>
      </c>
      <c r="V52">
        <v>1</v>
      </c>
      <c r="W52">
        <v>11</v>
      </c>
      <c r="X52"/>
      <c r="Y52" s="24">
        <v>0</v>
      </c>
      <c r="Z52" s="24">
        <v>0</v>
      </c>
      <c r="AA52" s="24">
        <v>0</v>
      </c>
      <c r="AC52" s="65">
        <v>44680</v>
      </c>
      <c r="AD52">
        <v>1</v>
      </c>
      <c r="AE52">
        <v>1</v>
      </c>
      <c r="AF52"/>
      <c r="AG52" s="9"/>
      <c r="AJ52" s="65">
        <v>44695</v>
      </c>
      <c r="AK52"/>
      <c r="AL52">
        <v>1</v>
      </c>
      <c r="AM52"/>
      <c r="AN52" s="9"/>
      <c r="AO52" s="19"/>
      <c r="AP52" s="19"/>
    </row>
    <row r="53" spans="1:42">
      <c r="A53" s="37"/>
      <c r="D53" s="19"/>
      <c r="I53" s="19"/>
      <c r="K53" s="65">
        <v>44691</v>
      </c>
      <c r="L53">
        <v>12</v>
      </c>
      <c r="M53"/>
      <c r="N53"/>
      <c r="P53" s="65">
        <v>44691</v>
      </c>
      <c r="Q53">
        <v>9</v>
      </c>
      <c r="R53"/>
      <c r="S53"/>
      <c r="U53" s="65">
        <v>44641</v>
      </c>
      <c r="V53">
        <v>17</v>
      </c>
      <c r="W53">
        <v>7</v>
      </c>
      <c r="X53"/>
      <c r="Y53" s="24">
        <v>0</v>
      </c>
      <c r="Z53" s="24">
        <v>0</v>
      </c>
      <c r="AA53" s="24">
        <v>0</v>
      </c>
      <c r="AC53" s="65">
        <v>44683</v>
      </c>
      <c r="AD53">
        <v>1</v>
      </c>
      <c r="AE53"/>
      <c r="AF53"/>
      <c r="AG53" s="9"/>
      <c r="AJ53" s="65">
        <v>44698</v>
      </c>
      <c r="AK53"/>
      <c r="AL53">
        <v>1</v>
      </c>
      <c r="AM53"/>
      <c r="AN53" s="9"/>
      <c r="AO53" s="19"/>
      <c r="AP53" s="19"/>
    </row>
    <row r="54" spans="1:42">
      <c r="A54" s="37"/>
      <c r="D54" s="19"/>
      <c r="I54" s="19"/>
      <c r="K54" s="65">
        <v>44692</v>
      </c>
      <c r="L54">
        <v>19</v>
      </c>
      <c r="M54"/>
      <c r="N54"/>
      <c r="P54" s="65">
        <v>44692</v>
      </c>
      <c r="Q54">
        <v>12</v>
      </c>
      <c r="R54"/>
      <c r="S54"/>
      <c r="U54" s="65">
        <v>44642</v>
      </c>
      <c r="V54">
        <v>15</v>
      </c>
      <c r="W54">
        <v>8</v>
      </c>
      <c r="X54">
        <v>1</v>
      </c>
      <c r="Y54" s="24">
        <v>0</v>
      </c>
      <c r="Z54" s="24">
        <v>4</v>
      </c>
      <c r="AA54" s="24">
        <v>0</v>
      </c>
      <c r="AC54" s="65">
        <v>44684</v>
      </c>
      <c r="AD54">
        <v>3</v>
      </c>
      <c r="AE54">
        <v>2</v>
      </c>
      <c r="AF54"/>
      <c r="AG54" s="9"/>
      <c r="AJ54" s="65">
        <v>44699</v>
      </c>
      <c r="AK54"/>
      <c r="AL54">
        <v>1</v>
      </c>
      <c r="AM54"/>
      <c r="AN54" s="9"/>
      <c r="AO54" s="19"/>
      <c r="AP54" s="19"/>
    </row>
    <row r="55" spans="1:42">
      <c r="A55" s="37"/>
      <c r="D55" s="19"/>
      <c r="I55" s="19"/>
      <c r="J55" s="19"/>
      <c r="K55" s="65">
        <v>44693</v>
      </c>
      <c r="L55">
        <v>7</v>
      </c>
      <c r="M55"/>
      <c r="N55"/>
      <c r="O55" s="19"/>
      <c r="P55" s="65">
        <v>44693</v>
      </c>
      <c r="Q55">
        <v>6</v>
      </c>
      <c r="R55"/>
      <c r="S55"/>
      <c r="U55" s="65">
        <v>44643</v>
      </c>
      <c r="V55">
        <v>18</v>
      </c>
      <c r="W55">
        <v>18</v>
      </c>
      <c r="X55">
        <v>1</v>
      </c>
      <c r="Y55" s="24">
        <v>0</v>
      </c>
      <c r="Z55" s="24">
        <v>6</v>
      </c>
      <c r="AA55" s="24">
        <v>0</v>
      </c>
      <c r="AC55" s="65">
        <v>44686</v>
      </c>
      <c r="AD55">
        <v>1</v>
      </c>
      <c r="AE55">
        <v>3</v>
      </c>
      <c r="AF55"/>
      <c r="AG55" s="9"/>
      <c r="AJ55" s="65">
        <v>44701</v>
      </c>
      <c r="AK55">
        <v>1</v>
      </c>
      <c r="AL55">
        <v>2</v>
      </c>
      <c r="AM55"/>
      <c r="AN55" s="9"/>
      <c r="AO55" s="19"/>
      <c r="AP55" s="19"/>
    </row>
    <row r="56" spans="1:42">
      <c r="A56" s="37"/>
      <c r="D56" s="19"/>
      <c r="I56" s="19"/>
      <c r="J56" s="19"/>
      <c r="K56" s="65">
        <v>44694</v>
      </c>
      <c r="L56">
        <v>8</v>
      </c>
      <c r="M56"/>
      <c r="N56"/>
      <c r="O56" s="19"/>
      <c r="P56" s="65">
        <v>44694</v>
      </c>
      <c r="Q56">
        <v>8</v>
      </c>
      <c r="R56"/>
      <c r="S56"/>
      <c r="U56" s="65">
        <v>44644</v>
      </c>
      <c r="V56">
        <v>12</v>
      </c>
      <c r="W56">
        <v>22</v>
      </c>
      <c r="X56"/>
      <c r="Y56" s="24">
        <v>0</v>
      </c>
      <c r="Z56" s="24">
        <v>0</v>
      </c>
      <c r="AA56" s="24">
        <v>0</v>
      </c>
      <c r="AC56" s="65">
        <v>44690</v>
      </c>
      <c r="AD56">
        <v>1</v>
      </c>
      <c r="AE56"/>
      <c r="AF56"/>
      <c r="AJ56" s="65">
        <v>44705</v>
      </c>
      <c r="AK56"/>
      <c r="AL56">
        <v>2</v>
      </c>
      <c r="AM56"/>
      <c r="AN56" s="9"/>
      <c r="AO56" s="19"/>
      <c r="AP56" s="19"/>
    </row>
    <row r="57" spans="1:42">
      <c r="A57" s="37"/>
      <c r="D57" s="19"/>
      <c r="I57" s="19"/>
      <c r="J57" s="19"/>
      <c r="K57" s="65">
        <v>44695</v>
      </c>
      <c r="L57">
        <v>13</v>
      </c>
      <c r="M57"/>
      <c r="N57"/>
      <c r="O57" s="19"/>
      <c r="P57" s="65">
        <v>44695</v>
      </c>
      <c r="Q57">
        <v>10</v>
      </c>
      <c r="R57"/>
      <c r="S57"/>
      <c r="U57" s="65">
        <v>44645</v>
      </c>
      <c r="V57">
        <v>13</v>
      </c>
      <c r="W57">
        <v>29</v>
      </c>
      <c r="X57">
        <v>2</v>
      </c>
      <c r="Y57" s="24">
        <v>0</v>
      </c>
      <c r="Z57" s="24">
        <v>8</v>
      </c>
      <c r="AA57" s="24">
        <v>0</v>
      </c>
      <c r="AC57" s="65">
        <v>44691</v>
      </c>
      <c r="AD57"/>
      <c r="AE57">
        <v>1</v>
      </c>
      <c r="AF57"/>
      <c r="AJ57" s="65">
        <v>44706</v>
      </c>
      <c r="AK57"/>
      <c r="AL57">
        <v>3</v>
      </c>
      <c r="AM57"/>
      <c r="AN57" s="9"/>
      <c r="AO57" s="19"/>
      <c r="AP57" s="19"/>
    </row>
    <row r="58" spans="1:42">
      <c r="A58" s="37"/>
      <c r="D58" s="19"/>
      <c r="I58" s="19"/>
      <c r="J58" s="19"/>
      <c r="K58" s="65">
        <v>44696</v>
      </c>
      <c r="L58">
        <v>4</v>
      </c>
      <c r="M58"/>
      <c r="N58"/>
      <c r="O58" s="19"/>
      <c r="P58" s="65">
        <v>44696</v>
      </c>
      <c r="Q58">
        <v>4</v>
      </c>
      <c r="R58"/>
      <c r="S58"/>
      <c r="U58" s="65">
        <v>44646</v>
      </c>
      <c r="V58">
        <v>10</v>
      </c>
      <c r="W58">
        <v>16</v>
      </c>
      <c r="X58">
        <v>4</v>
      </c>
      <c r="Y58" s="24">
        <v>0</v>
      </c>
      <c r="Z58" s="24">
        <v>2</v>
      </c>
      <c r="AA58" s="24">
        <v>1</v>
      </c>
      <c r="AC58" s="65">
        <v>44692</v>
      </c>
      <c r="AD58"/>
      <c r="AE58">
        <v>1</v>
      </c>
      <c r="AF58"/>
      <c r="AJ58" s="65">
        <v>44707</v>
      </c>
      <c r="AK58">
        <v>1</v>
      </c>
      <c r="AL58"/>
      <c r="AM58"/>
      <c r="AN58" s="9"/>
      <c r="AO58" s="19"/>
      <c r="AP58" s="19"/>
    </row>
    <row r="59" spans="1:42">
      <c r="A59" s="37"/>
      <c r="D59" s="19"/>
      <c r="I59" s="19"/>
      <c r="J59" s="19"/>
      <c r="K59" s="65">
        <v>44697</v>
      </c>
      <c r="L59">
        <v>12</v>
      </c>
      <c r="M59"/>
      <c r="N59"/>
      <c r="O59" s="19"/>
      <c r="P59" s="65">
        <v>44697</v>
      </c>
      <c r="Q59">
        <v>10</v>
      </c>
      <c r="R59"/>
      <c r="S59"/>
      <c r="U59" s="65">
        <v>44647</v>
      </c>
      <c r="V59">
        <v>8</v>
      </c>
      <c r="W59">
        <v>5</v>
      </c>
      <c r="X59">
        <v>5</v>
      </c>
      <c r="Y59" s="24">
        <v>0</v>
      </c>
      <c r="Z59" s="24">
        <v>1</v>
      </c>
      <c r="AA59" s="24">
        <v>0</v>
      </c>
      <c r="AC59" s="65">
        <v>44693</v>
      </c>
      <c r="AD59"/>
      <c r="AE59">
        <v>1</v>
      </c>
      <c r="AF59"/>
      <c r="AJ59" s="65">
        <v>44708</v>
      </c>
      <c r="AK59"/>
      <c r="AL59">
        <v>2</v>
      </c>
      <c r="AM59"/>
      <c r="AN59" s="9"/>
      <c r="AO59" s="19"/>
      <c r="AP59" s="19"/>
    </row>
    <row r="60" spans="1:42">
      <c r="A60" s="37"/>
      <c r="D60" s="19"/>
      <c r="I60" s="19"/>
      <c r="J60" s="19"/>
      <c r="K60" s="65">
        <v>44698</v>
      </c>
      <c r="L60">
        <v>16</v>
      </c>
      <c r="M60"/>
      <c r="N60"/>
      <c r="O60" s="19"/>
      <c r="P60" s="65">
        <v>44698</v>
      </c>
      <c r="Q60">
        <v>10</v>
      </c>
      <c r="R60"/>
      <c r="S60"/>
      <c r="U60" s="65">
        <v>44648</v>
      </c>
      <c r="V60">
        <v>13</v>
      </c>
      <c r="W60">
        <v>28</v>
      </c>
      <c r="X60">
        <v>4</v>
      </c>
      <c r="Y60" s="24">
        <v>0</v>
      </c>
      <c r="Z60" s="24">
        <v>0</v>
      </c>
      <c r="AA60" s="24">
        <v>0</v>
      </c>
      <c r="AC60" s="65">
        <v>44695</v>
      </c>
      <c r="AD60"/>
      <c r="AE60">
        <v>1</v>
      </c>
      <c r="AF60"/>
      <c r="AJ60" s="65">
        <v>44712</v>
      </c>
      <c r="AK60">
        <v>3</v>
      </c>
      <c r="AL60">
        <v>3</v>
      </c>
      <c r="AM60">
        <v>1</v>
      </c>
      <c r="AO60" s="19"/>
      <c r="AP60" s="19"/>
    </row>
    <row r="61" spans="1:42">
      <c r="A61" s="37"/>
      <c r="D61" s="19"/>
      <c r="I61" s="19"/>
      <c r="J61" s="19"/>
      <c r="K61" s="65">
        <v>44699</v>
      </c>
      <c r="L61">
        <v>16</v>
      </c>
      <c r="M61"/>
      <c r="N61"/>
      <c r="O61" s="19"/>
      <c r="P61" s="65">
        <v>44699</v>
      </c>
      <c r="Q61">
        <v>12</v>
      </c>
      <c r="R61"/>
      <c r="S61"/>
      <c r="U61" s="65">
        <v>44649</v>
      </c>
      <c r="V61">
        <v>16</v>
      </c>
      <c r="W61">
        <v>18</v>
      </c>
      <c r="X61">
        <v>3</v>
      </c>
      <c r="Y61" s="24">
        <v>0</v>
      </c>
      <c r="Z61" s="24">
        <v>5</v>
      </c>
      <c r="AA61" s="24">
        <v>0</v>
      </c>
      <c r="AC61" s="65">
        <v>44697</v>
      </c>
      <c r="AD61"/>
      <c r="AE61">
        <v>1</v>
      </c>
      <c r="AF61"/>
      <c r="AJ61" s="65">
        <v>44713</v>
      </c>
      <c r="AK61"/>
      <c r="AL61">
        <v>1</v>
      </c>
      <c r="AM61"/>
      <c r="AO61" s="19"/>
      <c r="AP61" s="19"/>
    </row>
    <row r="62" spans="1:42">
      <c r="A62" s="37"/>
      <c r="D62" s="19"/>
      <c r="I62" s="19"/>
      <c r="J62" s="19"/>
      <c r="K62" s="65">
        <v>44700</v>
      </c>
      <c r="L62">
        <v>13</v>
      </c>
      <c r="M62"/>
      <c r="N62"/>
      <c r="O62" s="19"/>
      <c r="P62" s="65">
        <v>44700</v>
      </c>
      <c r="Q62">
        <v>8</v>
      </c>
      <c r="R62"/>
      <c r="S62"/>
      <c r="U62" s="65">
        <v>44650</v>
      </c>
      <c r="V62">
        <v>6</v>
      </c>
      <c r="W62">
        <v>22</v>
      </c>
      <c r="X62">
        <v>2</v>
      </c>
      <c r="Y62" s="24">
        <v>0</v>
      </c>
      <c r="Z62" s="24">
        <v>3</v>
      </c>
      <c r="AA62" s="24">
        <v>3</v>
      </c>
      <c r="AC62" s="65">
        <v>44698</v>
      </c>
      <c r="AD62"/>
      <c r="AE62">
        <v>1</v>
      </c>
      <c r="AF62"/>
      <c r="AJ62" s="65">
        <v>44714</v>
      </c>
      <c r="AK62"/>
      <c r="AL62">
        <v>1</v>
      </c>
      <c r="AM62"/>
      <c r="AO62" s="19"/>
      <c r="AP62" s="19"/>
    </row>
    <row r="63" spans="1:42">
      <c r="A63" s="37"/>
      <c r="D63" s="19"/>
      <c r="I63" s="19"/>
      <c r="J63" s="19"/>
      <c r="K63" s="65">
        <v>44701</v>
      </c>
      <c r="L63">
        <v>20</v>
      </c>
      <c r="M63"/>
      <c r="N63"/>
      <c r="O63" s="19"/>
      <c r="P63" s="65">
        <v>44701</v>
      </c>
      <c r="Q63">
        <v>9</v>
      </c>
      <c r="R63"/>
      <c r="S63"/>
      <c r="U63" s="65">
        <v>44651</v>
      </c>
      <c r="V63">
        <v>5</v>
      </c>
      <c r="W63">
        <v>13</v>
      </c>
      <c r="X63">
        <v>3</v>
      </c>
      <c r="Y63" s="24">
        <v>0</v>
      </c>
      <c r="Z63" s="24">
        <v>1</v>
      </c>
      <c r="AA63" s="24">
        <v>0</v>
      </c>
      <c r="AC63" s="65">
        <v>44700</v>
      </c>
      <c r="AD63"/>
      <c r="AE63">
        <v>1</v>
      </c>
      <c r="AF63"/>
      <c r="AJ63" s="65">
        <v>44715</v>
      </c>
      <c r="AK63"/>
      <c r="AL63">
        <v>4</v>
      </c>
      <c r="AM63"/>
      <c r="AO63" s="19"/>
      <c r="AP63" s="19"/>
    </row>
    <row r="64" spans="1:42">
      <c r="A64" s="37"/>
      <c r="D64" s="19"/>
      <c r="I64" s="19"/>
      <c r="J64" s="19"/>
      <c r="K64" s="65">
        <v>44702</v>
      </c>
      <c r="L64">
        <v>9</v>
      </c>
      <c r="M64"/>
      <c r="N64"/>
      <c r="O64" s="19"/>
      <c r="P64" s="65">
        <v>44702</v>
      </c>
      <c r="Q64">
        <v>7</v>
      </c>
      <c r="R64"/>
      <c r="S64"/>
      <c r="U64" s="65">
        <v>44652</v>
      </c>
      <c r="V64">
        <v>4</v>
      </c>
      <c r="W64">
        <v>10</v>
      </c>
      <c r="X64">
        <v>2</v>
      </c>
      <c r="Y64" s="24">
        <v>0</v>
      </c>
      <c r="Z64" s="24">
        <v>0</v>
      </c>
      <c r="AA64" s="24">
        <v>0</v>
      </c>
      <c r="AC64" s="65">
        <v>44701</v>
      </c>
      <c r="AD64">
        <v>1</v>
      </c>
      <c r="AE64">
        <v>1</v>
      </c>
      <c r="AF64"/>
      <c r="AJ64" s="65">
        <v>44718</v>
      </c>
      <c r="AK64">
        <v>1</v>
      </c>
      <c r="AL64">
        <v>4</v>
      </c>
      <c r="AM64"/>
      <c r="AO64" s="19"/>
      <c r="AP64" s="19"/>
    </row>
    <row r="65" spans="1:42">
      <c r="A65" s="37"/>
      <c r="D65" s="19"/>
      <c r="I65" s="19"/>
      <c r="J65" s="19"/>
      <c r="K65" s="65">
        <v>44703</v>
      </c>
      <c r="L65">
        <v>10</v>
      </c>
      <c r="M65"/>
      <c r="N65"/>
      <c r="O65" s="19"/>
      <c r="P65" s="65">
        <v>44703</v>
      </c>
      <c r="Q65">
        <v>7</v>
      </c>
      <c r="R65"/>
      <c r="S65"/>
      <c r="U65" s="65">
        <v>44653</v>
      </c>
      <c r="V65">
        <v>13</v>
      </c>
      <c r="W65">
        <v>16</v>
      </c>
      <c r="X65">
        <v>2</v>
      </c>
      <c r="Y65" s="24">
        <v>0</v>
      </c>
      <c r="Z65" s="24">
        <v>0</v>
      </c>
      <c r="AA65" s="24">
        <v>0</v>
      </c>
      <c r="AC65" s="65">
        <v>44704</v>
      </c>
      <c r="AD65"/>
      <c r="AE65">
        <v>1</v>
      </c>
      <c r="AF65"/>
      <c r="AJ65" s="65">
        <v>44719</v>
      </c>
      <c r="AK65">
        <v>1</v>
      </c>
      <c r="AL65"/>
      <c r="AM65"/>
      <c r="AO65" s="19"/>
      <c r="AP65" s="19"/>
    </row>
    <row r="66" spans="1:42">
      <c r="A66" s="37"/>
      <c r="D66" s="19"/>
      <c r="I66" s="19"/>
      <c r="J66" s="19"/>
      <c r="K66" s="65">
        <v>44704</v>
      </c>
      <c r="L66">
        <v>21</v>
      </c>
      <c r="M66"/>
      <c r="N66"/>
      <c r="O66" s="19"/>
      <c r="P66" s="65">
        <v>44704</v>
      </c>
      <c r="Q66">
        <v>17</v>
      </c>
      <c r="R66"/>
      <c r="S66"/>
      <c r="U66" s="65">
        <v>44654</v>
      </c>
      <c r="V66">
        <v>7</v>
      </c>
      <c r="W66">
        <v>9</v>
      </c>
      <c r="X66">
        <v>1</v>
      </c>
      <c r="Y66" s="24">
        <v>0</v>
      </c>
      <c r="Z66" s="24">
        <v>0</v>
      </c>
      <c r="AA66" s="24">
        <v>0</v>
      </c>
      <c r="AC66" s="65">
        <v>44705</v>
      </c>
      <c r="AD66"/>
      <c r="AE66">
        <v>2</v>
      </c>
      <c r="AF66"/>
      <c r="AJ66" s="65">
        <v>44720</v>
      </c>
      <c r="AK66"/>
      <c r="AL66">
        <v>3</v>
      </c>
      <c r="AM66"/>
      <c r="AO66" s="19"/>
      <c r="AP66" s="19"/>
    </row>
    <row r="67" spans="1:42">
      <c r="A67" s="37"/>
      <c r="D67" s="19"/>
      <c r="I67" s="19"/>
      <c r="J67" s="19"/>
      <c r="K67" s="65">
        <v>44705</v>
      </c>
      <c r="L67">
        <v>15</v>
      </c>
      <c r="M67"/>
      <c r="N67"/>
      <c r="O67" s="19"/>
      <c r="P67" s="65">
        <v>44705</v>
      </c>
      <c r="Q67">
        <v>14</v>
      </c>
      <c r="R67"/>
      <c r="S67"/>
      <c r="U67" s="65">
        <v>44655</v>
      </c>
      <c r="V67">
        <v>108</v>
      </c>
      <c r="W67">
        <v>16</v>
      </c>
      <c r="X67"/>
      <c r="Y67" s="24">
        <v>0</v>
      </c>
      <c r="Z67" s="24">
        <v>1</v>
      </c>
      <c r="AA67" s="24">
        <v>0</v>
      </c>
      <c r="AC67" s="65">
        <v>44706</v>
      </c>
      <c r="AD67"/>
      <c r="AE67">
        <v>2</v>
      </c>
      <c r="AF67"/>
      <c r="AJ67" s="65">
        <v>44722</v>
      </c>
      <c r="AK67"/>
      <c r="AL67">
        <v>1</v>
      </c>
      <c r="AM67"/>
      <c r="AO67" s="19"/>
      <c r="AP67" s="19"/>
    </row>
    <row r="68" spans="1:42">
      <c r="A68" s="37"/>
      <c r="D68" s="19"/>
      <c r="I68" s="19"/>
      <c r="J68" s="19"/>
      <c r="K68" s="65">
        <v>44706</v>
      </c>
      <c r="L68">
        <v>10</v>
      </c>
      <c r="M68"/>
      <c r="N68"/>
      <c r="O68" s="19"/>
      <c r="P68" s="65">
        <v>44706</v>
      </c>
      <c r="Q68">
        <v>9</v>
      </c>
      <c r="R68"/>
      <c r="S68"/>
      <c r="U68" s="65">
        <v>44656</v>
      </c>
      <c r="V68">
        <v>42</v>
      </c>
      <c r="W68">
        <v>11</v>
      </c>
      <c r="X68">
        <v>1</v>
      </c>
      <c r="Y68" s="24">
        <v>0</v>
      </c>
      <c r="Z68" s="24">
        <v>1</v>
      </c>
      <c r="AA68" s="24">
        <v>0</v>
      </c>
      <c r="AC68" s="65">
        <v>44707</v>
      </c>
      <c r="AD68">
        <v>1</v>
      </c>
      <c r="AE68"/>
      <c r="AF68"/>
      <c r="AJ68" s="65">
        <v>44726</v>
      </c>
      <c r="AK68"/>
      <c r="AL68">
        <v>1</v>
      </c>
      <c r="AM68"/>
      <c r="AO68" s="19"/>
      <c r="AP68" s="19"/>
    </row>
    <row r="69" spans="1:42">
      <c r="A69" s="37"/>
      <c r="D69" s="19"/>
      <c r="I69" s="19"/>
      <c r="J69" s="19"/>
      <c r="K69" s="65">
        <v>44707</v>
      </c>
      <c r="L69">
        <v>16</v>
      </c>
      <c r="M69"/>
      <c r="N69"/>
      <c r="O69" s="19"/>
      <c r="P69" s="65">
        <v>44707</v>
      </c>
      <c r="Q69">
        <v>15</v>
      </c>
      <c r="R69"/>
      <c r="S69"/>
      <c r="U69" s="65">
        <v>44657</v>
      </c>
      <c r="V69">
        <v>24</v>
      </c>
      <c r="W69">
        <v>14</v>
      </c>
      <c r="X69"/>
      <c r="Y69" s="24">
        <v>0</v>
      </c>
      <c r="Z69" s="24">
        <v>3</v>
      </c>
      <c r="AA69" s="24">
        <v>0</v>
      </c>
      <c r="AC69" s="65">
        <v>44708</v>
      </c>
      <c r="AD69"/>
      <c r="AE69">
        <v>2</v>
      </c>
      <c r="AF69"/>
      <c r="AJ69" s="65">
        <v>44727</v>
      </c>
      <c r="AK69"/>
      <c r="AL69">
        <v>2</v>
      </c>
      <c r="AM69"/>
      <c r="AO69" s="19"/>
      <c r="AP69" s="19"/>
    </row>
    <row r="70" spans="1:42">
      <c r="A70" s="37"/>
      <c r="D70" s="19"/>
      <c r="I70" s="19"/>
      <c r="J70" s="19"/>
      <c r="K70" s="65">
        <v>44708</v>
      </c>
      <c r="L70">
        <v>14</v>
      </c>
      <c r="M70"/>
      <c r="N70"/>
      <c r="O70" s="19"/>
      <c r="P70" s="65">
        <v>44708</v>
      </c>
      <c r="Q70">
        <v>11</v>
      </c>
      <c r="R70"/>
      <c r="S70"/>
      <c r="U70" s="65">
        <v>44658</v>
      </c>
      <c r="V70">
        <v>27</v>
      </c>
      <c r="W70">
        <v>12</v>
      </c>
      <c r="X70"/>
      <c r="Y70" s="24">
        <v>0</v>
      </c>
      <c r="Z70" s="24">
        <v>4</v>
      </c>
      <c r="AA70" s="24">
        <v>0</v>
      </c>
      <c r="AC70" s="65">
        <v>44712</v>
      </c>
      <c r="AD70">
        <v>3</v>
      </c>
      <c r="AE70">
        <v>4</v>
      </c>
      <c r="AF70">
        <v>1</v>
      </c>
      <c r="AJ70" s="65">
        <v>44728</v>
      </c>
      <c r="AK70"/>
      <c r="AL70">
        <v>1</v>
      </c>
      <c r="AM70"/>
      <c r="AO70" s="19"/>
      <c r="AP70" s="19"/>
    </row>
    <row r="71" spans="1:42">
      <c r="A71" s="37"/>
      <c r="D71" s="19"/>
      <c r="I71" s="19"/>
      <c r="J71" s="19"/>
      <c r="K71" s="65">
        <v>44709</v>
      </c>
      <c r="L71">
        <v>8</v>
      </c>
      <c r="M71"/>
      <c r="N71"/>
      <c r="O71" s="19"/>
      <c r="P71" s="65">
        <v>44709</v>
      </c>
      <c r="Q71">
        <v>7</v>
      </c>
      <c r="R71"/>
      <c r="S71"/>
      <c r="U71" s="65">
        <v>44659</v>
      </c>
      <c r="V71">
        <v>65</v>
      </c>
      <c r="W71">
        <v>14</v>
      </c>
      <c r="X71"/>
      <c r="Y71" s="24">
        <v>0</v>
      </c>
      <c r="Z71" s="24">
        <v>4</v>
      </c>
      <c r="AA71" s="24">
        <v>0</v>
      </c>
      <c r="AC71" s="65">
        <v>44713</v>
      </c>
      <c r="AD71"/>
      <c r="AE71">
        <v>1</v>
      </c>
      <c r="AF71"/>
      <c r="AJ71" s="65">
        <v>44732</v>
      </c>
      <c r="AK71"/>
      <c r="AL71">
        <v>1</v>
      </c>
      <c r="AM71"/>
      <c r="AO71" s="19"/>
      <c r="AP71" s="19"/>
    </row>
    <row r="72" spans="1:42">
      <c r="A72" s="37"/>
      <c r="D72" s="19"/>
      <c r="I72" s="19"/>
      <c r="J72" s="19"/>
      <c r="K72" s="65">
        <v>44710</v>
      </c>
      <c r="L72">
        <v>9</v>
      </c>
      <c r="M72"/>
      <c r="N72"/>
      <c r="O72" s="19"/>
      <c r="P72" s="65">
        <v>44710</v>
      </c>
      <c r="Q72">
        <v>8</v>
      </c>
      <c r="R72"/>
      <c r="S72"/>
      <c r="U72" s="65">
        <v>44660</v>
      </c>
      <c r="V72">
        <v>28</v>
      </c>
      <c r="W72">
        <v>7</v>
      </c>
      <c r="X72"/>
      <c r="Y72" s="24">
        <v>0</v>
      </c>
      <c r="Z72" s="24">
        <v>0</v>
      </c>
      <c r="AA72" s="24">
        <v>0</v>
      </c>
      <c r="AC72" s="65">
        <v>44714</v>
      </c>
      <c r="AD72"/>
      <c r="AE72">
        <v>2</v>
      </c>
      <c r="AF72"/>
      <c r="AJ72" s="65">
        <v>44734</v>
      </c>
      <c r="AK72"/>
      <c r="AL72">
        <v>5</v>
      </c>
      <c r="AM72"/>
      <c r="AO72" s="19"/>
      <c r="AP72" s="19"/>
    </row>
    <row r="73" spans="1:42">
      <c r="A73" s="37"/>
      <c r="D73" s="19"/>
      <c r="I73" s="19"/>
      <c r="J73" s="19"/>
      <c r="K73" s="65">
        <v>44711</v>
      </c>
      <c r="L73">
        <v>20</v>
      </c>
      <c r="M73"/>
      <c r="N73"/>
      <c r="O73" s="19"/>
      <c r="P73" s="65">
        <v>44711</v>
      </c>
      <c r="Q73">
        <v>17</v>
      </c>
      <c r="R73"/>
      <c r="S73"/>
      <c r="U73" s="65">
        <v>44661</v>
      </c>
      <c r="V73">
        <v>11</v>
      </c>
      <c r="W73">
        <v>7</v>
      </c>
      <c r="X73"/>
      <c r="Y73" s="24">
        <v>0</v>
      </c>
      <c r="Z73" s="24">
        <v>0</v>
      </c>
      <c r="AA73" s="24">
        <v>0</v>
      </c>
      <c r="AC73" s="65">
        <v>44715</v>
      </c>
      <c r="AD73"/>
      <c r="AE73">
        <v>4</v>
      </c>
      <c r="AF73"/>
      <c r="AJ73" s="65">
        <v>44735</v>
      </c>
      <c r="AK73"/>
      <c r="AL73">
        <v>1</v>
      </c>
      <c r="AM73"/>
      <c r="AO73" s="19"/>
      <c r="AP73" s="19"/>
    </row>
    <row r="74" spans="1:42">
      <c r="A74" s="37"/>
      <c r="D74" s="19"/>
      <c r="I74" s="19"/>
      <c r="J74" s="19"/>
      <c r="K74" s="65">
        <v>44712</v>
      </c>
      <c r="L74">
        <v>12</v>
      </c>
      <c r="M74"/>
      <c r="N74"/>
      <c r="O74" s="19"/>
      <c r="P74" s="65">
        <v>44712</v>
      </c>
      <c r="Q74">
        <v>9</v>
      </c>
      <c r="R74"/>
      <c r="S74"/>
      <c r="U74" s="65">
        <v>44662</v>
      </c>
      <c r="V74">
        <v>13</v>
      </c>
      <c r="W74">
        <v>4</v>
      </c>
      <c r="X74">
        <v>1</v>
      </c>
      <c r="Y74" s="24">
        <v>0</v>
      </c>
      <c r="Z74" s="24">
        <v>0</v>
      </c>
      <c r="AA74" s="24">
        <v>0</v>
      </c>
      <c r="AC74" s="65">
        <v>44718</v>
      </c>
      <c r="AD74">
        <v>1</v>
      </c>
      <c r="AE74">
        <v>4</v>
      </c>
      <c r="AF74"/>
      <c r="AJ74" s="65">
        <v>44736</v>
      </c>
      <c r="AK74"/>
      <c r="AL74">
        <v>3</v>
      </c>
      <c r="AM74"/>
      <c r="AO74" s="19"/>
      <c r="AP74" s="19"/>
    </row>
    <row r="75" spans="1:42">
      <c r="A75" s="37"/>
      <c r="I75" s="19"/>
      <c r="J75" s="19"/>
      <c r="K75" s="65">
        <v>44713</v>
      </c>
      <c r="L75">
        <v>16</v>
      </c>
      <c r="M75"/>
      <c r="N75"/>
      <c r="O75" s="19"/>
      <c r="P75" s="65">
        <v>44713</v>
      </c>
      <c r="Q75">
        <v>13</v>
      </c>
      <c r="R75"/>
      <c r="S75"/>
      <c r="U75" s="65">
        <v>44663</v>
      </c>
      <c r="V75">
        <v>9</v>
      </c>
      <c r="W75">
        <v>12</v>
      </c>
      <c r="X75"/>
      <c r="Y75" s="24">
        <v>0</v>
      </c>
      <c r="Z75" s="24">
        <v>0</v>
      </c>
      <c r="AA75" s="24">
        <v>0</v>
      </c>
      <c r="AC75" s="65">
        <v>44719</v>
      </c>
      <c r="AD75">
        <v>1</v>
      </c>
      <c r="AE75"/>
      <c r="AF75"/>
      <c r="AJ75" s="65">
        <v>44739</v>
      </c>
      <c r="AK75"/>
      <c r="AL75">
        <v>4</v>
      </c>
      <c r="AM75"/>
      <c r="AO75" s="19"/>
      <c r="AP75" s="19"/>
    </row>
    <row r="76" spans="1:42">
      <c r="A76" s="37"/>
      <c r="I76" s="19"/>
      <c r="J76" s="19"/>
      <c r="K76" s="65">
        <v>44714</v>
      </c>
      <c r="L76">
        <v>16</v>
      </c>
      <c r="M76"/>
      <c r="N76"/>
      <c r="O76" s="19"/>
      <c r="P76" s="65">
        <v>44714</v>
      </c>
      <c r="Q76">
        <v>15</v>
      </c>
      <c r="R76"/>
      <c r="S76"/>
      <c r="U76" s="65">
        <v>44664</v>
      </c>
      <c r="V76">
        <v>2</v>
      </c>
      <c r="W76">
        <v>10</v>
      </c>
      <c r="X76"/>
      <c r="Y76" s="24">
        <v>0</v>
      </c>
      <c r="AC76" s="65">
        <v>44720</v>
      </c>
      <c r="AD76"/>
      <c r="AE76">
        <v>3</v>
      </c>
      <c r="AF76"/>
      <c r="AJ76" s="65">
        <v>44740</v>
      </c>
      <c r="AK76"/>
      <c r="AL76">
        <v>1</v>
      </c>
      <c r="AM76"/>
    </row>
    <row r="77" spans="1:42">
      <c r="A77" s="37"/>
      <c r="I77" s="19"/>
      <c r="J77" s="19"/>
      <c r="K77" s="65">
        <v>44715</v>
      </c>
      <c r="L77">
        <v>14</v>
      </c>
      <c r="M77"/>
      <c r="N77"/>
      <c r="O77" s="19"/>
      <c r="P77" s="65">
        <v>44715</v>
      </c>
      <c r="Q77">
        <v>11</v>
      </c>
      <c r="R77"/>
      <c r="S77"/>
      <c r="U77" s="65">
        <v>44665</v>
      </c>
      <c r="V77">
        <v>1</v>
      </c>
      <c r="W77">
        <v>7</v>
      </c>
      <c r="X77"/>
      <c r="Y77" s="24">
        <v>0</v>
      </c>
      <c r="AC77" s="65">
        <v>44722</v>
      </c>
      <c r="AD77"/>
      <c r="AE77">
        <v>1</v>
      </c>
      <c r="AF77"/>
      <c r="AJ77" s="65">
        <v>44742</v>
      </c>
      <c r="AK77"/>
      <c r="AL77">
        <v>4</v>
      </c>
      <c r="AM77"/>
    </row>
    <row r="78" spans="1:42">
      <c r="I78" s="19"/>
      <c r="J78" s="19"/>
      <c r="K78" s="65">
        <v>44716</v>
      </c>
      <c r="L78">
        <v>11</v>
      </c>
      <c r="M78"/>
      <c r="N78"/>
      <c r="O78" s="19"/>
      <c r="P78" s="65">
        <v>44716</v>
      </c>
      <c r="Q78">
        <v>11</v>
      </c>
      <c r="R78"/>
      <c r="S78"/>
      <c r="U78" s="65">
        <v>44666</v>
      </c>
      <c r="V78">
        <v>2</v>
      </c>
      <c r="W78">
        <v>4</v>
      </c>
      <c r="X78"/>
      <c r="Y78" s="24">
        <v>0</v>
      </c>
      <c r="AC78" s="65">
        <v>44726</v>
      </c>
      <c r="AD78"/>
      <c r="AE78">
        <v>1</v>
      </c>
      <c r="AF78"/>
      <c r="AJ78" s="65">
        <v>44743</v>
      </c>
      <c r="AK78">
        <v>1</v>
      </c>
      <c r="AL78">
        <v>1</v>
      </c>
      <c r="AM78"/>
    </row>
    <row r="79" spans="1:42">
      <c r="I79" s="19"/>
      <c r="J79" s="19"/>
      <c r="K79" s="65">
        <v>44717</v>
      </c>
      <c r="L79">
        <v>9</v>
      </c>
      <c r="M79"/>
      <c r="N79"/>
      <c r="O79" s="19"/>
      <c r="P79" s="65">
        <v>44717</v>
      </c>
      <c r="Q79">
        <v>9</v>
      </c>
      <c r="R79"/>
      <c r="S79"/>
      <c r="U79" s="65">
        <v>44668</v>
      </c>
      <c r="V79">
        <v>2</v>
      </c>
      <c r="W79">
        <v>1</v>
      </c>
      <c r="X79">
        <v>1</v>
      </c>
      <c r="AC79" s="65">
        <v>44727</v>
      </c>
      <c r="AD79"/>
      <c r="AE79">
        <v>4</v>
      </c>
      <c r="AF79"/>
      <c r="AJ79" s="65">
        <v>44746</v>
      </c>
      <c r="AK79">
        <v>1</v>
      </c>
      <c r="AL79">
        <v>1</v>
      </c>
      <c r="AM79"/>
    </row>
    <row r="80" spans="1:42">
      <c r="I80" s="19"/>
      <c r="J80" s="19"/>
      <c r="K80" s="65">
        <v>44718</v>
      </c>
      <c r="L80">
        <v>14</v>
      </c>
      <c r="M80"/>
      <c r="N80"/>
      <c r="O80" s="19"/>
      <c r="P80" s="65">
        <v>44718</v>
      </c>
      <c r="Q80">
        <v>14</v>
      </c>
      <c r="R80"/>
      <c r="S80"/>
      <c r="U80" s="65">
        <v>44669</v>
      </c>
      <c r="V80">
        <v>2</v>
      </c>
      <c r="W80">
        <v>19</v>
      </c>
      <c r="X80"/>
      <c r="AC80" s="65">
        <v>44728</v>
      </c>
      <c r="AD80"/>
      <c r="AE80">
        <v>1</v>
      </c>
      <c r="AF80"/>
      <c r="AJ80" s="65">
        <v>44747</v>
      </c>
      <c r="AK80"/>
      <c r="AL80">
        <v>1</v>
      </c>
      <c r="AM80"/>
    </row>
    <row r="81" spans="1:39">
      <c r="I81" s="19"/>
      <c r="J81" s="19"/>
      <c r="K81" s="65">
        <v>44719</v>
      </c>
      <c r="L81">
        <v>6</v>
      </c>
      <c r="M81"/>
      <c r="N81"/>
      <c r="O81" s="19"/>
      <c r="P81" s="65">
        <v>44719</v>
      </c>
      <c r="Q81">
        <v>6</v>
      </c>
      <c r="R81"/>
      <c r="S81"/>
      <c r="U81" s="65">
        <v>44670</v>
      </c>
      <c r="V81">
        <v>3</v>
      </c>
      <c r="W81">
        <v>11</v>
      </c>
      <c r="X81"/>
      <c r="AC81" s="65">
        <v>44729</v>
      </c>
      <c r="AD81"/>
      <c r="AE81">
        <v>1</v>
      </c>
      <c r="AF81"/>
      <c r="AJ81" s="65">
        <v>44748</v>
      </c>
      <c r="AK81">
        <v>1</v>
      </c>
      <c r="AL81">
        <v>1</v>
      </c>
      <c r="AM81"/>
    </row>
    <row r="82" spans="1:39">
      <c r="K82" s="65">
        <v>44720</v>
      </c>
      <c r="L82">
        <v>11</v>
      </c>
      <c r="M82"/>
      <c r="N82"/>
      <c r="P82" s="65">
        <v>44720</v>
      </c>
      <c r="Q82">
        <v>11</v>
      </c>
      <c r="R82"/>
      <c r="S82"/>
      <c r="U82" s="65">
        <v>44671</v>
      </c>
      <c r="V82">
        <v>4</v>
      </c>
      <c r="W82">
        <v>8</v>
      </c>
      <c r="X82"/>
      <c r="AC82" s="65">
        <v>44732</v>
      </c>
      <c r="AD82"/>
      <c r="AE82">
        <v>1</v>
      </c>
      <c r="AF82"/>
      <c r="AJ82" s="65">
        <v>44749</v>
      </c>
      <c r="AK82"/>
      <c r="AL82">
        <v>2</v>
      </c>
      <c r="AM82"/>
    </row>
    <row r="83" spans="1:39">
      <c r="K83" s="65">
        <v>44721</v>
      </c>
      <c r="L83">
        <v>15</v>
      </c>
      <c r="M83"/>
      <c r="N83"/>
      <c r="P83" s="65">
        <v>44721</v>
      </c>
      <c r="Q83">
        <v>10</v>
      </c>
      <c r="R83"/>
      <c r="S83"/>
      <c r="U83" s="65">
        <v>44672</v>
      </c>
      <c r="V83">
        <v>4</v>
      </c>
      <c r="W83">
        <v>13</v>
      </c>
      <c r="X83"/>
      <c r="AC83" s="65">
        <v>44734</v>
      </c>
      <c r="AD83"/>
      <c r="AE83">
        <v>5</v>
      </c>
      <c r="AF83"/>
      <c r="AJ83" s="65">
        <v>44750</v>
      </c>
      <c r="AK83"/>
      <c r="AL83">
        <v>1</v>
      </c>
      <c r="AM83"/>
    </row>
    <row r="84" spans="1:39">
      <c r="A84" s="53"/>
      <c r="B84" s="53"/>
      <c r="C84" s="53"/>
      <c r="D84" s="53"/>
      <c r="E84" s="53"/>
      <c r="G84" s="53"/>
      <c r="H84" s="53"/>
      <c r="I84" s="53"/>
      <c r="J84" s="53"/>
      <c r="K84" s="65">
        <v>44722</v>
      </c>
      <c r="L84">
        <v>9</v>
      </c>
      <c r="M84"/>
      <c r="N84"/>
      <c r="O84" s="53"/>
      <c r="P84" s="65">
        <v>44722</v>
      </c>
      <c r="Q84">
        <v>7</v>
      </c>
      <c r="R84"/>
      <c r="S84"/>
      <c r="U84" s="65">
        <v>44673</v>
      </c>
      <c r="V84">
        <v>16</v>
      </c>
      <c r="W84">
        <v>9</v>
      </c>
      <c r="X84">
        <v>1</v>
      </c>
      <c r="Y84" s="53"/>
      <c r="Z84" s="53"/>
      <c r="AA84" s="53"/>
      <c r="AB84" s="53"/>
      <c r="AC84" s="65">
        <v>44735</v>
      </c>
      <c r="AD84"/>
      <c r="AE84">
        <v>4</v>
      </c>
      <c r="AF84"/>
      <c r="AG84" s="53"/>
      <c r="AJ84" s="65">
        <v>44753</v>
      </c>
      <c r="AK84">
        <v>2</v>
      </c>
      <c r="AL84">
        <v>1</v>
      </c>
      <c r="AM84"/>
    </row>
    <row r="85" spans="1:39">
      <c r="K85" s="65">
        <v>44723</v>
      </c>
      <c r="L85">
        <v>5</v>
      </c>
      <c r="M85"/>
      <c r="N85"/>
      <c r="P85" s="65">
        <v>44723</v>
      </c>
      <c r="Q85">
        <v>5</v>
      </c>
      <c r="R85"/>
      <c r="S85"/>
      <c r="U85" s="65">
        <v>44674</v>
      </c>
      <c r="V85">
        <v>15</v>
      </c>
      <c r="W85">
        <v>3</v>
      </c>
      <c r="X85"/>
      <c r="AC85" s="65">
        <v>44736</v>
      </c>
      <c r="AD85"/>
      <c r="AE85">
        <v>2</v>
      </c>
      <c r="AF85"/>
      <c r="AJ85" s="65">
        <v>44755</v>
      </c>
      <c r="AK85"/>
      <c r="AL85">
        <v>2</v>
      </c>
      <c r="AM85"/>
    </row>
    <row r="86" spans="1:39">
      <c r="K86" s="65">
        <v>44724</v>
      </c>
      <c r="L86">
        <v>12</v>
      </c>
      <c r="M86"/>
      <c r="N86"/>
      <c r="P86" s="65">
        <v>44724</v>
      </c>
      <c r="Q86">
        <v>11</v>
      </c>
      <c r="R86"/>
      <c r="S86"/>
      <c r="U86" s="65">
        <v>44675</v>
      </c>
      <c r="V86">
        <v>9</v>
      </c>
      <c r="W86">
        <v>8</v>
      </c>
      <c r="X86">
        <v>1</v>
      </c>
      <c r="AC86" s="65">
        <v>44739</v>
      </c>
      <c r="AD86"/>
      <c r="AE86">
        <v>3</v>
      </c>
      <c r="AF86"/>
      <c r="AJ86" s="65">
        <v>44756</v>
      </c>
      <c r="AK86">
        <v>2</v>
      </c>
      <c r="AL86"/>
      <c r="AM86"/>
    </row>
    <row r="87" spans="1:39">
      <c r="K87" s="65">
        <v>44725</v>
      </c>
      <c r="L87">
        <v>17</v>
      </c>
      <c r="M87"/>
      <c r="N87"/>
      <c r="P87" s="65">
        <v>44725</v>
      </c>
      <c r="Q87">
        <v>16</v>
      </c>
      <c r="R87"/>
      <c r="S87"/>
      <c r="U87" s="65">
        <v>44676</v>
      </c>
      <c r="V87">
        <v>3</v>
      </c>
      <c r="W87">
        <v>10</v>
      </c>
      <c r="X87"/>
      <c r="AC87" s="65">
        <v>44740</v>
      </c>
      <c r="AD87">
        <v>1</v>
      </c>
      <c r="AE87">
        <v>1</v>
      </c>
      <c r="AF87"/>
      <c r="AJ87" s="65">
        <v>44757</v>
      </c>
      <c r="AK87"/>
      <c r="AL87">
        <v>2</v>
      </c>
      <c r="AM87"/>
    </row>
    <row r="88" spans="1:39">
      <c r="K88" s="65">
        <v>44726</v>
      </c>
      <c r="L88">
        <v>4</v>
      </c>
      <c r="M88"/>
      <c r="N88"/>
      <c r="P88" s="65">
        <v>44726</v>
      </c>
      <c r="Q88">
        <v>3</v>
      </c>
      <c r="R88"/>
      <c r="S88"/>
      <c r="U88" s="65">
        <v>44677</v>
      </c>
      <c r="V88">
        <v>11</v>
      </c>
      <c r="W88">
        <v>5</v>
      </c>
      <c r="X88">
        <v>1</v>
      </c>
      <c r="AC88" s="65">
        <v>44742</v>
      </c>
      <c r="AD88"/>
      <c r="AE88">
        <v>4</v>
      </c>
      <c r="AF88"/>
      <c r="AJ88" s="65">
        <v>44760</v>
      </c>
      <c r="AK88">
        <v>1</v>
      </c>
      <c r="AL88">
        <v>1</v>
      </c>
      <c r="AM88"/>
    </row>
    <row r="89" spans="1:39">
      <c r="K89" s="65">
        <v>44727</v>
      </c>
      <c r="L89">
        <v>8</v>
      </c>
      <c r="M89"/>
      <c r="N89"/>
      <c r="P89" s="65">
        <v>44727</v>
      </c>
      <c r="Q89">
        <v>6</v>
      </c>
      <c r="R89"/>
      <c r="S89"/>
      <c r="U89" s="65">
        <v>44678</v>
      </c>
      <c r="V89">
        <v>4</v>
      </c>
      <c r="W89">
        <v>9</v>
      </c>
      <c r="X89">
        <v>1</v>
      </c>
      <c r="AC89" s="65">
        <v>44743</v>
      </c>
      <c r="AD89"/>
      <c r="AE89">
        <v>1</v>
      </c>
      <c r="AF89"/>
      <c r="AJ89" s="65">
        <v>44761</v>
      </c>
      <c r="AK89"/>
      <c r="AL89">
        <v>6</v>
      </c>
      <c r="AM89"/>
    </row>
    <row r="90" spans="1:39">
      <c r="K90" s="65">
        <v>44728</v>
      </c>
      <c r="L90">
        <v>8</v>
      </c>
      <c r="M90"/>
      <c r="N90"/>
      <c r="P90" s="65">
        <v>44728</v>
      </c>
      <c r="Q90">
        <v>7</v>
      </c>
      <c r="R90"/>
      <c r="S90"/>
      <c r="U90" s="65">
        <v>44679</v>
      </c>
      <c r="V90">
        <v>8</v>
      </c>
      <c r="W90">
        <v>9</v>
      </c>
      <c r="X90">
        <v>1</v>
      </c>
      <c r="AC90" s="65">
        <v>44746</v>
      </c>
      <c r="AD90">
        <v>3</v>
      </c>
      <c r="AE90">
        <v>2</v>
      </c>
      <c r="AF90"/>
      <c r="AJ90" s="65">
        <v>44762</v>
      </c>
      <c r="AK90"/>
      <c r="AL90">
        <v>2</v>
      </c>
      <c r="AM90"/>
    </row>
    <row r="91" spans="1:39">
      <c r="K91" s="65">
        <v>44729</v>
      </c>
      <c r="L91">
        <v>9</v>
      </c>
      <c r="M91"/>
      <c r="N91"/>
      <c r="P91" s="65">
        <v>44729</v>
      </c>
      <c r="Q91">
        <v>9</v>
      </c>
      <c r="R91"/>
      <c r="S91"/>
      <c r="U91" s="65">
        <v>44680</v>
      </c>
      <c r="V91">
        <v>8</v>
      </c>
      <c r="W91">
        <v>6</v>
      </c>
      <c r="X91">
        <v>1</v>
      </c>
      <c r="AC91" s="65">
        <v>44748</v>
      </c>
      <c r="AD91"/>
      <c r="AE91">
        <v>2</v>
      </c>
      <c r="AF91"/>
      <c r="AJ91" s="65">
        <v>44763</v>
      </c>
      <c r="AK91">
        <v>4</v>
      </c>
      <c r="AL91"/>
      <c r="AM91"/>
    </row>
    <row r="92" spans="1:39">
      <c r="K92" s="65">
        <v>44730</v>
      </c>
      <c r="L92">
        <v>7</v>
      </c>
      <c r="M92"/>
      <c r="N92"/>
      <c r="P92" s="65">
        <v>44730</v>
      </c>
      <c r="Q92">
        <v>7</v>
      </c>
      <c r="R92"/>
      <c r="S92"/>
      <c r="U92" s="65">
        <v>44681</v>
      </c>
      <c r="V92">
        <v>4</v>
      </c>
      <c r="W92">
        <v>2</v>
      </c>
      <c r="X92"/>
      <c r="AC92" s="65">
        <v>44749</v>
      </c>
      <c r="AD92"/>
      <c r="AE92">
        <v>2</v>
      </c>
      <c r="AF92"/>
      <c r="AJ92" s="65">
        <v>44764</v>
      </c>
      <c r="AK92">
        <v>2</v>
      </c>
      <c r="AL92">
        <v>1</v>
      </c>
      <c r="AM92"/>
    </row>
    <row r="93" spans="1:39">
      <c r="K93" s="65">
        <v>44731</v>
      </c>
      <c r="L93">
        <v>13</v>
      </c>
      <c r="M93"/>
      <c r="N93"/>
      <c r="P93" s="65">
        <v>44731</v>
      </c>
      <c r="Q93">
        <v>10</v>
      </c>
      <c r="R93"/>
      <c r="S93"/>
      <c r="U93" s="65">
        <v>44682</v>
      </c>
      <c r="V93">
        <v>4</v>
      </c>
      <c r="W93">
        <v>1</v>
      </c>
      <c r="X93"/>
      <c r="AC93" s="65">
        <v>44750</v>
      </c>
      <c r="AD93"/>
      <c r="AE93">
        <v>1</v>
      </c>
      <c r="AF93"/>
      <c r="AJ93" s="65">
        <v>44765</v>
      </c>
      <c r="AK93">
        <v>2</v>
      </c>
      <c r="AL93"/>
      <c r="AM93"/>
    </row>
    <row r="94" spans="1:39">
      <c r="K94" s="65">
        <v>44732</v>
      </c>
      <c r="L94">
        <v>22</v>
      </c>
      <c r="M94"/>
      <c r="N94"/>
      <c r="P94" s="65">
        <v>44732</v>
      </c>
      <c r="Q94">
        <v>16</v>
      </c>
      <c r="R94"/>
      <c r="S94"/>
      <c r="U94" s="65">
        <v>44683</v>
      </c>
      <c r="V94">
        <v>3</v>
      </c>
      <c r="W94">
        <v>16</v>
      </c>
      <c r="X94"/>
      <c r="AC94" s="65">
        <v>44753</v>
      </c>
      <c r="AD94">
        <v>2</v>
      </c>
      <c r="AE94">
        <v>1</v>
      </c>
      <c r="AF94"/>
      <c r="AJ94" s="65">
        <v>44767</v>
      </c>
      <c r="AK94">
        <v>3</v>
      </c>
      <c r="AL94">
        <v>4</v>
      </c>
      <c r="AM94">
        <v>1</v>
      </c>
    </row>
    <row r="95" spans="1:39">
      <c r="K95" s="65">
        <v>44733</v>
      </c>
      <c r="L95">
        <v>54</v>
      </c>
      <c r="M95"/>
      <c r="N95"/>
      <c r="P95" s="65">
        <v>44733</v>
      </c>
      <c r="Q95">
        <v>45</v>
      </c>
      <c r="R95"/>
      <c r="S95"/>
      <c r="U95" s="65">
        <v>44684</v>
      </c>
      <c r="V95">
        <v>4</v>
      </c>
      <c r="W95">
        <v>6</v>
      </c>
      <c r="X95"/>
      <c r="AC95" s="65">
        <v>44755</v>
      </c>
      <c r="AD95"/>
      <c r="AE95">
        <v>2</v>
      </c>
      <c r="AF95"/>
      <c r="AJ95" s="65">
        <v>44768</v>
      </c>
      <c r="AK95">
        <v>2</v>
      </c>
      <c r="AL95">
        <v>1</v>
      </c>
      <c r="AM95"/>
    </row>
    <row r="96" spans="1:39">
      <c r="K96" s="65">
        <v>44734</v>
      </c>
      <c r="L96">
        <v>31</v>
      </c>
      <c r="M96"/>
      <c r="N96"/>
      <c r="P96" s="65">
        <v>44734</v>
      </c>
      <c r="Q96">
        <v>24</v>
      </c>
      <c r="R96"/>
      <c r="S96"/>
      <c r="U96" s="65">
        <v>44685</v>
      </c>
      <c r="V96">
        <v>2</v>
      </c>
      <c r="W96"/>
      <c r="X96"/>
      <c r="AC96" s="65">
        <v>44756</v>
      </c>
      <c r="AD96">
        <v>3</v>
      </c>
      <c r="AE96">
        <v>2</v>
      </c>
      <c r="AF96"/>
      <c r="AJ96" s="65">
        <v>44769</v>
      </c>
      <c r="AK96"/>
      <c r="AL96">
        <v>1</v>
      </c>
      <c r="AM96"/>
    </row>
    <row r="97" spans="11:39">
      <c r="K97" s="65">
        <v>44735</v>
      </c>
      <c r="L97">
        <v>13</v>
      </c>
      <c r="M97"/>
      <c r="N97"/>
      <c r="P97" s="65">
        <v>44735</v>
      </c>
      <c r="Q97">
        <v>13</v>
      </c>
      <c r="R97"/>
      <c r="S97"/>
      <c r="U97" s="65">
        <v>44686</v>
      </c>
      <c r="V97">
        <v>4</v>
      </c>
      <c r="W97">
        <v>10</v>
      </c>
      <c r="X97"/>
      <c r="AC97" s="65">
        <v>44757</v>
      </c>
      <c r="AD97"/>
      <c r="AE97">
        <v>1</v>
      </c>
      <c r="AF97">
        <v>1</v>
      </c>
      <c r="AJ97" s="65">
        <v>44772</v>
      </c>
      <c r="AK97"/>
      <c r="AL97">
        <v>3</v>
      </c>
      <c r="AM97"/>
    </row>
    <row r="98" spans="11:39">
      <c r="K98" s="65">
        <v>44736</v>
      </c>
      <c r="L98">
        <v>10</v>
      </c>
      <c r="M98"/>
      <c r="N98"/>
      <c r="P98" s="65">
        <v>44736</v>
      </c>
      <c r="Q98">
        <v>10</v>
      </c>
      <c r="R98"/>
      <c r="S98"/>
      <c r="U98" s="65">
        <v>44687</v>
      </c>
      <c r="V98">
        <v>1</v>
      </c>
      <c r="W98">
        <v>5</v>
      </c>
      <c r="X98"/>
      <c r="AC98" s="65">
        <v>44760</v>
      </c>
      <c r="AD98">
        <v>1</v>
      </c>
      <c r="AE98">
        <v>2</v>
      </c>
      <c r="AF98"/>
      <c r="AJ98" s="65">
        <v>44776</v>
      </c>
      <c r="AK98">
        <v>3</v>
      </c>
      <c r="AL98">
        <v>2</v>
      </c>
      <c r="AM98"/>
    </row>
    <row r="99" spans="11:39">
      <c r="K99" s="65">
        <v>44737</v>
      </c>
      <c r="L99">
        <v>8</v>
      </c>
      <c r="M99"/>
      <c r="N99"/>
      <c r="P99" s="65">
        <v>44737</v>
      </c>
      <c r="Q99">
        <v>8</v>
      </c>
      <c r="R99"/>
      <c r="S99"/>
      <c r="U99" s="65">
        <v>44688</v>
      </c>
      <c r="V99">
        <v>1</v>
      </c>
      <c r="W99">
        <v>1</v>
      </c>
      <c r="X99"/>
      <c r="AC99" s="65">
        <v>44761</v>
      </c>
      <c r="AD99"/>
      <c r="AE99">
        <v>7</v>
      </c>
      <c r="AF99"/>
      <c r="AJ99" s="65">
        <v>44777</v>
      </c>
      <c r="AK99">
        <v>3</v>
      </c>
      <c r="AL99">
        <v>1</v>
      </c>
      <c r="AM99"/>
    </row>
    <row r="100" spans="11:39">
      <c r="K100" s="65">
        <v>44738</v>
      </c>
      <c r="L100">
        <v>19</v>
      </c>
      <c r="M100"/>
      <c r="N100"/>
      <c r="P100" s="65">
        <v>44738</v>
      </c>
      <c r="Q100">
        <v>8</v>
      </c>
      <c r="R100"/>
      <c r="S100"/>
      <c r="U100" s="65">
        <v>44689</v>
      </c>
      <c r="V100">
        <v>3</v>
      </c>
      <c r="W100">
        <v>3</v>
      </c>
      <c r="X100"/>
      <c r="AC100" s="65">
        <v>44762</v>
      </c>
      <c r="AD100"/>
      <c r="AE100">
        <v>1</v>
      </c>
      <c r="AF100"/>
      <c r="AJ100" s="65">
        <v>44778</v>
      </c>
      <c r="AK100">
        <v>4</v>
      </c>
      <c r="AL100">
        <v>1</v>
      </c>
      <c r="AM100"/>
    </row>
    <row r="101" spans="11:39">
      <c r="K101" s="65">
        <v>44739</v>
      </c>
      <c r="L101">
        <v>18</v>
      </c>
      <c r="M101"/>
      <c r="N101"/>
      <c r="P101" s="65">
        <v>44739</v>
      </c>
      <c r="Q101">
        <v>17</v>
      </c>
      <c r="R101"/>
      <c r="S101"/>
      <c r="U101" s="65">
        <v>44690</v>
      </c>
      <c r="V101">
        <v>4</v>
      </c>
      <c r="W101">
        <v>6</v>
      </c>
      <c r="X101"/>
      <c r="AC101" s="65">
        <v>44763</v>
      </c>
      <c r="AD101">
        <v>5</v>
      </c>
      <c r="AE101"/>
      <c r="AF101"/>
      <c r="AJ101" s="65">
        <v>44779</v>
      </c>
      <c r="AK101"/>
      <c r="AL101"/>
      <c r="AM101">
        <v>1</v>
      </c>
    </row>
    <row r="102" spans="11:39">
      <c r="K102" s="65">
        <v>44740</v>
      </c>
      <c r="L102">
        <v>147</v>
      </c>
      <c r="M102"/>
      <c r="N102"/>
      <c r="P102" s="65">
        <v>44740</v>
      </c>
      <c r="Q102">
        <v>127</v>
      </c>
      <c r="R102"/>
      <c r="S102"/>
      <c r="U102" s="65">
        <v>44691</v>
      </c>
      <c r="V102">
        <v>5</v>
      </c>
      <c r="W102">
        <v>11</v>
      </c>
      <c r="X102">
        <v>1</v>
      </c>
      <c r="AC102" s="65">
        <v>44764</v>
      </c>
      <c r="AD102">
        <v>3</v>
      </c>
      <c r="AE102">
        <v>1</v>
      </c>
      <c r="AF102"/>
      <c r="AJ102" s="65">
        <v>44781</v>
      </c>
      <c r="AK102">
        <v>1</v>
      </c>
      <c r="AL102">
        <v>3</v>
      </c>
      <c r="AM102"/>
    </row>
    <row r="103" spans="11:39">
      <c r="K103" s="65">
        <v>44741</v>
      </c>
      <c r="L103">
        <v>74</v>
      </c>
      <c r="M103"/>
      <c r="N103"/>
      <c r="P103" s="65">
        <v>44741</v>
      </c>
      <c r="Q103">
        <v>60</v>
      </c>
      <c r="R103"/>
      <c r="S103"/>
      <c r="U103" s="65">
        <v>44692</v>
      </c>
      <c r="V103">
        <v>2</v>
      </c>
      <c r="W103">
        <v>5</v>
      </c>
      <c r="X103">
        <v>1</v>
      </c>
      <c r="AC103" s="65">
        <v>44765</v>
      </c>
      <c r="AD103">
        <v>1</v>
      </c>
      <c r="AE103"/>
      <c r="AF103"/>
      <c r="AJ103" s="65">
        <v>44782</v>
      </c>
      <c r="AK103"/>
      <c r="AL103">
        <v>2</v>
      </c>
      <c r="AM103">
        <v>1</v>
      </c>
    </row>
    <row r="104" spans="11:39">
      <c r="K104" s="65">
        <v>44742</v>
      </c>
      <c r="L104">
        <v>58</v>
      </c>
      <c r="M104"/>
      <c r="N104"/>
      <c r="P104" s="65">
        <v>44742</v>
      </c>
      <c r="Q104">
        <v>47</v>
      </c>
      <c r="R104"/>
      <c r="S104"/>
      <c r="U104" s="65">
        <v>44693</v>
      </c>
      <c r="V104">
        <v>1</v>
      </c>
      <c r="W104">
        <v>7</v>
      </c>
      <c r="X104"/>
      <c r="AC104" s="65">
        <v>44766</v>
      </c>
      <c r="AD104"/>
      <c r="AE104"/>
      <c r="AF104">
        <v>1</v>
      </c>
      <c r="AJ104" s="65">
        <v>44783</v>
      </c>
      <c r="AK104"/>
      <c r="AL104">
        <v>1</v>
      </c>
      <c r="AM104">
        <v>1</v>
      </c>
    </row>
    <row r="105" spans="11:39">
      <c r="K105" s="65">
        <v>44743</v>
      </c>
      <c r="L105">
        <v>33</v>
      </c>
      <c r="M105"/>
      <c r="N105"/>
      <c r="P105" s="65">
        <v>44743</v>
      </c>
      <c r="Q105">
        <v>25</v>
      </c>
      <c r="R105"/>
      <c r="S105"/>
      <c r="U105" s="65">
        <v>44694</v>
      </c>
      <c r="V105">
        <v>2</v>
      </c>
      <c r="W105">
        <v>7</v>
      </c>
      <c r="X105"/>
      <c r="AC105" s="65">
        <v>44767</v>
      </c>
      <c r="AD105">
        <v>4</v>
      </c>
      <c r="AE105">
        <v>4</v>
      </c>
      <c r="AF105"/>
      <c r="AJ105" s="65">
        <v>44784</v>
      </c>
      <c r="AK105"/>
      <c r="AL105">
        <v>1</v>
      </c>
      <c r="AM105"/>
    </row>
    <row r="106" spans="11:39">
      <c r="K106" s="65">
        <v>44744</v>
      </c>
      <c r="L106">
        <v>14</v>
      </c>
      <c r="M106"/>
      <c r="N106"/>
      <c r="P106" s="65">
        <v>44744</v>
      </c>
      <c r="Q106">
        <v>11</v>
      </c>
      <c r="R106"/>
      <c r="S106"/>
      <c r="U106" s="65">
        <v>44695</v>
      </c>
      <c r="V106">
        <v>5</v>
      </c>
      <c r="W106">
        <v>9</v>
      </c>
      <c r="X106"/>
      <c r="AC106" s="65">
        <v>44768</v>
      </c>
      <c r="AD106">
        <v>2</v>
      </c>
      <c r="AE106">
        <v>2</v>
      </c>
      <c r="AF106"/>
      <c r="AJ106" s="65">
        <v>44785</v>
      </c>
      <c r="AK106">
        <v>2</v>
      </c>
      <c r="AL106"/>
      <c r="AM106"/>
    </row>
    <row r="107" spans="11:39">
      <c r="K107" s="65">
        <v>44745</v>
      </c>
      <c r="L107">
        <v>16</v>
      </c>
      <c r="M107"/>
      <c r="N107"/>
      <c r="P107" s="65">
        <v>44745</v>
      </c>
      <c r="Q107">
        <v>14</v>
      </c>
      <c r="R107"/>
      <c r="S107"/>
      <c r="U107" s="65">
        <v>44696</v>
      </c>
      <c r="V107">
        <v>3</v>
      </c>
      <c r="W107">
        <v>2</v>
      </c>
      <c r="X107"/>
      <c r="AC107" s="65">
        <v>44772</v>
      </c>
      <c r="AD107"/>
      <c r="AE107">
        <v>3</v>
      </c>
      <c r="AF107"/>
      <c r="AJ107" s="65">
        <v>44789</v>
      </c>
      <c r="AK107">
        <v>1</v>
      </c>
      <c r="AL107">
        <v>2</v>
      </c>
      <c r="AM107">
        <v>1</v>
      </c>
    </row>
    <row r="108" spans="11:39">
      <c r="K108" s="65">
        <v>44746</v>
      </c>
      <c r="L108">
        <v>27</v>
      </c>
      <c r="M108"/>
      <c r="N108"/>
      <c r="P108" s="65">
        <v>44746</v>
      </c>
      <c r="Q108">
        <v>19</v>
      </c>
      <c r="R108"/>
      <c r="S108"/>
      <c r="U108" s="65">
        <v>44697</v>
      </c>
      <c r="V108">
        <v>10</v>
      </c>
      <c r="W108">
        <v>9</v>
      </c>
      <c r="X108">
        <v>1</v>
      </c>
      <c r="AC108" s="65">
        <v>44776</v>
      </c>
      <c r="AD108">
        <v>4</v>
      </c>
      <c r="AE108">
        <v>2</v>
      </c>
      <c r="AF108"/>
      <c r="AJ108" s="65">
        <v>44790</v>
      </c>
      <c r="AK108">
        <v>1</v>
      </c>
      <c r="AL108">
        <v>4</v>
      </c>
      <c r="AM108"/>
    </row>
    <row r="109" spans="11:39">
      <c r="K109" s="65">
        <v>44747</v>
      </c>
      <c r="L109">
        <v>58</v>
      </c>
      <c r="M109"/>
      <c r="N109"/>
      <c r="P109" s="65">
        <v>44747</v>
      </c>
      <c r="Q109">
        <v>42</v>
      </c>
      <c r="R109"/>
      <c r="S109"/>
      <c r="U109" s="65">
        <v>44698</v>
      </c>
      <c r="V109">
        <v>2</v>
      </c>
      <c r="W109">
        <v>4</v>
      </c>
      <c r="X109"/>
      <c r="AC109" s="65">
        <v>44777</v>
      </c>
      <c r="AD109">
        <v>5</v>
      </c>
      <c r="AE109">
        <v>1</v>
      </c>
      <c r="AF109"/>
      <c r="AJ109" s="65">
        <v>44792</v>
      </c>
      <c r="AK109"/>
      <c r="AL109"/>
      <c r="AM109">
        <v>1</v>
      </c>
    </row>
    <row r="110" spans="11:39">
      <c r="K110" s="65">
        <v>44748</v>
      </c>
      <c r="L110">
        <v>22</v>
      </c>
      <c r="M110"/>
      <c r="N110"/>
      <c r="P110" s="65">
        <v>44748</v>
      </c>
      <c r="Q110">
        <v>19</v>
      </c>
      <c r="R110"/>
      <c r="S110"/>
      <c r="U110" s="65">
        <v>44699</v>
      </c>
      <c r="V110">
        <v>4</v>
      </c>
      <c r="W110">
        <v>5</v>
      </c>
      <c r="X110"/>
      <c r="AC110" s="65">
        <v>44778</v>
      </c>
      <c r="AD110">
        <v>2</v>
      </c>
      <c r="AE110">
        <v>2</v>
      </c>
      <c r="AF110">
        <v>1</v>
      </c>
      <c r="AJ110" s="65">
        <v>44795</v>
      </c>
      <c r="AK110"/>
      <c r="AL110">
        <v>3</v>
      </c>
      <c r="AM110">
        <v>1</v>
      </c>
    </row>
    <row r="111" spans="11:39">
      <c r="K111" s="65">
        <v>44749</v>
      </c>
      <c r="L111">
        <v>88</v>
      </c>
      <c r="M111"/>
      <c r="N111"/>
      <c r="P111" s="65">
        <v>44749</v>
      </c>
      <c r="Q111">
        <v>68</v>
      </c>
      <c r="R111"/>
      <c r="S111"/>
      <c r="U111" s="65">
        <v>44700</v>
      </c>
      <c r="V111">
        <v>4</v>
      </c>
      <c r="W111">
        <v>1</v>
      </c>
      <c r="X111"/>
      <c r="AC111" s="65">
        <v>44781</v>
      </c>
      <c r="AD111">
        <v>1</v>
      </c>
      <c r="AE111">
        <v>2</v>
      </c>
      <c r="AF111"/>
      <c r="AJ111" s="65">
        <v>44796</v>
      </c>
      <c r="AK111"/>
      <c r="AL111">
        <v>3</v>
      </c>
      <c r="AM111"/>
    </row>
    <row r="112" spans="11:39">
      <c r="K112" s="65">
        <v>44750</v>
      </c>
      <c r="L112">
        <v>46</v>
      </c>
      <c r="M112"/>
      <c r="N112"/>
      <c r="P112" s="65">
        <v>44750</v>
      </c>
      <c r="Q112">
        <v>39</v>
      </c>
      <c r="R112"/>
      <c r="S112"/>
      <c r="U112" s="65">
        <v>44701</v>
      </c>
      <c r="V112">
        <v>7</v>
      </c>
      <c r="W112">
        <v>6</v>
      </c>
      <c r="X112"/>
      <c r="AC112" s="65">
        <v>44782</v>
      </c>
      <c r="AD112"/>
      <c r="AE112">
        <v>3</v>
      </c>
      <c r="AF112">
        <v>1</v>
      </c>
      <c r="AJ112" s="65">
        <v>44797</v>
      </c>
      <c r="AK112">
        <v>3</v>
      </c>
      <c r="AL112">
        <v>2</v>
      </c>
      <c r="AM112"/>
    </row>
    <row r="113" spans="11:39">
      <c r="K113" s="65">
        <v>44751</v>
      </c>
      <c r="L113">
        <v>29</v>
      </c>
      <c r="M113"/>
      <c r="N113"/>
      <c r="P113" s="65">
        <v>44751</v>
      </c>
      <c r="Q113">
        <v>23</v>
      </c>
      <c r="R113"/>
      <c r="S113"/>
      <c r="U113" s="65">
        <v>44702</v>
      </c>
      <c r="V113">
        <v>1</v>
      </c>
      <c r="W113">
        <v>1</v>
      </c>
      <c r="X113"/>
      <c r="AC113" s="65">
        <v>44783</v>
      </c>
      <c r="AD113"/>
      <c r="AE113"/>
      <c r="AF113">
        <v>2</v>
      </c>
      <c r="AJ113" s="65">
        <v>44798</v>
      </c>
      <c r="AK113">
        <v>2</v>
      </c>
      <c r="AL113">
        <v>1</v>
      </c>
      <c r="AM113"/>
    </row>
    <row r="114" spans="11:39">
      <c r="K114" s="65">
        <v>44752</v>
      </c>
      <c r="L114">
        <v>29</v>
      </c>
      <c r="M114"/>
      <c r="N114"/>
      <c r="P114" s="65">
        <v>44752</v>
      </c>
      <c r="Q114">
        <v>18</v>
      </c>
      <c r="R114"/>
      <c r="S114"/>
      <c r="U114" s="65">
        <v>44703</v>
      </c>
      <c r="V114">
        <v>1</v>
      </c>
      <c r="W114">
        <v>2</v>
      </c>
      <c r="X114"/>
      <c r="AC114" s="65">
        <v>44784</v>
      </c>
      <c r="AD114">
        <v>2</v>
      </c>
      <c r="AE114">
        <v>1</v>
      </c>
      <c r="AF114"/>
      <c r="AJ114" s="65">
        <v>44799</v>
      </c>
      <c r="AK114">
        <v>11</v>
      </c>
      <c r="AL114">
        <v>3</v>
      </c>
      <c r="AM114"/>
    </row>
    <row r="115" spans="11:39">
      <c r="K115" s="65">
        <v>44753</v>
      </c>
      <c r="L115">
        <v>38</v>
      </c>
      <c r="M115"/>
      <c r="N115"/>
      <c r="P115" s="65">
        <v>44753</v>
      </c>
      <c r="Q115">
        <v>31</v>
      </c>
      <c r="R115"/>
      <c r="S115"/>
      <c r="U115" s="65">
        <v>44704</v>
      </c>
      <c r="V115">
        <v>2</v>
      </c>
      <c r="W115">
        <v>9</v>
      </c>
      <c r="X115"/>
      <c r="AC115" s="65">
        <v>44788</v>
      </c>
      <c r="AD115">
        <v>1</v>
      </c>
      <c r="AE115"/>
      <c r="AF115"/>
      <c r="AJ115" s="65">
        <v>44801</v>
      </c>
      <c r="AK115">
        <v>2</v>
      </c>
      <c r="AL115"/>
      <c r="AM115"/>
    </row>
    <row r="116" spans="11:39">
      <c r="K116" s="65">
        <v>44754</v>
      </c>
      <c r="L116">
        <v>22</v>
      </c>
      <c r="M116"/>
      <c r="N116"/>
      <c r="P116" s="65">
        <v>44754</v>
      </c>
      <c r="Q116">
        <v>20</v>
      </c>
      <c r="R116"/>
      <c r="S116"/>
      <c r="U116" s="65">
        <v>44705</v>
      </c>
      <c r="V116">
        <v>9</v>
      </c>
      <c r="W116">
        <v>3</v>
      </c>
      <c r="X116"/>
      <c r="AC116" s="65">
        <v>44789</v>
      </c>
      <c r="AD116"/>
      <c r="AE116">
        <v>6</v>
      </c>
      <c r="AF116">
        <v>1</v>
      </c>
      <c r="AJ116" s="65">
        <v>44802</v>
      </c>
      <c r="AK116">
        <v>5</v>
      </c>
      <c r="AL116">
        <v>1</v>
      </c>
      <c r="AM116"/>
    </row>
    <row r="117" spans="11:39">
      <c r="K117" s="65">
        <v>44755</v>
      </c>
      <c r="L117">
        <v>4</v>
      </c>
      <c r="M117"/>
      <c r="N117"/>
      <c r="P117" s="65">
        <v>44755</v>
      </c>
      <c r="Q117">
        <v>3</v>
      </c>
      <c r="R117"/>
      <c r="S117"/>
      <c r="U117" s="65">
        <v>44706</v>
      </c>
      <c r="V117">
        <v>2</v>
      </c>
      <c r="W117">
        <v>8</v>
      </c>
      <c r="X117"/>
      <c r="AC117" s="65">
        <v>44790</v>
      </c>
      <c r="AD117">
        <v>1</v>
      </c>
      <c r="AE117"/>
      <c r="AF117"/>
      <c r="AJ117" s="65">
        <v>44803</v>
      </c>
      <c r="AK117">
        <v>1</v>
      </c>
      <c r="AL117">
        <v>2</v>
      </c>
      <c r="AM117"/>
    </row>
    <row r="118" spans="11:39">
      <c r="K118" s="65">
        <v>44756</v>
      </c>
      <c r="L118">
        <v>22</v>
      </c>
      <c r="M118"/>
      <c r="N118"/>
      <c r="P118" s="65">
        <v>44756</v>
      </c>
      <c r="Q118">
        <v>16</v>
      </c>
      <c r="R118"/>
      <c r="S118"/>
      <c r="U118" s="65">
        <v>44707</v>
      </c>
      <c r="V118">
        <v>4</v>
      </c>
      <c r="W118">
        <v>3</v>
      </c>
      <c r="X118"/>
      <c r="AC118" s="65">
        <v>44792</v>
      </c>
      <c r="AD118"/>
      <c r="AE118"/>
      <c r="AF118">
        <v>1</v>
      </c>
      <c r="AJ118" s="65">
        <v>44804</v>
      </c>
      <c r="AK118">
        <v>6</v>
      </c>
      <c r="AL118"/>
      <c r="AM118">
        <v>1</v>
      </c>
    </row>
    <row r="119" spans="11:39">
      <c r="K119" s="65">
        <v>44757</v>
      </c>
      <c r="L119">
        <v>62</v>
      </c>
      <c r="M119"/>
      <c r="N119"/>
      <c r="P119" s="65">
        <v>44757</v>
      </c>
      <c r="Q119">
        <v>56</v>
      </c>
      <c r="R119"/>
      <c r="S119"/>
      <c r="U119" s="65">
        <v>44708</v>
      </c>
      <c r="V119">
        <v>9</v>
      </c>
      <c r="W119">
        <v>6</v>
      </c>
      <c r="X119"/>
      <c r="AC119" s="65">
        <v>44795</v>
      </c>
      <c r="AD119"/>
      <c r="AE119">
        <v>3</v>
      </c>
      <c r="AF119">
        <v>1</v>
      </c>
      <c r="AJ119" s="65">
        <v>44806</v>
      </c>
      <c r="AK119">
        <v>2</v>
      </c>
      <c r="AL119"/>
      <c r="AM119"/>
    </row>
    <row r="120" spans="11:39">
      <c r="K120" s="65">
        <v>44758</v>
      </c>
      <c r="L120">
        <v>26</v>
      </c>
      <c r="M120"/>
      <c r="N120"/>
      <c r="P120" s="65">
        <v>44758</v>
      </c>
      <c r="Q120">
        <v>24</v>
      </c>
      <c r="R120"/>
      <c r="S120"/>
      <c r="U120" s="65">
        <v>44709</v>
      </c>
      <c r="V120">
        <v>2</v>
      </c>
      <c r="W120">
        <v>6</v>
      </c>
      <c r="X120">
        <v>1</v>
      </c>
      <c r="AC120" s="65">
        <v>44796</v>
      </c>
      <c r="AD120"/>
      <c r="AE120">
        <v>3</v>
      </c>
      <c r="AF120"/>
      <c r="AJ120" s="65">
        <v>44808</v>
      </c>
      <c r="AK120">
        <v>3</v>
      </c>
      <c r="AL120">
        <v>1</v>
      </c>
      <c r="AM120"/>
    </row>
    <row r="121" spans="11:39">
      <c r="K121" s="65">
        <v>44759</v>
      </c>
      <c r="L121">
        <v>10</v>
      </c>
      <c r="M121"/>
      <c r="N121"/>
      <c r="P121" s="65">
        <v>44759</v>
      </c>
      <c r="Q121">
        <v>9</v>
      </c>
      <c r="R121"/>
      <c r="S121"/>
      <c r="U121" s="65">
        <v>44710</v>
      </c>
      <c r="V121">
        <v>7</v>
      </c>
      <c r="W121">
        <v>6</v>
      </c>
      <c r="X121"/>
      <c r="AC121" s="65">
        <v>44797</v>
      </c>
      <c r="AD121">
        <v>3</v>
      </c>
      <c r="AE121">
        <v>2</v>
      </c>
      <c r="AF121"/>
      <c r="AJ121" s="65">
        <v>44811</v>
      </c>
      <c r="AK121"/>
      <c r="AL121">
        <v>1</v>
      </c>
      <c r="AM121"/>
    </row>
    <row r="122" spans="11:39">
      <c r="K122" s="65">
        <v>44760</v>
      </c>
      <c r="L122">
        <v>12</v>
      </c>
      <c r="M122"/>
      <c r="N122"/>
      <c r="P122" s="65">
        <v>44760</v>
      </c>
      <c r="Q122">
        <v>10</v>
      </c>
      <c r="R122"/>
      <c r="S122"/>
      <c r="U122" s="65">
        <v>44711</v>
      </c>
      <c r="V122">
        <v>5</v>
      </c>
      <c r="W122">
        <v>14</v>
      </c>
      <c r="X122">
        <v>1</v>
      </c>
      <c r="AC122" s="65">
        <v>44798</v>
      </c>
      <c r="AD122">
        <v>3</v>
      </c>
      <c r="AE122">
        <v>1</v>
      </c>
      <c r="AF122"/>
      <c r="AJ122" s="65">
        <v>44812</v>
      </c>
      <c r="AK122">
        <v>1</v>
      </c>
      <c r="AL122"/>
      <c r="AM122"/>
    </row>
    <row r="123" spans="11:39">
      <c r="K123" s="65">
        <v>44761</v>
      </c>
      <c r="L123">
        <v>339</v>
      </c>
      <c r="M123"/>
      <c r="N123"/>
      <c r="P123" s="65">
        <v>44761</v>
      </c>
      <c r="Q123">
        <v>259</v>
      </c>
      <c r="R123"/>
      <c r="S123"/>
      <c r="U123" s="65">
        <v>44712</v>
      </c>
      <c r="V123">
        <v>7</v>
      </c>
      <c r="W123">
        <v>12</v>
      </c>
      <c r="X123">
        <v>2</v>
      </c>
      <c r="AC123" s="65">
        <v>44799</v>
      </c>
      <c r="AD123">
        <v>12</v>
      </c>
      <c r="AE123">
        <v>3</v>
      </c>
      <c r="AF123"/>
      <c r="AJ123" s="65">
        <v>44813</v>
      </c>
      <c r="AK123"/>
      <c r="AL123"/>
      <c r="AM123">
        <v>2</v>
      </c>
    </row>
    <row r="124" spans="11:39">
      <c r="K124" s="65">
        <v>44762</v>
      </c>
      <c r="L124">
        <v>109</v>
      </c>
      <c r="M124"/>
      <c r="N124"/>
      <c r="P124" s="65">
        <v>44762</v>
      </c>
      <c r="Q124">
        <v>86</v>
      </c>
      <c r="R124"/>
      <c r="S124"/>
      <c r="U124" s="65">
        <v>44713</v>
      </c>
      <c r="V124">
        <v>2</v>
      </c>
      <c r="W124">
        <v>11</v>
      </c>
      <c r="X124">
        <v>1</v>
      </c>
      <c r="AC124" s="65">
        <v>44801</v>
      </c>
      <c r="AD124">
        <v>2</v>
      </c>
      <c r="AE124"/>
      <c r="AF124"/>
      <c r="AJ124" s="65">
        <v>44815</v>
      </c>
      <c r="AK124">
        <v>1</v>
      </c>
      <c r="AL124">
        <v>1</v>
      </c>
      <c r="AM124"/>
    </row>
    <row r="125" spans="11:39">
      <c r="K125" s="65">
        <v>44763</v>
      </c>
      <c r="L125">
        <v>61</v>
      </c>
      <c r="M125"/>
      <c r="N125"/>
      <c r="P125" s="65">
        <v>44763</v>
      </c>
      <c r="Q125">
        <v>47</v>
      </c>
      <c r="R125"/>
      <c r="S125"/>
      <c r="U125" s="65">
        <v>44714</v>
      </c>
      <c r="V125">
        <v>6</v>
      </c>
      <c r="W125">
        <v>11</v>
      </c>
      <c r="X125"/>
      <c r="AC125" s="65">
        <v>44802</v>
      </c>
      <c r="AD125">
        <v>4</v>
      </c>
      <c r="AE125">
        <v>3</v>
      </c>
      <c r="AF125"/>
      <c r="AJ125" s="65">
        <v>44816</v>
      </c>
      <c r="AK125"/>
      <c r="AL125">
        <v>1</v>
      </c>
      <c r="AM125"/>
    </row>
    <row r="126" spans="11:39">
      <c r="K126" s="65">
        <v>44764</v>
      </c>
      <c r="L126">
        <v>43</v>
      </c>
      <c r="M126"/>
      <c r="N126"/>
      <c r="P126" s="65">
        <v>44764</v>
      </c>
      <c r="Q126">
        <v>31</v>
      </c>
      <c r="R126"/>
      <c r="S126"/>
      <c r="U126" s="65">
        <v>44715</v>
      </c>
      <c r="V126">
        <v>6</v>
      </c>
      <c r="W126">
        <v>10</v>
      </c>
      <c r="X126"/>
      <c r="AC126" s="65">
        <v>44803</v>
      </c>
      <c r="AD126">
        <v>1</v>
      </c>
      <c r="AE126"/>
      <c r="AF126"/>
      <c r="AJ126" s="65">
        <v>44817</v>
      </c>
      <c r="AK126">
        <v>2</v>
      </c>
      <c r="AL126"/>
      <c r="AM126"/>
    </row>
    <row r="127" spans="11:39">
      <c r="K127" s="65">
        <v>44765</v>
      </c>
      <c r="L127">
        <v>26</v>
      </c>
      <c r="M127"/>
      <c r="N127"/>
      <c r="P127" s="65">
        <v>44765</v>
      </c>
      <c r="Q127">
        <v>24</v>
      </c>
      <c r="R127"/>
      <c r="S127"/>
      <c r="U127" s="65">
        <v>44716</v>
      </c>
      <c r="V127">
        <v>10</v>
      </c>
      <c r="W127">
        <v>16</v>
      </c>
      <c r="X127">
        <v>1</v>
      </c>
      <c r="AC127" s="65">
        <v>44804</v>
      </c>
      <c r="AD127">
        <v>6</v>
      </c>
      <c r="AE127"/>
      <c r="AF127"/>
      <c r="AJ127" s="65">
        <v>44818</v>
      </c>
      <c r="AK127">
        <v>3</v>
      </c>
      <c r="AL127"/>
      <c r="AM127">
        <v>1</v>
      </c>
    </row>
    <row r="128" spans="11:39">
      <c r="K128" s="65">
        <v>44766</v>
      </c>
      <c r="L128">
        <v>15</v>
      </c>
      <c r="M128"/>
      <c r="N128"/>
      <c r="P128" s="65">
        <v>44766</v>
      </c>
      <c r="Q128">
        <v>14</v>
      </c>
      <c r="R128"/>
      <c r="S128"/>
      <c r="U128" s="65">
        <v>44717</v>
      </c>
      <c r="V128">
        <v>5</v>
      </c>
      <c r="W128">
        <v>7</v>
      </c>
      <c r="X128"/>
      <c r="AC128" s="65">
        <v>44805</v>
      </c>
      <c r="AD128"/>
      <c r="AE128">
        <v>1</v>
      </c>
      <c r="AF128">
        <v>1</v>
      </c>
      <c r="AJ128" s="65">
        <v>44819</v>
      </c>
      <c r="AK128">
        <v>1</v>
      </c>
      <c r="AL128"/>
      <c r="AM128"/>
    </row>
    <row r="129" spans="11:39">
      <c r="K129" s="65">
        <v>44767</v>
      </c>
      <c r="L129">
        <v>25</v>
      </c>
      <c r="M129"/>
      <c r="N129"/>
      <c r="P129" s="65">
        <v>44767</v>
      </c>
      <c r="Q129">
        <v>18</v>
      </c>
      <c r="R129"/>
      <c r="S129"/>
      <c r="U129" s="65">
        <v>44718</v>
      </c>
      <c r="V129">
        <v>2</v>
      </c>
      <c r="W129">
        <v>21</v>
      </c>
      <c r="X129"/>
      <c r="AC129" s="65">
        <v>44806</v>
      </c>
      <c r="AD129">
        <v>4</v>
      </c>
      <c r="AE129">
        <v>2</v>
      </c>
      <c r="AF129"/>
      <c r="AJ129" s="65">
        <v>44820</v>
      </c>
      <c r="AK129"/>
      <c r="AL129">
        <v>1</v>
      </c>
      <c r="AM129"/>
    </row>
    <row r="130" spans="11:39">
      <c r="K130" s="65">
        <v>44768</v>
      </c>
      <c r="L130">
        <v>19</v>
      </c>
      <c r="M130"/>
      <c r="N130"/>
      <c r="P130" s="65">
        <v>44768</v>
      </c>
      <c r="Q130">
        <v>14</v>
      </c>
      <c r="R130"/>
      <c r="S130"/>
      <c r="U130" s="65">
        <v>44719</v>
      </c>
      <c r="V130">
        <v>2</v>
      </c>
      <c r="W130">
        <v>13</v>
      </c>
      <c r="X130"/>
      <c r="AC130" s="65">
        <v>44808</v>
      </c>
      <c r="AD130">
        <v>1</v>
      </c>
      <c r="AE130"/>
      <c r="AF130"/>
      <c r="AJ130" s="65">
        <v>44821</v>
      </c>
      <c r="AK130">
        <v>1</v>
      </c>
      <c r="AL130"/>
      <c r="AM130"/>
    </row>
    <row r="131" spans="11:39">
      <c r="K131" s="65">
        <v>44769</v>
      </c>
      <c r="L131">
        <v>8</v>
      </c>
      <c r="M131"/>
      <c r="N131"/>
      <c r="P131" s="65">
        <v>44769</v>
      </c>
      <c r="Q131">
        <v>8</v>
      </c>
      <c r="R131"/>
      <c r="S131"/>
      <c r="U131" s="65">
        <v>44720</v>
      </c>
      <c r="V131">
        <v>7</v>
      </c>
      <c r="W131">
        <v>7</v>
      </c>
      <c r="X131"/>
      <c r="AC131" s="65">
        <v>44811</v>
      </c>
      <c r="AD131"/>
      <c r="AE131">
        <v>1</v>
      </c>
      <c r="AF131"/>
      <c r="AJ131" s="65">
        <v>44824</v>
      </c>
      <c r="AK131"/>
      <c r="AL131">
        <v>2</v>
      </c>
      <c r="AM131"/>
    </row>
    <row r="132" spans="11:39">
      <c r="K132" s="65">
        <v>44770</v>
      </c>
      <c r="L132">
        <v>2</v>
      </c>
      <c r="M132">
        <v>10</v>
      </c>
      <c r="N132">
        <v>3</v>
      </c>
      <c r="P132" s="65">
        <v>44770</v>
      </c>
      <c r="Q132">
        <v>2</v>
      </c>
      <c r="R132">
        <v>8</v>
      </c>
      <c r="S132">
        <v>2</v>
      </c>
      <c r="U132" s="65">
        <v>44721</v>
      </c>
      <c r="V132">
        <v>4</v>
      </c>
      <c r="W132">
        <v>16</v>
      </c>
      <c r="X132"/>
      <c r="AC132" s="65">
        <v>44812</v>
      </c>
      <c r="AD132">
        <v>1</v>
      </c>
      <c r="AE132"/>
      <c r="AF132"/>
      <c r="AJ132" s="65">
        <v>44825</v>
      </c>
      <c r="AK132">
        <v>2</v>
      </c>
      <c r="AL132">
        <v>1</v>
      </c>
      <c r="AM132"/>
    </row>
    <row r="133" spans="11:39">
      <c r="K133" s="65">
        <v>44771</v>
      </c>
      <c r="L133">
        <v>125</v>
      </c>
      <c r="M133">
        <v>22</v>
      </c>
      <c r="N133">
        <v>2</v>
      </c>
      <c r="P133" s="65">
        <v>44771</v>
      </c>
      <c r="Q133">
        <v>86</v>
      </c>
      <c r="R133">
        <v>17</v>
      </c>
      <c r="S133">
        <v>2</v>
      </c>
      <c r="U133" s="65">
        <v>44722</v>
      </c>
      <c r="V133">
        <v>5</v>
      </c>
      <c r="W133">
        <v>10</v>
      </c>
      <c r="X133"/>
      <c r="AC133" s="65">
        <v>44813</v>
      </c>
      <c r="AD133"/>
      <c r="AE133"/>
      <c r="AF133">
        <v>2</v>
      </c>
      <c r="AJ133" s="65">
        <v>44826</v>
      </c>
      <c r="AK133">
        <v>4</v>
      </c>
      <c r="AL133">
        <v>1</v>
      </c>
      <c r="AM133"/>
    </row>
    <row r="134" spans="11:39">
      <c r="K134" s="65">
        <v>44772</v>
      </c>
      <c r="L134">
        <v>37</v>
      </c>
      <c r="M134">
        <v>22</v>
      </c>
      <c r="N134">
        <v>3</v>
      </c>
      <c r="P134" s="65">
        <v>44772</v>
      </c>
      <c r="Q134">
        <v>22</v>
      </c>
      <c r="R134">
        <v>19</v>
      </c>
      <c r="S134">
        <v>3</v>
      </c>
      <c r="U134" s="65">
        <v>44723</v>
      </c>
      <c r="V134">
        <v>1</v>
      </c>
      <c r="W134">
        <v>3</v>
      </c>
      <c r="X134"/>
      <c r="AC134" s="65">
        <v>44815</v>
      </c>
      <c r="AD134">
        <v>1</v>
      </c>
      <c r="AE134">
        <v>1</v>
      </c>
      <c r="AF134"/>
      <c r="AJ134" s="65">
        <v>44827</v>
      </c>
      <c r="AK134">
        <v>2</v>
      </c>
      <c r="AL134">
        <v>2</v>
      </c>
      <c r="AM134"/>
    </row>
    <row r="135" spans="11:39">
      <c r="K135" s="65">
        <v>44773</v>
      </c>
      <c r="L135">
        <v>22</v>
      </c>
      <c r="M135">
        <v>24</v>
      </c>
      <c r="N135">
        <v>1</v>
      </c>
      <c r="P135" s="65">
        <v>44773</v>
      </c>
      <c r="Q135">
        <v>15</v>
      </c>
      <c r="R135">
        <v>21</v>
      </c>
      <c r="S135">
        <v>1</v>
      </c>
      <c r="U135" s="65">
        <v>44724</v>
      </c>
      <c r="V135">
        <v>4</v>
      </c>
      <c r="W135">
        <v>3</v>
      </c>
      <c r="X135"/>
      <c r="AC135" s="65">
        <v>44816</v>
      </c>
      <c r="AD135">
        <v>2</v>
      </c>
      <c r="AE135">
        <v>1</v>
      </c>
      <c r="AF135"/>
      <c r="AJ135" s="65">
        <v>44828</v>
      </c>
      <c r="AK135">
        <v>3</v>
      </c>
      <c r="AL135"/>
      <c r="AM135"/>
    </row>
    <row r="136" spans="11:39">
      <c r="K136" s="65">
        <v>44774</v>
      </c>
      <c r="L136">
        <v>41</v>
      </c>
      <c r="M136">
        <v>26</v>
      </c>
      <c r="N136">
        <v>5</v>
      </c>
      <c r="P136" s="65">
        <v>44774</v>
      </c>
      <c r="Q136">
        <v>24</v>
      </c>
      <c r="R136">
        <v>22</v>
      </c>
      <c r="S136">
        <v>3</v>
      </c>
      <c r="U136" s="65">
        <v>44725</v>
      </c>
      <c r="V136">
        <v>4</v>
      </c>
      <c r="W136">
        <v>7</v>
      </c>
      <c r="X136"/>
      <c r="AC136" s="65">
        <v>44817</v>
      </c>
      <c r="AD136">
        <v>1</v>
      </c>
      <c r="AE136"/>
      <c r="AF136">
        <v>1</v>
      </c>
      <c r="AJ136" s="65">
        <v>44829</v>
      </c>
      <c r="AK136">
        <v>1</v>
      </c>
      <c r="AL136"/>
      <c r="AM136"/>
    </row>
    <row r="137" spans="11:39">
      <c r="K137" s="65">
        <v>44775</v>
      </c>
      <c r="L137">
        <v>36</v>
      </c>
      <c r="M137">
        <v>35</v>
      </c>
      <c r="N137">
        <v>4</v>
      </c>
      <c r="P137" s="65">
        <v>44775</v>
      </c>
      <c r="Q137">
        <v>27</v>
      </c>
      <c r="R137">
        <v>27</v>
      </c>
      <c r="S137">
        <v>3</v>
      </c>
      <c r="U137" s="65">
        <v>44726</v>
      </c>
      <c r="V137">
        <v>3</v>
      </c>
      <c r="W137">
        <v>7</v>
      </c>
      <c r="X137"/>
      <c r="AC137" s="65">
        <v>44818</v>
      </c>
      <c r="AD137">
        <v>3</v>
      </c>
      <c r="AE137"/>
      <c r="AF137"/>
      <c r="AJ137" s="65">
        <v>44830</v>
      </c>
      <c r="AK137">
        <v>6</v>
      </c>
      <c r="AL137"/>
      <c r="AM137">
        <v>1</v>
      </c>
    </row>
    <row r="138" spans="11:39">
      <c r="K138" s="65">
        <v>44776</v>
      </c>
      <c r="L138">
        <v>27</v>
      </c>
      <c r="M138">
        <v>40</v>
      </c>
      <c r="N138">
        <v>8</v>
      </c>
      <c r="P138" s="65">
        <v>44776</v>
      </c>
      <c r="Q138">
        <v>21</v>
      </c>
      <c r="R138">
        <v>29</v>
      </c>
      <c r="S138">
        <v>3</v>
      </c>
      <c r="U138" s="65">
        <v>44727</v>
      </c>
      <c r="V138">
        <v>3</v>
      </c>
      <c r="W138">
        <v>10</v>
      </c>
      <c r="X138"/>
      <c r="AC138" s="65">
        <v>44819</v>
      </c>
      <c r="AD138">
        <v>2</v>
      </c>
      <c r="AE138">
        <v>2</v>
      </c>
      <c r="AF138"/>
      <c r="AJ138" s="65">
        <v>44831</v>
      </c>
      <c r="AK138">
        <v>1</v>
      </c>
      <c r="AL138"/>
      <c r="AM138"/>
    </row>
    <row r="139" spans="11:39">
      <c r="K139" s="65">
        <v>44777</v>
      </c>
      <c r="L139">
        <v>26</v>
      </c>
      <c r="M139">
        <v>41</v>
      </c>
      <c r="N139">
        <v>8</v>
      </c>
      <c r="P139" s="65">
        <v>44777</v>
      </c>
      <c r="Q139">
        <v>17</v>
      </c>
      <c r="R139">
        <v>31</v>
      </c>
      <c r="S139">
        <v>6</v>
      </c>
      <c r="U139" s="65">
        <v>44728</v>
      </c>
      <c r="V139">
        <v>4</v>
      </c>
      <c r="W139">
        <v>9</v>
      </c>
      <c r="X139"/>
      <c r="AC139" s="65">
        <v>44823</v>
      </c>
      <c r="AD139"/>
      <c r="AE139">
        <v>1</v>
      </c>
      <c r="AF139"/>
      <c r="AJ139" s="65">
        <v>44832</v>
      </c>
      <c r="AK139">
        <v>2</v>
      </c>
      <c r="AL139">
        <v>1</v>
      </c>
      <c r="AM139"/>
    </row>
    <row r="140" spans="11:39">
      <c r="K140" s="65">
        <v>44778</v>
      </c>
      <c r="L140">
        <v>42</v>
      </c>
      <c r="M140">
        <v>27</v>
      </c>
      <c r="N140">
        <v>11</v>
      </c>
      <c r="P140" s="65">
        <v>44778</v>
      </c>
      <c r="Q140">
        <v>24</v>
      </c>
      <c r="R140">
        <v>18</v>
      </c>
      <c r="S140">
        <v>6</v>
      </c>
      <c r="U140" s="65">
        <v>44729</v>
      </c>
      <c r="V140">
        <v>1</v>
      </c>
      <c r="W140">
        <v>8</v>
      </c>
      <c r="X140"/>
      <c r="AC140" s="65">
        <v>44824</v>
      </c>
      <c r="AD140">
        <v>1</v>
      </c>
      <c r="AE140">
        <v>1</v>
      </c>
      <c r="AF140"/>
      <c r="AJ140" s="65">
        <v>44833</v>
      </c>
      <c r="AK140">
        <v>2</v>
      </c>
      <c r="AL140">
        <v>1</v>
      </c>
      <c r="AM140">
        <v>2</v>
      </c>
    </row>
    <row r="141" spans="11:39">
      <c r="K141" s="65">
        <v>44779</v>
      </c>
      <c r="L141">
        <v>21</v>
      </c>
      <c r="M141">
        <v>30</v>
      </c>
      <c r="N141">
        <v>15</v>
      </c>
      <c r="P141" s="65">
        <v>44779</v>
      </c>
      <c r="Q141">
        <v>18</v>
      </c>
      <c r="R141">
        <v>24</v>
      </c>
      <c r="S141">
        <v>10</v>
      </c>
      <c r="U141" s="65">
        <v>44730</v>
      </c>
      <c r="V141">
        <v>2</v>
      </c>
      <c r="W141">
        <v>4</v>
      </c>
      <c r="X141"/>
      <c r="AC141" s="65">
        <v>44825</v>
      </c>
      <c r="AD141">
        <v>1</v>
      </c>
      <c r="AE141">
        <v>1</v>
      </c>
      <c r="AF141"/>
      <c r="AJ141" s="65">
        <v>44834</v>
      </c>
      <c r="AK141"/>
      <c r="AL141">
        <v>1</v>
      </c>
      <c r="AM141"/>
    </row>
    <row r="142" spans="11:39">
      <c r="K142" s="65">
        <v>44780</v>
      </c>
      <c r="L142">
        <v>12</v>
      </c>
      <c r="M142">
        <v>20</v>
      </c>
      <c r="N142">
        <v>16</v>
      </c>
      <c r="P142" s="65">
        <v>44780</v>
      </c>
      <c r="Q142">
        <v>10</v>
      </c>
      <c r="R142">
        <v>13</v>
      </c>
      <c r="S142">
        <v>8</v>
      </c>
      <c r="U142" s="65">
        <v>44731</v>
      </c>
      <c r="V142">
        <v>3</v>
      </c>
      <c r="W142">
        <v>3</v>
      </c>
      <c r="X142"/>
      <c r="AC142" s="65">
        <v>44826</v>
      </c>
      <c r="AD142">
        <v>3</v>
      </c>
      <c r="AE142">
        <v>1</v>
      </c>
      <c r="AF142"/>
      <c r="AJ142" s="65">
        <v>44839</v>
      </c>
      <c r="AK142">
        <v>3</v>
      </c>
      <c r="AL142">
        <v>1</v>
      </c>
      <c r="AM142"/>
    </row>
    <row r="143" spans="11:39">
      <c r="K143" s="65">
        <v>44781</v>
      </c>
      <c r="L143">
        <v>26</v>
      </c>
      <c r="M143">
        <v>40</v>
      </c>
      <c r="N143">
        <v>7</v>
      </c>
      <c r="P143" s="65">
        <v>44781</v>
      </c>
      <c r="Q143">
        <v>20</v>
      </c>
      <c r="R143">
        <v>34</v>
      </c>
      <c r="S143">
        <v>6</v>
      </c>
      <c r="U143" s="65">
        <v>44732</v>
      </c>
      <c r="V143">
        <v>8</v>
      </c>
      <c r="W143">
        <v>9</v>
      </c>
      <c r="X143"/>
      <c r="AC143" s="65">
        <v>44827</v>
      </c>
      <c r="AD143">
        <v>3</v>
      </c>
      <c r="AE143">
        <v>2</v>
      </c>
      <c r="AF143">
        <v>1</v>
      </c>
      <c r="AJ143" s="65">
        <v>44840</v>
      </c>
      <c r="AK143"/>
      <c r="AL143"/>
      <c r="AM143">
        <v>1</v>
      </c>
    </row>
    <row r="144" spans="11:39">
      <c r="K144" s="65">
        <v>44782</v>
      </c>
      <c r="L144">
        <v>30</v>
      </c>
      <c r="M144">
        <v>41</v>
      </c>
      <c r="N144">
        <v>13</v>
      </c>
      <c r="P144" s="65">
        <v>44782</v>
      </c>
      <c r="Q144">
        <v>20</v>
      </c>
      <c r="R144">
        <v>30</v>
      </c>
      <c r="S144">
        <v>8</v>
      </c>
      <c r="U144" s="65">
        <v>44733</v>
      </c>
      <c r="V144">
        <v>13</v>
      </c>
      <c r="W144">
        <v>9</v>
      </c>
      <c r="X144"/>
      <c r="AC144" s="65">
        <v>44828</v>
      </c>
      <c r="AD144">
        <v>3</v>
      </c>
      <c r="AE144"/>
      <c r="AF144"/>
      <c r="AJ144" s="65">
        <v>44844</v>
      </c>
      <c r="AK144"/>
      <c r="AL144">
        <v>3</v>
      </c>
      <c r="AM144"/>
    </row>
    <row r="145" spans="11:39">
      <c r="K145" s="65">
        <v>44783</v>
      </c>
      <c r="L145">
        <v>25</v>
      </c>
      <c r="M145">
        <v>43</v>
      </c>
      <c r="N145">
        <v>14</v>
      </c>
      <c r="P145" s="65">
        <v>44783</v>
      </c>
      <c r="Q145">
        <v>19</v>
      </c>
      <c r="R145">
        <v>29</v>
      </c>
      <c r="S145">
        <v>8</v>
      </c>
      <c r="U145" s="65">
        <v>44734</v>
      </c>
      <c r="V145">
        <v>7</v>
      </c>
      <c r="W145">
        <v>7</v>
      </c>
      <c r="X145"/>
      <c r="AC145" s="65">
        <v>44829</v>
      </c>
      <c r="AD145">
        <v>2</v>
      </c>
      <c r="AE145"/>
      <c r="AF145"/>
      <c r="AJ145" s="65">
        <v>44845</v>
      </c>
      <c r="AK145">
        <v>1</v>
      </c>
      <c r="AL145">
        <v>1</v>
      </c>
      <c r="AM145"/>
    </row>
    <row r="146" spans="11:39">
      <c r="K146" s="65">
        <v>44784</v>
      </c>
      <c r="L146">
        <v>24</v>
      </c>
      <c r="M146">
        <v>35</v>
      </c>
      <c r="N146">
        <v>5</v>
      </c>
      <c r="P146" s="65">
        <v>44784</v>
      </c>
      <c r="Q146">
        <v>21</v>
      </c>
      <c r="R146">
        <v>22</v>
      </c>
      <c r="S146">
        <v>5</v>
      </c>
      <c r="U146" s="65">
        <v>44735</v>
      </c>
      <c r="V146">
        <v>1</v>
      </c>
      <c r="W146">
        <v>3</v>
      </c>
      <c r="X146"/>
      <c r="AC146" s="65">
        <v>44830</v>
      </c>
      <c r="AD146">
        <v>4</v>
      </c>
      <c r="AE146"/>
      <c r="AF146"/>
      <c r="AJ146" s="65">
        <v>44847</v>
      </c>
      <c r="AK146">
        <v>3</v>
      </c>
      <c r="AL146">
        <v>2</v>
      </c>
      <c r="AM146">
        <v>1</v>
      </c>
    </row>
    <row r="147" spans="11:39">
      <c r="K147" s="65">
        <v>44785</v>
      </c>
      <c r="L147">
        <v>17</v>
      </c>
      <c r="M147">
        <v>17</v>
      </c>
      <c r="N147">
        <v>12</v>
      </c>
      <c r="P147" s="65">
        <v>44785</v>
      </c>
      <c r="Q147">
        <v>13</v>
      </c>
      <c r="R147">
        <v>14</v>
      </c>
      <c r="S147">
        <v>6</v>
      </c>
      <c r="U147" s="65">
        <v>44736</v>
      </c>
      <c r="V147">
        <v>4</v>
      </c>
      <c r="W147">
        <v>8</v>
      </c>
      <c r="X147"/>
      <c r="AC147" s="65">
        <v>44831</v>
      </c>
      <c r="AD147">
        <v>3</v>
      </c>
      <c r="AE147"/>
      <c r="AF147"/>
      <c r="AJ147" s="65">
        <v>44848</v>
      </c>
      <c r="AK147"/>
      <c r="AL147">
        <v>1</v>
      </c>
      <c r="AM147"/>
    </row>
    <row r="148" spans="11:39">
      <c r="K148" s="65">
        <v>44786</v>
      </c>
      <c r="L148">
        <v>9</v>
      </c>
      <c r="M148">
        <v>18</v>
      </c>
      <c r="N148">
        <v>5</v>
      </c>
      <c r="P148" s="65">
        <v>44786</v>
      </c>
      <c r="Q148">
        <v>9</v>
      </c>
      <c r="R148">
        <v>15</v>
      </c>
      <c r="S148">
        <v>5</v>
      </c>
      <c r="U148" s="65">
        <v>44737</v>
      </c>
      <c r="V148">
        <v>4</v>
      </c>
      <c r="W148">
        <v>3</v>
      </c>
      <c r="X148"/>
      <c r="AC148" s="65">
        <v>44832</v>
      </c>
      <c r="AD148">
        <v>1</v>
      </c>
      <c r="AE148">
        <v>1</v>
      </c>
      <c r="AF148"/>
      <c r="AJ148" s="65">
        <v>44850</v>
      </c>
      <c r="AK148">
        <v>1</v>
      </c>
      <c r="AL148">
        <v>1</v>
      </c>
      <c r="AM148"/>
    </row>
    <row r="149" spans="11:39">
      <c r="K149" s="65">
        <v>44787</v>
      </c>
      <c r="L149">
        <v>14</v>
      </c>
      <c r="M149">
        <v>19</v>
      </c>
      <c r="N149">
        <v>4</v>
      </c>
      <c r="P149" s="65">
        <v>44787</v>
      </c>
      <c r="Q149">
        <v>12</v>
      </c>
      <c r="R149">
        <v>14</v>
      </c>
      <c r="S149">
        <v>2</v>
      </c>
      <c r="U149" s="65">
        <v>44738</v>
      </c>
      <c r="V149">
        <v>6</v>
      </c>
      <c r="W149">
        <v>5</v>
      </c>
      <c r="X149"/>
      <c r="AC149" s="65">
        <v>44833</v>
      </c>
      <c r="AD149">
        <v>2</v>
      </c>
      <c r="AE149">
        <v>2</v>
      </c>
      <c r="AF149">
        <v>2</v>
      </c>
      <c r="AJ149" s="65">
        <v>44852</v>
      </c>
      <c r="AK149"/>
      <c r="AL149">
        <v>2</v>
      </c>
      <c r="AM149"/>
    </row>
    <row r="150" spans="11:39">
      <c r="K150" s="65">
        <v>44788</v>
      </c>
      <c r="L150">
        <v>16</v>
      </c>
      <c r="M150">
        <v>42</v>
      </c>
      <c r="N150">
        <v>16</v>
      </c>
      <c r="P150" s="65">
        <v>44788</v>
      </c>
      <c r="Q150">
        <v>12</v>
      </c>
      <c r="R150">
        <v>34</v>
      </c>
      <c r="S150">
        <v>7</v>
      </c>
      <c r="U150" s="65">
        <v>44739</v>
      </c>
      <c r="V150">
        <v>10</v>
      </c>
      <c r="W150">
        <v>11</v>
      </c>
      <c r="X150"/>
      <c r="AC150" s="65">
        <v>44838</v>
      </c>
      <c r="AD150">
        <v>1</v>
      </c>
      <c r="AE150"/>
      <c r="AF150"/>
      <c r="AJ150" s="65">
        <v>44853</v>
      </c>
      <c r="AK150">
        <v>1</v>
      </c>
      <c r="AL150">
        <v>3</v>
      </c>
      <c r="AM150"/>
    </row>
    <row r="151" spans="11:39">
      <c r="K151" s="65">
        <v>44789</v>
      </c>
      <c r="L151">
        <v>15</v>
      </c>
      <c r="M151">
        <v>28</v>
      </c>
      <c r="N151">
        <v>11</v>
      </c>
      <c r="P151" s="65">
        <v>44789</v>
      </c>
      <c r="Q151">
        <v>14</v>
      </c>
      <c r="R151">
        <v>20</v>
      </c>
      <c r="S151">
        <v>10</v>
      </c>
      <c r="U151" s="65">
        <v>44740</v>
      </c>
      <c r="V151">
        <v>10</v>
      </c>
      <c r="W151">
        <v>16</v>
      </c>
      <c r="X151"/>
      <c r="AC151" s="65">
        <v>44839</v>
      </c>
      <c r="AD151">
        <v>2</v>
      </c>
      <c r="AE151">
        <v>1</v>
      </c>
      <c r="AF151"/>
      <c r="AJ151" s="65">
        <v>44854</v>
      </c>
      <c r="AK151">
        <v>1</v>
      </c>
      <c r="AL151">
        <v>2</v>
      </c>
      <c r="AM151"/>
    </row>
    <row r="152" spans="11:39">
      <c r="K152" s="65">
        <v>44790</v>
      </c>
      <c r="L152">
        <v>17</v>
      </c>
      <c r="M152">
        <v>21</v>
      </c>
      <c r="N152">
        <v>4</v>
      </c>
      <c r="P152" s="65">
        <v>44790</v>
      </c>
      <c r="Q152">
        <v>11</v>
      </c>
      <c r="R152">
        <v>15</v>
      </c>
      <c r="S152">
        <v>4</v>
      </c>
      <c r="U152" s="65">
        <v>44741</v>
      </c>
      <c r="V152">
        <v>13</v>
      </c>
      <c r="W152">
        <v>13</v>
      </c>
      <c r="X152"/>
      <c r="AC152" s="65">
        <v>44840</v>
      </c>
      <c r="AD152"/>
      <c r="AE152"/>
      <c r="AF152">
        <v>1</v>
      </c>
      <c r="AJ152" s="65">
        <v>44855</v>
      </c>
      <c r="AK152"/>
      <c r="AL152">
        <v>1</v>
      </c>
      <c r="AM152"/>
    </row>
    <row r="153" spans="11:39">
      <c r="K153" s="65">
        <v>44791</v>
      </c>
      <c r="L153">
        <v>10</v>
      </c>
      <c r="M153">
        <v>30</v>
      </c>
      <c r="N153">
        <v>25</v>
      </c>
      <c r="P153" s="65">
        <v>44791</v>
      </c>
      <c r="Q153">
        <v>6</v>
      </c>
      <c r="R153">
        <v>24</v>
      </c>
      <c r="S153">
        <v>16</v>
      </c>
      <c r="U153" s="65">
        <v>44742</v>
      </c>
      <c r="V153">
        <v>11</v>
      </c>
      <c r="W153">
        <v>10</v>
      </c>
      <c r="X153"/>
      <c r="AC153" s="65">
        <v>44844</v>
      </c>
      <c r="AD153"/>
      <c r="AE153">
        <v>4</v>
      </c>
      <c r="AF153"/>
      <c r="AJ153" s="65">
        <v>44858</v>
      </c>
      <c r="AK153">
        <v>6</v>
      </c>
      <c r="AL153">
        <v>2</v>
      </c>
      <c r="AM153">
        <v>1</v>
      </c>
    </row>
    <row r="154" spans="11:39">
      <c r="K154" s="65">
        <v>44792</v>
      </c>
      <c r="L154">
        <v>18</v>
      </c>
      <c r="M154">
        <v>15</v>
      </c>
      <c r="N154">
        <v>12</v>
      </c>
      <c r="P154" s="65">
        <v>44792</v>
      </c>
      <c r="Q154">
        <v>8</v>
      </c>
      <c r="R154">
        <v>11</v>
      </c>
      <c r="S154">
        <v>7</v>
      </c>
      <c r="U154" s="65">
        <v>44743</v>
      </c>
      <c r="V154">
        <v>6</v>
      </c>
      <c r="W154">
        <v>10</v>
      </c>
      <c r="X154"/>
      <c r="AC154" s="65">
        <v>44845</v>
      </c>
      <c r="AD154">
        <v>1</v>
      </c>
      <c r="AE154">
        <v>1</v>
      </c>
      <c r="AF154"/>
      <c r="AJ154" s="65">
        <v>44859</v>
      </c>
      <c r="AK154">
        <v>2</v>
      </c>
      <c r="AL154"/>
      <c r="AM154"/>
    </row>
    <row r="155" spans="11:39">
      <c r="K155" s="65">
        <v>44793</v>
      </c>
      <c r="L155">
        <v>14</v>
      </c>
      <c r="M155">
        <v>22</v>
      </c>
      <c r="N155">
        <v>6</v>
      </c>
      <c r="P155" s="65">
        <v>44793</v>
      </c>
      <c r="Q155">
        <v>5</v>
      </c>
      <c r="R155">
        <v>15</v>
      </c>
      <c r="S155">
        <v>3</v>
      </c>
      <c r="U155" s="65">
        <v>44744</v>
      </c>
      <c r="V155">
        <v>3</v>
      </c>
      <c r="W155">
        <v>7</v>
      </c>
      <c r="X155"/>
      <c r="AC155" s="65">
        <v>44847</v>
      </c>
      <c r="AD155">
        <v>3</v>
      </c>
      <c r="AE155">
        <v>2</v>
      </c>
      <c r="AF155">
        <v>1</v>
      </c>
      <c r="AJ155" s="65">
        <v>44861</v>
      </c>
      <c r="AK155">
        <v>1</v>
      </c>
      <c r="AL155">
        <v>1</v>
      </c>
      <c r="AM155">
        <v>1</v>
      </c>
    </row>
    <row r="156" spans="11:39">
      <c r="K156" s="65">
        <v>44794</v>
      </c>
      <c r="L156">
        <v>4</v>
      </c>
      <c r="M156">
        <v>13</v>
      </c>
      <c r="N156">
        <v>12</v>
      </c>
      <c r="P156" s="65">
        <v>44794</v>
      </c>
      <c r="Q156">
        <v>4</v>
      </c>
      <c r="R156">
        <v>10</v>
      </c>
      <c r="S156">
        <v>10</v>
      </c>
      <c r="U156" s="65">
        <v>44745</v>
      </c>
      <c r="V156">
        <v>4</v>
      </c>
      <c r="W156">
        <v>1</v>
      </c>
      <c r="X156"/>
      <c r="AC156" s="65">
        <v>44848</v>
      </c>
      <c r="AD156"/>
      <c r="AE156">
        <v>1</v>
      </c>
      <c r="AF156"/>
      <c r="AJ156" s="65">
        <v>44862</v>
      </c>
      <c r="AK156">
        <v>2</v>
      </c>
      <c r="AL156"/>
      <c r="AM156"/>
    </row>
    <row r="157" spans="11:39">
      <c r="K157" s="65">
        <v>44795</v>
      </c>
      <c r="L157">
        <v>19</v>
      </c>
      <c r="M157">
        <v>22</v>
      </c>
      <c r="N157">
        <v>18</v>
      </c>
      <c r="P157" s="65">
        <v>44795</v>
      </c>
      <c r="Q157">
        <v>5</v>
      </c>
      <c r="R157">
        <v>18</v>
      </c>
      <c r="S157">
        <v>12</v>
      </c>
      <c r="U157" s="65">
        <v>44746</v>
      </c>
      <c r="V157">
        <v>12</v>
      </c>
      <c r="W157">
        <v>15</v>
      </c>
      <c r="X157"/>
      <c r="AC157" s="65">
        <v>44850</v>
      </c>
      <c r="AD157">
        <v>1</v>
      </c>
      <c r="AE157">
        <v>1</v>
      </c>
      <c r="AF157"/>
      <c r="AJ157" s="65">
        <v>44863</v>
      </c>
      <c r="AK157">
        <v>1</v>
      </c>
      <c r="AL157">
        <v>1</v>
      </c>
      <c r="AM157">
        <v>2</v>
      </c>
    </row>
    <row r="158" spans="11:39">
      <c r="K158" s="65">
        <v>44796</v>
      </c>
      <c r="L158">
        <v>478</v>
      </c>
      <c r="M158">
        <v>34</v>
      </c>
      <c r="N158">
        <v>16</v>
      </c>
      <c r="P158" s="65">
        <v>44796</v>
      </c>
      <c r="Q158">
        <v>364</v>
      </c>
      <c r="R158">
        <v>22</v>
      </c>
      <c r="S158">
        <v>12</v>
      </c>
      <c r="U158" s="65">
        <v>44747</v>
      </c>
      <c r="V158">
        <v>5</v>
      </c>
      <c r="W158">
        <v>11</v>
      </c>
      <c r="X158"/>
      <c r="AC158" s="65">
        <v>44851</v>
      </c>
      <c r="AD158"/>
      <c r="AE158">
        <v>1</v>
      </c>
      <c r="AF158"/>
      <c r="AJ158" s="65">
        <v>44865</v>
      </c>
      <c r="AK158">
        <v>2</v>
      </c>
      <c r="AL158"/>
      <c r="AM158"/>
    </row>
    <row r="159" spans="11:39">
      <c r="K159" s="65">
        <v>44797</v>
      </c>
      <c r="L159">
        <v>273</v>
      </c>
      <c r="M159">
        <v>28</v>
      </c>
      <c r="N159">
        <v>6</v>
      </c>
      <c r="P159" s="65">
        <v>44797</v>
      </c>
      <c r="Q159">
        <v>202</v>
      </c>
      <c r="R159">
        <v>23</v>
      </c>
      <c r="S159">
        <v>4</v>
      </c>
      <c r="U159" s="65">
        <v>44748</v>
      </c>
      <c r="V159">
        <v>4</v>
      </c>
      <c r="W159">
        <v>11</v>
      </c>
      <c r="X159"/>
      <c r="AC159" s="65">
        <v>44852</v>
      </c>
      <c r="AD159"/>
      <c r="AE159">
        <v>2</v>
      </c>
      <c r="AF159"/>
      <c r="AJ159" s="65">
        <v>44867</v>
      </c>
      <c r="AK159">
        <v>1</v>
      </c>
      <c r="AL159"/>
      <c r="AM159"/>
    </row>
    <row r="160" spans="11:39">
      <c r="K160" s="65">
        <v>44798</v>
      </c>
      <c r="L160">
        <v>407</v>
      </c>
      <c r="M160">
        <v>28</v>
      </c>
      <c r="N160">
        <v>21</v>
      </c>
      <c r="P160" s="65">
        <v>44798</v>
      </c>
      <c r="Q160">
        <v>279</v>
      </c>
      <c r="R160">
        <v>23</v>
      </c>
      <c r="S160">
        <v>8</v>
      </c>
      <c r="U160" s="65">
        <v>44749</v>
      </c>
      <c r="V160">
        <v>2</v>
      </c>
      <c r="W160">
        <v>9</v>
      </c>
      <c r="X160"/>
      <c r="AC160" s="65">
        <v>44853</v>
      </c>
      <c r="AD160">
        <v>1</v>
      </c>
      <c r="AE160">
        <v>4</v>
      </c>
      <c r="AF160"/>
      <c r="AJ160" s="65">
        <v>44868</v>
      </c>
      <c r="AK160">
        <v>1</v>
      </c>
      <c r="AL160"/>
      <c r="AM160">
        <v>1</v>
      </c>
    </row>
    <row r="161" spans="11:39">
      <c r="K161" s="65">
        <v>44799</v>
      </c>
      <c r="L161">
        <v>457</v>
      </c>
      <c r="M161">
        <v>33</v>
      </c>
      <c r="N161">
        <v>5</v>
      </c>
      <c r="P161" s="65">
        <v>44799</v>
      </c>
      <c r="Q161">
        <v>335</v>
      </c>
      <c r="R161">
        <v>26</v>
      </c>
      <c r="S161">
        <v>4</v>
      </c>
      <c r="U161" s="65">
        <v>44750</v>
      </c>
      <c r="V161">
        <v>3</v>
      </c>
      <c r="W161">
        <v>7</v>
      </c>
      <c r="X161"/>
      <c r="AC161" s="65">
        <v>44854</v>
      </c>
      <c r="AD161">
        <v>1</v>
      </c>
      <c r="AE161">
        <v>1</v>
      </c>
      <c r="AF161"/>
      <c r="AJ161" s="65">
        <v>44873</v>
      </c>
      <c r="AK161">
        <v>2</v>
      </c>
      <c r="AL161"/>
      <c r="AM161">
        <v>1</v>
      </c>
    </row>
    <row r="162" spans="11:39">
      <c r="K162" s="65">
        <v>44800</v>
      </c>
      <c r="L162">
        <v>136</v>
      </c>
      <c r="M162">
        <v>16</v>
      </c>
      <c r="N162">
        <v>8</v>
      </c>
      <c r="P162" s="65">
        <v>44800</v>
      </c>
      <c r="Q162">
        <v>104</v>
      </c>
      <c r="R162">
        <v>13</v>
      </c>
      <c r="S162">
        <v>8</v>
      </c>
      <c r="U162" s="65">
        <v>44751</v>
      </c>
      <c r="V162">
        <v>3</v>
      </c>
      <c r="W162">
        <v>8</v>
      </c>
      <c r="X162"/>
      <c r="AC162" s="65">
        <v>44855</v>
      </c>
      <c r="AD162"/>
      <c r="AE162">
        <v>1</v>
      </c>
      <c r="AF162"/>
      <c r="AJ162" s="65">
        <v>44875</v>
      </c>
      <c r="AK162">
        <v>2</v>
      </c>
      <c r="AL162"/>
      <c r="AM162"/>
    </row>
    <row r="163" spans="11:39">
      <c r="K163" s="65">
        <v>44801</v>
      </c>
      <c r="L163">
        <v>88</v>
      </c>
      <c r="M163">
        <v>21</v>
      </c>
      <c r="N163">
        <v>6</v>
      </c>
      <c r="P163" s="65">
        <v>44801</v>
      </c>
      <c r="Q163">
        <v>77</v>
      </c>
      <c r="R163">
        <v>12</v>
      </c>
      <c r="S163">
        <v>6</v>
      </c>
      <c r="U163" s="65">
        <v>44752</v>
      </c>
      <c r="V163">
        <v>2</v>
      </c>
      <c r="W163">
        <v>10</v>
      </c>
      <c r="X163"/>
      <c r="AC163" s="65">
        <v>44858</v>
      </c>
      <c r="AD163">
        <v>6</v>
      </c>
      <c r="AE163">
        <v>2</v>
      </c>
      <c r="AF163">
        <v>1</v>
      </c>
      <c r="AJ163" s="65">
        <v>44876</v>
      </c>
      <c r="AK163"/>
      <c r="AL163"/>
      <c r="AM163">
        <v>1</v>
      </c>
    </row>
    <row r="164" spans="11:39">
      <c r="K164" s="65">
        <v>44802</v>
      </c>
      <c r="L164">
        <v>90</v>
      </c>
      <c r="M164">
        <v>25</v>
      </c>
      <c r="N164">
        <v>15</v>
      </c>
      <c r="P164" s="65">
        <v>44802</v>
      </c>
      <c r="Q164">
        <v>73</v>
      </c>
      <c r="R164">
        <v>15</v>
      </c>
      <c r="S164">
        <v>10</v>
      </c>
      <c r="U164" s="65">
        <v>44753</v>
      </c>
      <c r="V164">
        <v>5</v>
      </c>
      <c r="W164">
        <v>13</v>
      </c>
      <c r="X164"/>
      <c r="AC164" s="65">
        <v>44859</v>
      </c>
      <c r="AD164">
        <v>4</v>
      </c>
      <c r="AE164"/>
      <c r="AF164"/>
      <c r="AJ164" s="65">
        <v>44880</v>
      </c>
      <c r="AK164"/>
      <c r="AL164">
        <v>1</v>
      </c>
      <c r="AM164"/>
    </row>
    <row r="165" spans="11:39">
      <c r="K165" s="65">
        <v>44803</v>
      </c>
      <c r="L165">
        <v>65</v>
      </c>
      <c r="M165">
        <v>33</v>
      </c>
      <c r="N165">
        <v>6</v>
      </c>
      <c r="P165" s="65">
        <v>44803</v>
      </c>
      <c r="Q165">
        <v>40</v>
      </c>
      <c r="R165">
        <v>25</v>
      </c>
      <c r="S165">
        <v>6</v>
      </c>
      <c r="U165" s="65">
        <v>44754</v>
      </c>
      <c r="V165">
        <v>3</v>
      </c>
      <c r="W165">
        <v>6</v>
      </c>
      <c r="X165"/>
      <c r="AC165" s="65">
        <v>44861</v>
      </c>
      <c r="AD165">
        <v>1</v>
      </c>
      <c r="AE165">
        <v>1</v>
      </c>
      <c r="AF165">
        <v>1</v>
      </c>
      <c r="AJ165" s="65">
        <v>44881</v>
      </c>
      <c r="AK165">
        <v>1</v>
      </c>
      <c r="AL165"/>
      <c r="AM165">
        <v>1</v>
      </c>
    </row>
    <row r="166" spans="11:39">
      <c r="K166" s="65">
        <v>44804</v>
      </c>
      <c r="L166">
        <v>43</v>
      </c>
      <c r="M166">
        <v>38</v>
      </c>
      <c r="N166">
        <v>20</v>
      </c>
      <c r="P166" s="65">
        <v>44804</v>
      </c>
      <c r="Q166">
        <v>25</v>
      </c>
      <c r="R166">
        <v>27</v>
      </c>
      <c r="S166">
        <v>11</v>
      </c>
      <c r="U166" s="65">
        <v>44755</v>
      </c>
      <c r="V166">
        <v>1</v>
      </c>
      <c r="W166">
        <v>4</v>
      </c>
      <c r="X166"/>
      <c r="AC166" s="65">
        <v>44863</v>
      </c>
      <c r="AD166">
        <v>2</v>
      </c>
      <c r="AE166">
        <v>1</v>
      </c>
      <c r="AF166">
        <v>2</v>
      </c>
      <c r="AJ166" s="65">
        <v>44882</v>
      </c>
      <c r="AK166">
        <v>1</v>
      </c>
      <c r="AL166"/>
      <c r="AM166"/>
    </row>
    <row r="167" spans="11:39">
      <c r="K167" s="65">
        <v>44805</v>
      </c>
      <c r="L167">
        <v>127</v>
      </c>
      <c r="M167">
        <v>31</v>
      </c>
      <c r="N167">
        <v>15</v>
      </c>
      <c r="P167" s="65">
        <v>44805</v>
      </c>
      <c r="Q167">
        <v>98</v>
      </c>
      <c r="R167">
        <v>25</v>
      </c>
      <c r="S167">
        <v>11</v>
      </c>
      <c r="U167" s="65">
        <v>44756</v>
      </c>
      <c r="V167">
        <v>6</v>
      </c>
      <c r="W167">
        <v>9</v>
      </c>
      <c r="X167"/>
      <c r="AC167" s="65">
        <v>44865</v>
      </c>
      <c r="AD167">
        <v>1</v>
      </c>
      <c r="AE167"/>
      <c r="AF167"/>
      <c r="AJ167" s="65">
        <v>44886</v>
      </c>
      <c r="AK167"/>
      <c r="AL167">
        <v>2</v>
      </c>
      <c r="AM167"/>
    </row>
    <row r="168" spans="11:39">
      <c r="K168" s="65">
        <v>44806</v>
      </c>
      <c r="L168">
        <v>49</v>
      </c>
      <c r="M168">
        <v>19</v>
      </c>
      <c r="N168">
        <v>10</v>
      </c>
      <c r="P168" s="65">
        <v>44806</v>
      </c>
      <c r="Q168">
        <v>39</v>
      </c>
      <c r="R168">
        <v>17</v>
      </c>
      <c r="S168">
        <v>8</v>
      </c>
      <c r="U168" s="65">
        <v>44757</v>
      </c>
      <c r="V168">
        <v>23</v>
      </c>
      <c r="W168">
        <v>10</v>
      </c>
      <c r="X168"/>
      <c r="AC168" s="65">
        <v>44867</v>
      </c>
      <c r="AD168">
        <v>1</v>
      </c>
      <c r="AE168"/>
      <c r="AF168"/>
      <c r="AJ168" s="65">
        <v>44887</v>
      </c>
      <c r="AK168"/>
      <c r="AL168"/>
      <c r="AM168">
        <v>1</v>
      </c>
    </row>
    <row r="169" spans="11:39">
      <c r="K169" s="65">
        <v>44807</v>
      </c>
      <c r="L169">
        <v>27</v>
      </c>
      <c r="M169">
        <v>16</v>
      </c>
      <c r="N169">
        <v>8</v>
      </c>
      <c r="P169" s="65">
        <v>44807</v>
      </c>
      <c r="Q169">
        <v>16</v>
      </c>
      <c r="R169">
        <v>10</v>
      </c>
      <c r="S169">
        <v>7</v>
      </c>
      <c r="U169" s="65">
        <v>44758</v>
      </c>
      <c r="V169">
        <v>7</v>
      </c>
      <c r="W169">
        <v>13</v>
      </c>
      <c r="X169"/>
      <c r="AC169" s="65">
        <v>44868</v>
      </c>
      <c r="AD169">
        <v>1</v>
      </c>
      <c r="AE169"/>
      <c r="AF169">
        <v>1</v>
      </c>
      <c r="AJ169" s="65">
        <v>44888</v>
      </c>
      <c r="AK169">
        <v>1</v>
      </c>
      <c r="AL169"/>
      <c r="AM169"/>
    </row>
    <row r="170" spans="11:39">
      <c r="K170" s="65">
        <v>44808</v>
      </c>
      <c r="L170">
        <v>28</v>
      </c>
      <c r="M170">
        <v>13</v>
      </c>
      <c r="N170">
        <v>8</v>
      </c>
      <c r="P170" s="65">
        <v>44808</v>
      </c>
      <c r="Q170">
        <v>21</v>
      </c>
      <c r="R170">
        <v>7</v>
      </c>
      <c r="S170">
        <v>6</v>
      </c>
      <c r="U170" s="65">
        <v>44759</v>
      </c>
      <c r="V170">
        <v>1</v>
      </c>
      <c r="W170">
        <v>5</v>
      </c>
      <c r="X170"/>
      <c r="AC170" s="65">
        <v>44873</v>
      </c>
      <c r="AD170">
        <v>2</v>
      </c>
      <c r="AE170"/>
      <c r="AF170">
        <v>1</v>
      </c>
      <c r="AJ170" s="65">
        <v>44890</v>
      </c>
      <c r="AK170"/>
      <c r="AL170">
        <v>2</v>
      </c>
      <c r="AM170"/>
    </row>
    <row r="171" spans="11:39">
      <c r="K171" s="65">
        <v>44809</v>
      </c>
      <c r="L171">
        <v>44</v>
      </c>
      <c r="M171">
        <v>28</v>
      </c>
      <c r="N171">
        <v>12</v>
      </c>
      <c r="P171" s="65">
        <v>44809</v>
      </c>
      <c r="Q171">
        <v>33</v>
      </c>
      <c r="R171">
        <v>16</v>
      </c>
      <c r="S171">
        <v>7</v>
      </c>
      <c r="U171" s="65">
        <v>44760</v>
      </c>
      <c r="V171">
        <v>2</v>
      </c>
      <c r="W171">
        <v>9</v>
      </c>
      <c r="X171"/>
      <c r="AC171" s="65">
        <v>44875</v>
      </c>
      <c r="AD171">
        <v>2</v>
      </c>
      <c r="AE171"/>
      <c r="AF171"/>
      <c r="AJ171" s="65">
        <v>44891</v>
      </c>
      <c r="AK171"/>
      <c r="AL171"/>
      <c r="AM171">
        <v>2</v>
      </c>
    </row>
    <row r="172" spans="11:39">
      <c r="K172" s="65">
        <v>44810</v>
      </c>
      <c r="L172">
        <v>200</v>
      </c>
      <c r="M172">
        <v>21</v>
      </c>
      <c r="N172">
        <v>9</v>
      </c>
      <c r="P172" s="65">
        <v>44810</v>
      </c>
      <c r="Q172">
        <v>153</v>
      </c>
      <c r="R172">
        <v>16</v>
      </c>
      <c r="S172">
        <v>7</v>
      </c>
      <c r="U172" s="65">
        <v>44761</v>
      </c>
      <c r="V172">
        <v>34</v>
      </c>
      <c r="W172">
        <v>7</v>
      </c>
      <c r="X172"/>
      <c r="AC172" s="65">
        <v>44876</v>
      </c>
      <c r="AD172"/>
      <c r="AE172"/>
      <c r="AF172">
        <v>1</v>
      </c>
      <c r="AJ172" s="65">
        <v>44892</v>
      </c>
      <c r="AK172">
        <v>1</v>
      </c>
      <c r="AL172">
        <v>1</v>
      </c>
      <c r="AM172"/>
    </row>
    <row r="173" spans="11:39">
      <c r="K173" s="65">
        <v>44811</v>
      </c>
      <c r="L173">
        <v>85</v>
      </c>
      <c r="M173">
        <v>16</v>
      </c>
      <c r="N173">
        <v>16</v>
      </c>
      <c r="P173" s="65">
        <v>44811</v>
      </c>
      <c r="Q173">
        <v>65</v>
      </c>
      <c r="R173">
        <v>10</v>
      </c>
      <c r="S173">
        <v>9</v>
      </c>
      <c r="U173" s="65">
        <v>44762</v>
      </c>
      <c r="V173">
        <v>15</v>
      </c>
      <c r="W173">
        <v>5</v>
      </c>
      <c r="X173">
        <v>1</v>
      </c>
      <c r="AC173" s="65">
        <v>44880</v>
      </c>
      <c r="AD173"/>
      <c r="AE173">
        <v>1</v>
      </c>
      <c r="AF173"/>
      <c r="AJ173" s="65">
        <v>44894</v>
      </c>
      <c r="AK173">
        <v>1</v>
      </c>
      <c r="AL173">
        <v>1</v>
      </c>
      <c r="AM173"/>
    </row>
    <row r="174" spans="11:39">
      <c r="K174" s="65">
        <v>44812</v>
      </c>
      <c r="L174">
        <v>46</v>
      </c>
      <c r="M174">
        <v>13</v>
      </c>
      <c r="N174">
        <v>5</v>
      </c>
      <c r="P174" s="65">
        <v>44812</v>
      </c>
      <c r="Q174">
        <v>31</v>
      </c>
      <c r="R174">
        <v>12</v>
      </c>
      <c r="S174">
        <v>3</v>
      </c>
      <c r="U174" s="65">
        <v>44763</v>
      </c>
      <c r="V174">
        <v>10</v>
      </c>
      <c r="W174">
        <v>6</v>
      </c>
      <c r="X174"/>
      <c r="AC174" s="65">
        <v>44881</v>
      </c>
      <c r="AD174">
        <v>1</v>
      </c>
      <c r="AE174"/>
      <c r="AF174">
        <v>1</v>
      </c>
      <c r="AJ174" s="65">
        <v>44895</v>
      </c>
      <c r="AK174">
        <v>2</v>
      </c>
      <c r="AL174">
        <v>2</v>
      </c>
      <c r="AM174">
        <v>1</v>
      </c>
    </row>
    <row r="175" spans="11:39">
      <c r="K175" s="65">
        <v>44813</v>
      </c>
      <c r="L175">
        <v>51</v>
      </c>
      <c r="M175">
        <v>14</v>
      </c>
      <c r="N175">
        <v>3</v>
      </c>
      <c r="P175" s="65">
        <v>44813</v>
      </c>
      <c r="Q175">
        <v>40</v>
      </c>
      <c r="R175">
        <v>10</v>
      </c>
      <c r="S175">
        <v>3</v>
      </c>
      <c r="U175" s="65">
        <v>44764</v>
      </c>
      <c r="V175">
        <v>5</v>
      </c>
      <c r="W175">
        <v>6</v>
      </c>
      <c r="X175"/>
      <c r="AC175" s="65">
        <v>44882</v>
      </c>
      <c r="AD175">
        <v>1</v>
      </c>
      <c r="AE175"/>
      <c r="AF175"/>
      <c r="AJ175" s="65">
        <v>44897</v>
      </c>
      <c r="AK175">
        <v>1</v>
      </c>
      <c r="AL175"/>
      <c r="AM175"/>
    </row>
    <row r="176" spans="11:39">
      <c r="K176" s="65">
        <v>44814</v>
      </c>
      <c r="L176">
        <v>20</v>
      </c>
      <c r="M176">
        <v>8</v>
      </c>
      <c r="N176">
        <v>1</v>
      </c>
      <c r="P176" s="65">
        <v>44814</v>
      </c>
      <c r="Q176">
        <v>13</v>
      </c>
      <c r="R176">
        <v>7</v>
      </c>
      <c r="S176">
        <v>1</v>
      </c>
      <c r="U176" s="65">
        <v>44765</v>
      </c>
      <c r="V176">
        <v>4</v>
      </c>
      <c r="W176">
        <v>5</v>
      </c>
      <c r="X176"/>
      <c r="AC176" s="65">
        <v>44886</v>
      </c>
      <c r="AD176"/>
      <c r="AE176">
        <v>2</v>
      </c>
      <c r="AF176"/>
      <c r="AJ176" s="65">
        <v>44900</v>
      </c>
      <c r="AK176">
        <v>2</v>
      </c>
      <c r="AL176"/>
      <c r="AM176">
        <v>1</v>
      </c>
    </row>
    <row r="177" spans="11:39">
      <c r="K177" s="65">
        <v>44815</v>
      </c>
      <c r="L177">
        <v>24</v>
      </c>
      <c r="M177">
        <v>7</v>
      </c>
      <c r="N177">
        <v>7</v>
      </c>
      <c r="P177" s="65">
        <v>44815</v>
      </c>
      <c r="Q177">
        <v>16</v>
      </c>
      <c r="R177">
        <v>5</v>
      </c>
      <c r="S177">
        <v>4</v>
      </c>
      <c r="U177" s="65">
        <v>44766</v>
      </c>
      <c r="V177">
        <v>4</v>
      </c>
      <c r="W177">
        <v>2</v>
      </c>
      <c r="X177"/>
      <c r="AC177" s="65">
        <v>44887</v>
      </c>
      <c r="AD177"/>
      <c r="AE177"/>
      <c r="AF177">
        <v>1</v>
      </c>
      <c r="AJ177" s="65">
        <v>44901</v>
      </c>
      <c r="AK177">
        <v>1</v>
      </c>
      <c r="AL177"/>
      <c r="AM177"/>
    </row>
    <row r="178" spans="11:39">
      <c r="K178" s="65">
        <v>44816</v>
      </c>
      <c r="L178">
        <v>21</v>
      </c>
      <c r="M178">
        <v>20</v>
      </c>
      <c r="N178">
        <v>13</v>
      </c>
      <c r="P178" s="65">
        <v>44816</v>
      </c>
      <c r="Q178">
        <v>9</v>
      </c>
      <c r="R178">
        <v>9</v>
      </c>
      <c r="S178">
        <v>10</v>
      </c>
      <c r="U178" s="65">
        <v>44767</v>
      </c>
      <c r="V178">
        <v>1</v>
      </c>
      <c r="W178">
        <v>13</v>
      </c>
      <c r="X178">
        <v>1</v>
      </c>
      <c r="AC178" s="65">
        <v>44888</v>
      </c>
      <c r="AD178">
        <v>1</v>
      </c>
      <c r="AE178"/>
      <c r="AF178"/>
      <c r="AJ178" s="65">
        <v>44907</v>
      </c>
      <c r="AK178">
        <v>1</v>
      </c>
      <c r="AL178">
        <v>3</v>
      </c>
      <c r="AM178">
        <v>2</v>
      </c>
    </row>
    <row r="179" spans="11:39">
      <c r="K179" s="65">
        <v>44817</v>
      </c>
      <c r="L179">
        <v>17</v>
      </c>
      <c r="M179">
        <v>11</v>
      </c>
      <c r="N179">
        <v>10</v>
      </c>
      <c r="P179" s="65">
        <v>44817</v>
      </c>
      <c r="Q179">
        <v>12</v>
      </c>
      <c r="R179">
        <v>8</v>
      </c>
      <c r="S179">
        <v>4</v>
      </c>
      <c r="U179" s="65">
        <v>44768</v>
      </c>
      <c r="V179">
        <v>3</v>
      </c>
      <c r="W179">
        <v>11</v>
      </c>
      <c r="X179"/>
      <c r="AC179" s="65">
        <v>44889</v>
      </c>
      <c r="AD179">
        <v>1</v>
      </c>
      <c r="AE179">
        <v>1</v>
      </c>
      <c r="AF179"/>
      <c r="AJ179" s="65">
        <v>44908</v>
      </c>
      <c r="AK179"/>
      <c r="AL179">
        <v>1</v>
      </c>
      <c r="AM179"/>
    </row>
    <row r="180" spans="11:39">
      <c r="K180" s="65">
        <v>44818</v>
      </c>
      <c r="L180">
        <v>5</v>
      </c>
      <c r="M180">
        <v>10</v>
      </c>
      <c r="N180">
        <v>9</v>
      </c>
      <c r="P180" s="65">
        <v>44818</v>
      </c>
      <c r="Q180">
        <v>3</v>
      </c>
      <c r="R180">
        <v>6</v>
      </c>
      <c r="S180">
        <v>7</v>
      </c>
      <c r="U180" s="65">
        <v>44769</v>
      </c>
      <c r="V180">
        <v>1</v>
      </c>
      <c r="W180">
        <v>2</v>
      </c>
      <c r="X180"/>
      <c r="AC180" s="65">
        <v>44890</v>
      </c>
      <c r="AD180"/>
      <c r="AE180">
        <v>1</v>
      </c>
      <c r="AF180"/>
      <c r="AJ180" s="65">
        <v>44910</v>
      </c>
      <c r="AK180"/>
      <c r="AL180">
        <v>1</v>
      </c>
      <c r="AM180"/>
    </row>
    <row r="181" spans="11:39">
      <c r="K181" s="65">
        <v>44819</v>
      </c>
      <c r="L181">
        <v>8</v>
      </c>
      <c r="M181">
        <v>11</v>
      </c>
      <c r="N181">
        <v>1</v>
      </c>
      <c r="P181" s="65">
        <v>44819</v>
      </c>
      <c r="Q181">
        <v>6</v>
      </c>
      <c r="R181">
        <v>11</v>
      </c>
      <c r="S181">
        <v>1</v>
      </c>
      <c r="U181" s="65">
        <v>44770</v>
      </c>
      <c r="V181"/>
      <c r="W181">
        <v>5</v>
      </c>
      <c r="X181"/>
      <c r="AC181" s="65">
        <v>44891</v>
      </c>
      <c r="AD181"/>
      <c r="AE181"/>
      <c r="AF181">
        <v>2</v>
      </c>
      <c r="AJ181" s="65">
        <v>44911</v>
      </c>
      <c r="AK181">
        <v>1</v>
      </c>
      <c r="AL181">
        <v>1</v>
      </c>
      <c r="AM181"/>
    </row>
    <row r="182" spans="11:39">
      <c r="K182" s="65">
        <v>44820</v>
      </c>
      <c r="L182">
        <v>19</v>
      </c>
      <c r="M182">
        <v>12</v>
      </c>
      <c r="N182">
        <v>10</v>
      </c>
      <c r="P182" s="65">
        <v>44820</v>
      </c>
      <c r="Q182">
        <v>8</v>
      </c>
      <c r="R182">
        <v>10</v>
      </c>
      <c r="S182">
        <v>5</v>
      </c>
      <c r="U182" s="65">
        <v>44771</v>
      </c>
      <c r="V182">
        <v>13</v>
      </c>
      <c r="W182">
        <v>7</v>
      </c>
      <c r="X182"/>
      <c r="AC182" s="65">
        <v>44892</v>
      </c>
      <c r="AD182"/>
      <c r="AE182">
        <v>1</v>
      </c>
      <c r="AF182"/>
      <c r="AJ182" s="65">
        <v>44914</v>
      </c>
      <c r="AK182">
        <v>1</v>
      </c>
      <c r="AL182">
        <v>1</v>
      </c>
      <c r="AM182">
        <v>1</v>
      </c>
    </row>
    <row r="183" spans="11:39">
      <c r="K183" s="65">
        <v>44821</v>
      </c>
      <c r="L183">
        <v>4</v>
      </c>
      <c r="M183">
        <v>5</v>
      </c>
      <c r="N183">
        <v>8</v>
      </c>
      <c r="P183" s="65">
        <v>44821</v>
      </c>
      <c r="Q183">
        <v>4</v>
      </c>
      <c r="R183">
        <v>4</v>
      </c>
      <c r="S183">
        <v>4</v>
      </c>
      <c r="U183" s="65">
        <v>44772</v>
      </c>
      <c r="V183">
        <v>5</v>
      </c>
      <c r="W183">
        <v>10</v>
      </c>
      <c r="X183"/>
      <c r="AC183" s="65">
        <v>44894</v>
      </c>
      <c r="AD183">
        <v>2</v>
      </c>
      <c r="AE183">
        <v>1</v>
      </c>
      <c r="AF183"/>
      <c r="AJ183" s="65">
        <v>44915</v>
      </c>
      <c r="AK183"/>
      <c r="AL183"/>
      <c r="AM183">
        <v>1</v>
      </c>
    </row>
    <row r="184" spans="11:39">
      <c r="K184" s="65">
        <v>44822</v>
      </c>
      <c r="L184">
        <v>7</v>
      </c>
      <c r="M184">
        <v>2</v>
      </c>
      <c r="N184">
        <v>4</v>
      </c>
      <c r="P184" s="65">
        <v>44822</v>
      </c>
      <c r="Q184">
        <v>5</v>
      </c>
      <c r="R184">
        <v>2</v>
      </c>
      <c r="S184">
        <v>4</v>
      </c>
      <c r="U184" s="65">
        <v>44773</v>
      </c>
      <c r="V184">
        <v>2</v>
      </c>
      <c r="W184">
        <v>6</v>
      </c>
      <c r="X184"/>
      <c r="AC184" s="65">
        <v>44895</v>
      </c>
      <c r="AD184">
        <v>1</v>
      </c>
      <c r="AE184">
        <v>2</v>
      </c>
      <c r="AF184">
        <v>1</v>
      </c>
      <c r="AJ184" s="65">
        <v>44916</v>
      </c>
      <c r="AK184">
        <v>4</v>
      </c>
      <c r="AL184"/>
      <c r="AM184">
        <v>1</v>
      </c>
    </row>
    <row r="185" spans="11:39">
      <c r="K185" s="65">
        <v>44823</v>
      </c>
      <c r="L185">
        <v>4</v>
      </c>
      <c r="M185">
        <v>5</v>
      </c>
      <c r="N185">
        <v>7</v>
      </c>
      <c r="P185" s="65">
        <v>44823</v>
      </c>
      <c r="Q185">
        <v>3</v>
      </c>
      <c r="R185">
        <v>4</v>
      </c>
      <c r="S185">
        <v>6</v>
      </c>
      <c r="U185" s="65">
        <v>44774</v>
      </c>
      <c r="V185">
        <v>5</v>
      </c>
      <c r="W185">
        <v>8</v>
      </c>
      <c r="X185"/>
      <c r="AC185" s="65">
        <v>44897</v>
      </c>
      <c r="AD185">
        <v>1</v>
      </c>
      <c r="AE185"/>
      <c r="AF185"/>
      <c r="AJ185" s="65">
        <v>44917</v>
      </c>
      <c r="AK185">
        <v>5</v>
      </c>
      <c r="AL185">
        <v>1</v>
      </c>
      <c r="AM185"/>
    </row>
    <row r="186" spans="11:39">
      <c r="K186" s="65">
        <v>44824</v>
      </c>
      <c r="L186">
        <v>2</v>
      </c>
      <c r="M186">
        <v>9</v>
      </c>
      <c r="N186">
        <v>8</v>
      </c>
      <c r="P186" s="65">
        <v>44824</v>
      </c>
      <c r="Q186">
        <v>2</v>
      </c>
      <c r="R186">
        <v>6</v>
      </c>
      <c r="S186">
        <v>7</v>
      </c>
      <c r="U186" s="65">
        <v>44775</v>
      </c>
      <c r="V186">
        <v>5</v>
      </c>
      <c r="W186">
        <v>14</v>
      </c>
      <c r="X186"/>
      <c r="AC186" s="65">
        <v>44898</v>
      </c>
      <c r="AD186">
        <v>1</v>
      </c>
      <c r="AE186"/>
      <c r="AF186"/>
      <c r="AJ186" s="65">
        <v>44918</v>
      </c>
      <c r="AK186">
        <v>5</v>
      </c>
      <c r="AL186"/>
      <c r="AM186"/>
    </row>
    <row r="187" spans="11:39">
      <c r="K187" s="65">
        <v>44825</v>
      </c>
      <c r="L187">
        <v>48</v>
      </c>
      <c r="M187">
        <v>14</v>
      </c>
      <c r="N187">
        <v>6</v>
      </c>
      <c r="P187" s="65">
        <v>44825</v>
      </c>
      <c r="Q187">
        <v>36</v>
      </c>
      <c r="R187">
        <v>10</v>
      </c>
      <c r="S187">
        <v>5</v>
      </c>
      <c r="U187" s="65">
        <v>44776</v>
      </c>
      <c r="V187">
        <v>5</v>
      </c>
      <c r="W187">
        <v>2</v>
      </c>
      <c r="X187"/>
      <c r="AC187" s="65">
        <v>44900</v>
      </c>
      <c r="AD187">
        <v>1</v>
      </c>
      <c r="AE187"/>
      <c r="AF187">
        <v>1</v>
      </c>
      <c r="AJ187" s="65">
        <v>44919</v>
      </c>
      <c r="AK187">
        <v>1</v>
      </c>
      <c r="AL187"/>
      <c r="AM187"/>
    </row>
    <row r="188" spans="11:39">
      <c r="K188" s="65">
        <v>44826</v>
      </c>
      <c r="L188">
        <v>12</v>
      </c>
      <c r="M188">
        <v>9</v>
      </c>
      <c r="N188">
        <v>3</v>
      </c>
      <c r="P188" s="65">
        <v>44826</v>
      </c>
      <c r="Q188">
        <v>11</v>
      </c>
      <c r="R188">
        <v>7</v>
      </c>
      <c r="S188">
        <v>2</v>
      </c>
      <c r="U188" s="65">
        <v>44777</v>
      </c>
      <c r="V188">
        <v>1</v>
      </c>
      <c r="W188">
        <v>5</v>
      </c>
      <c r="X188">
        <v>1</v>
      </c>
      <c r="AC188" s="65">
        <v>44901</v>
      </c>
      <c r="AD188">
        <v>1</v>
      </c>
      <c r="AE188"/>
      <c r="AF188"/>
      <c r="AJ188" s="65">
        <v>44920</v>
      </c>
      <c r="AK188">
        <v>1</v>
      </c>
      <c r="AL188"/>
      <c r="AM188"/>
    </row>
    <row r="189" spans="11:39">
      <c r="K189" s="65">
        <v>44827</v>
      </c>
      <c r="L189">
        <v>41</v>
      </c>
      <c r="M189">
        <v>5</v>
      </c>
      <c r="N189">
        <v>4</v>
      </c>
      <c r="P189" s="65">
        <v>44827</v>
      </c>
      <c r="Q189">
        <v>32</v>
      </c>
      <c r="R189">
        <v>4</v>
      </c>
      <c r="S189">
        <v>3</v>
      </c>
      <c r="U189" s="65">
        <v>44778</v>
      </c>
      <c r="V189">
        <v>9</v>
      </c>
      <c r="W189">
        <v>3</v>
      </c>
      <c r="X189">
        <v>4</v>
      </c>
      <c r="AC189" s="65">
        <v>44907</v>
      </c>
      <c r="AD189">
        <v>1</v>
      </c>
      <c r="AE189">
        <v>4</v>
      </c>
      <c r="AF189">
        <v>2</v>
      </c>
      <c r="AJ189" s="65">
        <v>44921</v>
      </c>
      <c r="AK189">
        <v>4</v>
      </c>
      <c r="AL189"/>
      <c r="AM189">
        <v>1</v>
      </c>
    </row>
    <row r="190" spans="11:39">
      <c r="K190" s="65">
        <v>44828</v>
      </c>
      <c r="L190">
        <v>26</v>
      </c>
      <c r="M190">
        <v>6</v>
      </c>
      <c r="N190">
        <v>2</v>
      </c>
      <c r="P190" s="65">
        <v>44828</v>
      </c>
      <c r="Q190">
        <v>16</v>
      </c>
      <c r="R190">
        <v>5</v>
      </c>
      <c r="S190">
        <v>2</v>
      </c>
      <c r="U190" s="65">
        <v>44779</v>
      </c>
      <c r="V190">
        <v>4</v>
      </c>
      <c r="W190">
        <v>3</v>
      </c>
      <c r="X190"/>
      <c r="AC190" s="65">
        <v>44908</v>
      </c>
      <c r="AD190"/>
      <c r="AE190"/>
      <c r="AF190">
        <v>1</v>
      </c>
      <c r="AJ190" s="65">
        <v>44922</v>
      </c>
      <c r="AK190">
        <v>6</v>
      </c>
      <c r="AL190"/>
      <c r="AM190">
        <v>1</v>
      </c>
    </row>
    <row r="191" spans="11:39">
      <c r="K191" s="65">
        <v>44829</v>
      </c>
      <c r="L191">
        <v>14</v>
      </c>
      <c r="M191">
        <v>6</v>
      </c>
      <c r="N191">
        <v>6</v>
      </c>
      <c r="P191" s="65">
        <v>44829</v>
      </c>
      <c r="Q191">
        <v>12</v>
      </c>
      <c r="R191">
        <v>4</v>
      </c>
      <c r="S191">
        <v>4</v>
      </c>
      <c r="U191" s="65">
        <v>44780</v>
      </c>
      <c r="V191">
        <v>3</v>
      </c>
      <c r="W191">
        <v>2</v>
      </c>
      <c r="X191">
        <v>1</v>
      </c>
      <c r="AC191" s="65">
        <v>44910</v>
      </c>
      <c r="AD191"/>
      <c r="AE191">
        <v>1</v>
      </c>
      <c r="AF191"/>
      <c r="AJ191" s="65">
        <v>44923</v>
      </c>
      <c r="AK191">
        <v>2</v>
      </c>
      <c r="AL191"/>
      <c r="AM191"/>
    </row>
    <row r="192" spans="11:39">
      <c r="K192" s="65">
        <v>44830</v>
      </c>
      <c r="L192">
        <v>20</v>
      </c>
      <c r="M192">
        <v>5</v>
      </c>
      <c r="N192">
        <v>10</v>
      </c>
      <c r="P192" s="65">
        <v>44830</v>
      </c>
      <c r="Q192">
        <v>14</v>
      </c>
      <c r="R192">
        <v>5</v>
      </c>
      <c r="S192">
        <v>5</v>
      </c>
      <c r="U192" s="65">
        <v>44781</v>
      </c>
      <c r="V192">
        <v>3</v>
      </c>
      <c r="W192">
        <v>8</v>
      </c>
      <c r="X192"/>
      <c r="AC192" s="65">
        <v>44911</v>
      </c>
      <c r="AD192">
        <v>2</v>
      </c>
      <c r="AE192">
        <v>2</v>
      </c>
      <c r="AF192"/>
      <c r="AJ192" s="65">
        <v>44924</v>
      </c>
      <c r="AK192">
        <v>1</v>
      </c>
      <c r="AL192"/>
      <c r="AM192"/>
    </row>
    <row r="193" spans="11:39">
      <c r="K193" s="65">
        <v>44831</v>
      </c>
      <c r="L193">
        <v>21</v>
      </c>
      <c r="M193">
        <v>9</v>
      </c>
      <c r="N193">
        <v>11</v>
      </c>
      <c r="P193" s="65">
        <v>44831</v>
      </c>
      <c r="Q193">
        <v>16</v>
      </c>
      <c r="R193">
        <v>8</v>
      </c>
      <c r="S193">
        <v>9</v>
      </c>
      <c r="U193" s="65">
        <v>44782</v>
      </c>
      <c r="V193">
        <v>6</v>
      </c>
      <c r="W193">
        <v>2</v>
      </c>
      <c r="X193">
        <v>3</v>
      </c>
      <c r="AC193" s="65">
        <v>44914</v>
      </c>
      <c r="AD193">
        <v>1</v>
      </c>
      <c r="AE193"/>
      <c r="AF193">
        <v>1</v>
      </c>
      <c r="AJ193" s="65">
        <v>44928</v>
      </c>
      <c r="AK193">
        <v>1</v>
      </c>
      <c r="AL193"/>
      <c r="AM193"/>
    </row>
    <row r="194" spans="11:39">
      <c r="K194" s="65">
        <v>44832</v>
      </c>
      <c r="L194">
        <v>8</v>
      </c>
      <c r="M194">
        <v>5</v>
      </c>
      <c r="N194">
        <v>7</v>
      </c>
      <c r="P194" s="65">
        <v>44832</v>
      </c>
      <c r="Q194">
        <v>7</v>
      </c>
      <c r="R194">
        <v>5</v>
      </c>
      <c r="S194">
        <v>4</v>
      </c>
      <c r="U194" s="65">
        <v>44783</v>
      </c>
      <c r="V194">
        <v>2</v>
      </c>
      <c r="W194">
        <v>8</v>
      </c>
      <c r="X194">
        <v>3</v>
      </c>
      <c r="AC194" s="65">
        <v>44916</v>
      </c>
      <c r="AD194">
        <v>4</v>
      </c>
      <c r="AE194"/>
      <c r="AF194">
        <v>1</v>
      </c>
      <c r="AJ194" s="65">
        <v>44929</v>
      </c>
      <c r="AK194">
        <v>2</v>
      </c>
      <c r="AL194">
        <v>1</v>
      </c>
      <c r="AM194"/>
    </row>
    <row r="195" spans="11:39">
      <c r="K195" s="65">
        <v>44833</v>
      </c>
      <c r="L195">
        <v>8</v>
      </c>
      <c r="M195">
        <v>8</v>
      </c>
      <c r="N195">
        <v>4</v>
      </c>
      <c r="P195" s="65">
        <v>44833</v>
      </c>
      <c r="Q195">
        <v>7</v>
      </c>
      <c r="R195">
        <v>8</v>
      </c>
      <c r="S195">
        <v>4</v>
      </c>
      <c r="U195" s="65">
        <v>44784</v>
      </c>
      <c r="V195">
        <v>6</v>
      </c>
      <c r="W195">
        <v>4</v>
      </c>
      <c r="X195">
        <v>2</v>
      </c>
      <c r="AC195" s="65">
        <v>44917</v>
      </c>
      <c r="AD195">
        <v>4</v>
      </c>
      <c r="AE195">
        <v>1</v>
      </c>
      <c r="AF195"/>
      <c r="AJ195" s="65">
        <v>44930</v>
      </c>
      <c r="AK195">
        <v>2</v>
      </c>
      <c r="AL195"/>
      <c r="AM195"/>
    </row>
    <row r="196" spans="11:39">
      <c r="K196" s="65">
        <v>44834</v>
      </c>
      <c r="L196">
        <v>6</v>
      </c>
      <c r="M196">
        <v>3</v>
      </c>
      <c r="N196">
        <v>1</v>
      </c>
      <c r="P196" s="65">
        <v>44834</v>
      </c>
      <c r="Q196">
        <v>5</v>
      </c>
      <c r="R196">
        <v>2</v>
      </c>
      <c r="S196">
        <v>1</v>
      </c>
      <c r="U196" s="65">
        <v>44785</v>
      </c>
      <c r="V196">
        <v>1</v>
      </c>
      <c r="W196">
        <v>3</v>
      </c>
      <c r="X196">
        <v>1</v>
      </c>
      <c r="AC196" s="65">
        <v>44918</v>
      </c>
      <c r="AD196">
        <v>7</v>
      </c>
      <c r="AE196"/>
      <c r="AF196"/>
      <c r="AJ196" s="65">
        <v>44932</v>
      </c>
      <c r="AK196">
        <v>2</v>
      </c>
      <c r="AL196"/>
      <c r="AM196"/>
    </row>
    <row r="197" spans="11:39">
      <c r="K197" s="65">
        <v>44835</v>
      </c>
      <c r="L197">
        <v>16</v>
      </c>
      <c r="M197">
        <v>3</v>
      </c>
      <c r="N197">
        <v>8</v>
      </c>
      <c r="P197" s="65">
        <v>44835</v>
      </c>
      <c r="Q197">
        <v>9</v>
      </c>
      <c r="R197">
        <v>2</v>
      </c>
      <c r="S197">
        <v>5</v>
      </c>
      <c r="U197" s="65">
        <v>44786</v>
      </c>
      <c r="V197">
        <v>1</v>
      </c>
      <c r="W197">
        <v>2</v>
      </c>
      <c r="X197"/>
      <c r="AC197" s="65">
        <v>44921</v>
      </c>
      <c r="AD197">
        <v>5</v>
      </c>
      <c r="AE197"/>
      <c r="AF197">
        <v>1</v>
      </c>
      <c r="AJ197" s="65">
        <v>44935</v>
      </c>
      <c r="AK197">
        <v>1</v>
      </c>
      <c r="AL197"/>
      <c r="AM197"/>
    </row>
    <row r="198" spans="11:39">
      <c r="K198" s="65">
        <v>44836</v>
      </c>
      <c r="L198">
        <v>11</v>
      </c>
      <c r="M198">
        <v>7</v>
      </c>
      <c r="N198">
        <v>1</v>
      </c>
      <c r="P198" s="65">
        <v>44836</v>
      </c>
      <c r="Q198">
        <v>8</v>
      </c>
      <c r="R198">
        <v>4</v>
      </c>
      <c r="S198">
        <v>1</v>
      </c>
      <c r="U198" s="65">
        <v>44787</v>
      </c>
      <c r="V198">
        <v>2</v>
      </c>
      <c r="W198"/>
      <c r="X198">
        <v>1</v>
      </c>
      <c r="AC198" s="65">
        <v>44922</v>
      </c>
      <c r="AD198">
        <v>6</v>
      </c>
      <c r="AE198"/>
      <c r="AF198">
        <v>1</v>
      </c>
      <c r="AJ198" s="65">
        <v>44936</v>
      </c>
      <c r="AK198"/>
      <c r="AL198">
        <v>1</v>
      </c>
      <c r="AM198"/>
    </row>
    <row r="199" spans="11:39">
      <c r="K199" s="65">
        <v>44837</v>
      </c>
      <c r="L199">
        <v>11</v>
      </c>
      <c r="M199">
        <v>10</v>
      </c>
      <c r="N199">
        <v>8</v>
      </c>
      <c r="P199" s="65">
        <v>44837</v>
      </c>
      <c r="Q199">
        <v>7</v>
      </c>
      <c r="R199">
        <v>7</v>
      </c>
      <c r="S199">
        <v>7</v>
      </c>
      <c r="U199" s="65">
        <v>44788</v>
      </c>
      <c r="V199">
        <v>5</v>
      </c>
      <c r="W199">
        <v>9</v>
      </c>
      <c r="X199">
        <v>4</v>
      </c>
      <c r="AC199" s="65">
        <v>44923</v>
      </c>
      <c r="AD199">
        <v>1</v>
      </c>
      <c r="AE199"/>
      <c r="AF199"/>
      <c r="AJ199" s="65">
        <v>44938</v>
      </c>
      <c r="AK199">
        <v>1</v>
      </c>
      <c r="AL199"/>
      <c r="AM199"/>
    </row>
    <row r="200" spans="11:39">
      <c r="K200" s="65">
        <v>44838</v>
      </c>
      <c r="L200">
        <v>6</v>
      </c>
      <c r="M200">
        <v>4</v>
      </c>
      <c r="N200">
        <v>8</v>
      </c>
      <c r="P200" s="65">
        <v>44838</v>
      </c>
      <c r="Q200">
        <v>6</v>
      </c>
      <c r="R200">
        <v>3</v>
      </c>
      <c r="S200">
        <v>4</v>
      </c>
      <c r="U200" s="65">
        <v>44789</v>
      </c>
      <c r="V200">
        <v>4</v>
      </c>
      <c r="W200">
        <v>8</v>
      </c>
      <c r="X200"/>
      <c r="AC200" s="65">
        <v>44924</v>
      </c>
      <c r="AD200">
        <v>1</v>
      </c>
      <c r="AE200"/>
      <c r="AF200"/>
      <c r="AJ200" s="65">
        <v>44939</v>
      </c>
      <c r="AK200">
        <v>1</v>
      </c>
      <c r="AL200">
        <v>1</v>
      </c>
      <c r="AM200"/>
    </row>
    <row r="201" spans="11:39">
      <c r="K201" s="65">
        <v>44839</v>
      </c>
      <c r="L201"/>
      <c r="M201">
        <v>9</v>
      </c>
      <c r="N201">
        <v>3</v>
      </c>
      <c r="P201" s="65">
        <v>44839</v>
      </c>
      <c r="Q201"/>
      <c r="R201">
        <v>7</v>
      </c>
      <c r="S201">
        <v>3</v>
      </c>
      <c r="U201" s="65">
        <v>44790</v>
      </c>
      <c r="V201">
        <v>2</v>
      </c>
      <c r="W201">
        <v>1</v>
      </c>
      <c r="X201"/>
      <c r="AC201" s="65">
        <v>44928</v>
      </c>
      <c r="AD201">
        <v>1</v>
      </c>
      <c r="AE201"/>
      <c r="AF201"/>
      <c r="AJ201" s="65">
        <v>44944</v>
      </c>
      <c r="AK201">
        <v>1</v>
      </c>
      <c r="AL201"/>
      <c r="AM201"/>
    </row>
    <row r="202" spans="11:39">
      <c r="K202" s="65">
        <v>44840</v>
      </c>
      <c r="L202">
        <v>12</v>
      </c>
      <c r="M202">
        <v>4</v>
      </c>
      <c r="N202">
        <v>10</v>
      </c>
      <c r="P202" s="65">
        <v>44840</v>
      </c>
      <c r="Q202">
        <v>8</v>
      </c>
      <c r="R202">
        <v>2</v>
      </c>
      <c r="S202">
        <v>6</v>
      </c>
      <c r="U202" s="65">
        <v>44791</v>
      </c>
      <c r="V202">
        <v>4</v>
      </c>
      <c r="W202">
        <v>7</v>
      </c>
      <c r="X202">
        <v>6</v>
      </c>
      <c r="AC202" s="65">
        <v>44929</v>
      </c>
      <c r="AD202">
        <v>3</v>
      </c>
      <c r="AE202">
        <v>1</v>
      </c>
      <c r="AF202"/>
      <c r="AJ202" s="65">
        <v>44947</v>
      </c>
      <c r="AK202">
        <v>1</v>
      </c>
      <c r="AL202"/>
      <c r="AM202"/>
    </row>
    <row r="203" spans="11:39">
      <c r="K203" s="65">
        <v>44841</v>
      </c>
      <c r="L203">
        <v>5</v>
      </c>
      <c r="M203">
        <v>3</v>
      </c>
      <c r="N203">
        <v>3</v>
      </c>
      <c r="P203" s="65">
        <v>44841</v>
      </c>
      <c r="Q203">
        <v>3</v>
      </c>
      <c r="R203">
        <v>3</v>
      </c>
      <c r="S203">
        <v>2</v>
      </c>
      <c r="U203" s="65">
        <v>44792</v>
      </c>
      <c r="V203">
        <v>4</v>
      </c>
      <c r="W203">
        <v>1</v>
      </c>
      <c r="X203">
        <v>2</v>
      </c>
      <c r="AC203" s="65">
        <v>44930</v>
      </c>
      <c r="AD203">
        <v>1</v>
      </c>
      <c r="AE203"/>
      <c r="AF203"/>
      <c r="AJ203" s="65">
        <v>44949</v>
      </c>
      <c r="AK203">
        <v>2</v>
      </c>
      <c r="AL203"/>
      <c r="AM203"/>
    </row>
    <row r="204" spans="11:39">
      <c r="K204" s="65">
        <v>44842</v>
      </c>
      <c r="L204">
        <v>1</v>
      </c>
      <c r="M204">
        <v>6</v>
      </c>
      <c r="N204">
        <v>9</v>
      </c>
      <c r="P204" s="65">
        <v>44842</v>
      </c>
      <c r="Q204">
        <v>1</v>
      </c>
      <c r="R204">
        <v>4</v>
      </c>
      <c r="S204">
        <v>7</v>
      </c>
      <c r="U204" s="65">
        <v>44793</v>
      </c>
      <c r="V204">
        <v>1</v>
      </c>
      <c r="W204">
        <v>5</v>
      </c>
      <c r="X204">
        <v>2</v>
      </c>
      <c r="AC204" s="65">
        <v>44932</v>
      </c>
      <c r="AD204">
        <v>2</v>
      </c>
      <c r="AE204"/>
      <c r="AF204"/>
      <c r="AJ204" s="65">
        <v>44950</v>
      </c>
      <c r="AK204">
        <v>2</v>
      </c>
      <c r="AL204"/>
      <c r="AM204">
        <v>1</v>
      </c>
    </row>
    <row r="205" spans="11:39">
      <c r="K205" s="65">
        <v>44843</v>
      </c>
      <c r="L205">
        <v>1</v>
      </c>
      <c r="M205">
        <v>4</v>
      </c>
      <c r="N205">
        <v>1</v>
      </c>
      <c r="P205" s="65">
        <v>44843</v>
      </c>
      <c r="Q205">
        <v>1</v>
      </c>
      <c r="R205">
        <v>2</v>
      </c>
      <c r="S205">
        <v>1</v>
      </c>
      <c r="U205" s="65">
        <v>44794</v>
      </c>
      <c r="V205">
        <v>2</v>
      </c>
      <c r="W205">
        <v>1</v>
      </c>
      <c r="X205"/>
      <c r="AC205" s="65">
        <v>44935</v>
      </c>
      <c r="AD205">
        <v>1</v>
      </c>
      <c r="AE205"/>
      <c r="AF205"/>
      <c r="AJ205" s="65">
        <v>44951</v>
      </c>
      <c r="AK205">
        <v>1</v>
      </c>
      <c r="AL205"/>
      <c r="AM205"/>
    </row>
    <row r="206" spans="11:39">
      <c r="K206" s="65">
        <v>44844</v>
      </c>
      <c r="L206">
        <v>6</v>
      </c>
      <c r="M206">
        <v>5</v>
      </c>
      <c r="N206">
        <v>4</v>
      </c>
      <c r="P206" s="65">
        <v>44844</v>
      </c>
      <c r="Q206">
        <v>4</v>
      </c>
      <c r="R206">
        <v>4</v>
      </c>
      <c r="S206">
        <v>4</v>
      </c>
      <c r="U206" s="65">
        <v>44795</v>
      </c>
      <c r="V206">
        <v>1</v>
      </c>
      <c r="W206">
        <v>7</v>
      </c>
      <c r="X206">
        <v>1</v>
      </c>
      <c r="AC206" s="65">
        <v>44936</v>
      </c>
      <c r="AD206"/>
      <c r="AE206">
        <v>1</v>
      </c>
      <c r="AF206"/>
      <c r="AJ206" s="65">
        <v>44952</v>
      </c>
      <c r="AK206">
        <v>3</v>
      </c>
      <c r="AL206">
        <v>1</v>
      </c>
      <c r="AM206"/>
    </row>
    <row r="207" spans="11:39">
      <c r="K207" s="65">
        <v>44845</v>
      </c>
      <c r="L207">
        <v>7</v>
      </c>
      <c r="M207">
        <v>2</v>
      </c>
      <c r="N207">
        <v>8</v>
      </c>
      <c r="P207" s="65">
        <v>44845</v>
      </c>
      <c r="Q207">
        <v>3</v>
      </c>
      <c r="R207">
        <v>2</v>
      </c>
      <c r="S207">
        <v>6</v>
      </c>
      <c r="U207" s="65">
        <v>44796</v>
      </c>
      <c r="V207">
        <v>32</v>
      </c>
      <c r="W207">
        <v>9</v>
      </c>
      <c r="X207">
        <v>1</v>
      </c>
      <c r="AC207" s="65">
        <v>44938</v>
      </c>
      <c r="AD207">
        <v>1</v>
      </c>
      <c r="AE207"/>
      <c r="AF207"/>
      <c r="AJ207" s="65">
        <v>44953</v>
      </c>
      <c r="AK207">
        <v>1</v>
      </c>
      <c r="AL207">
        <v>1</v>
      </c>
      <c r="AM207"/>
    </row>
    <row r="208" spans="11:39">
      <c r="K208" s="65">
        <v>44846</v>
      </c>
      <c r="L208">
        <v>263</v>
      </c>
      <c r="M208">
        <v>8</v>
      </c>
      <c r="N208">
        <v>2</v>
      </c>
      <c r="P208" s="65">
        <v>44846</v>
      </c>
      <c r="Q208">
        <v>209</v>
      </c>
      <c r="R208">
        <v>6</v>
      </c>
      <c r="S208">
        <v>2</v>
      </c>
      <c r="U208" s="65">
        <v>44797</v>
      </c>
      <c r="V208">
        <v>21</v>
      </c>
      <c r="W208">
        <v>10</v>
      </c>
      <c r="X208"/>
      <c r="AC208" s="65">
        <v>44939</v>
      </c>
      <c r="AD208">
        <v>2</v>
      </c>
      <c r="AE208">
        <v>1</v>
      </c>
      <c r="AF208"/>
      <c r="AJ208" s="65">
        <v>44956</v>
      </c>
      <c r="AK208">
        <v>1</v>
      </c>
      <c r="AL208">
        <v>1</v>
      </c>
      <c r="AM208"/>
    </row>
    <row r="209" spans="11:39">
      <c r="K209" s="65">
        <v>44847</v>
      </c>
      <c r="L209">
        <v>114</v>
      </c>
      <c r="M209">
        <v>4</v>
      </c>
      <c r="N209">
        <v>12</v>
      </c>
      <c r="P209" s="65">
        <v>44847</v>
      </c>
      <c r="Q209">
        <v>88</v>
      </c>
      <c r="R209">
        <v>2</v>
      </c>
      <c r="S209">
        <v>8</v>
      </c>
      <c r="U209" s="65">
        <v>44798</v>
      </c>
      <c r="V209">
        <v>24</v>
      </c>
      <c r="W209">
        <v>6</v>
      </c>
      <c r="X209">
        <v>1</v>
      </c>
      <c r="AC209" s="65">
        <v>44944</v>
      </c>
      <c r="AD209">
        <v>2</v>
      </c>
      <c r="AE209"/>
      <c r="AF209"/>
      <c r="AJ209" s="65">
        <v>44957</v>
      </c>
      <c r="AK209">
        <v>10</v>
      </c>
      <c r="AL209"/>
      <c r="AM209"/>
    </row>
    <row r="210" spans="11:39">
      <c r="K210" s="65">
        <v>44848</v>
      </c>
      <c r="L210">
        <v>83</v>
      </c>
      <c r="M210">
        <v>6</v>
      </c>
      <c r="N210">
        <v>6</v>
      </c>
      <c r="P210" s="65">
        <v>44848</v>
      </c>
      <c r="Q210">
        <v>62</v>
      </c>
      <c r="R210">
        <v>5</v>
      </c>
      <c r="S210">
        <v>4</v>
      </c>
      <c r="U210" s="65">
        <v>44799</v>
      </c>
      <c r="V210">
        <v>24</v>
      </c>
      <c r="W210">
        <v>7</v>
      </c>
      <c r="X210">
        <v>1</v>
      </c>
      <c r="AC210" s="65">
        <v>44947</v>
      </c>
      <c r="AD210">
        <v>1</v>
      </c>
      <c r="AE210"/>
      <c r="AF210"/>
      <c r="AJ210" s="65">
        <v>44958</v>
      </c>
      <c r="AK210">
        <v>1</v>
      </c>
      <c r="AL210"/>
      <c r="AM210"/>
    </row>
    <row r="211" spans="11:39">
      <c r="K211" s="65">
        <v>44849</v>
      </c>
      <c r="L211">
        <v>50</v>
      </c>
      <c r="M211">
        <v>4</v>
      </c>
      <c r="N211">
        <v>5</v>
      </c>
      <c r="P211" s="65">
        <v>44849</v>
      </c>
      <c r="Q211">
        <v>38</v>
      </c>
      <c r="R211">
        <v>3</v>
      </c>
      <c r="S211">
        <v>3</v>
      </c>
      <c r="U211" s="65">
        <v>44800</v>
      </c>
      <c r="V211">
        <v>8</v>
      </c>
      <c r="W211">
        <v>1</v>
      </c>
      <c r="X211">
        <v>1</v>
      </c>
      <c r="AC211" s="65">
        <v>44949</v>
      </c>
      <c r="AD211">
        <v>1</v>
      </c>
      <c r="AE211"/>
      <c r="AF211"/>
      <c r="AJ211" s="65">
        <v>44959</v>
      </c>
      <c r="AK211">
        <v>9</v>
      </c>
      <c r="AL211"/>
      <c r="AM211">
        <v>1</v>
      </c>
    </row>
    <row r="212" spans="11:39">
      <c r="K212" s="65">
        <v>44850</v>
      </c>
      <c r="L212">
        <v>16</v>
      </c>
      <c r="M212">
        <v>6</v>
      </c>
      <c r="N212">
        <v>4</v>
      </c>
      <c r="P212" s="65">
        <v>44850</v>
      </c>
      <c r="Q212">
        <v>16</v>
      </c>
      <c r="R212">
        <v>4</v>
      </c>
      <c r="S212">
        <v>3</v>
      </c>
      <c r="U212" s="65">
        <v>44801</v>
      </c>
      <c r="V212">
        <v>5</v>
      </c>
      <c r="W212">
        <v>5</v>
      </c>
      <c r="X212"/>
      <c r="AC212" s="65">
        <v>44950</v>
      </c>
      <c r="AD212">
        <v>2</v>
      </c>
      <c r="AE212">
        <v>1</v>
      </c>
      <c r="AF212">
        <v>1</v>
      </c>
      <c r="AJ212" s="65">
        <v>44960</v>
      </c>
      <c r="AK212">
        <v>2</v>
      </c>
      <c r="AL212"/>
      <c r="AM212">
        <v>1</v>
      </c>
    </row>
    <row r="213" spans="11:39">
      <c r="K213" s="65">
        <v>44851</v>
      </c>
      <c r="L213">
        <v>38</v>
      </c>
      <c r="M213">
        <v>3</v>
      </c>
      <c r="N213">
        <v>9</v>
      </c>
      <c r="P213" s="65">
        <v>44851</v>
      </c>
      <c r="Q213">
        <v>29</v>
      </c>
      <c r="R213">
        <v>3</v>
      </c>
      <c r="S213">
        <v>6</v>
      </c>
      <c r="U213" s="65">
        <v>44802</v>
      </c>
      <c r="V213">
        <v>5</v>
      </c>
      <c r="W213">
        <v>5</v>
      </c>
      <c r="X213"/>
      <c r="AC213" s="65">
        <v>44952</v>
      </c>
      <c r="AD213">
        <v>3</v>
      </c>
      <c r="AE213">
        <v>1</v>
      </c>
      <c r="AF213"/>
      <c r="AJ213" s="65">
        <v>44961</v>
      </c>
      <c r="AK213">
        <v>2</v>
      </c>
      <c r="AL213"/>
      <c r="AM213"/>
    </row>
    <row r="214" spans="11:39">
      <c r="K214" s="65">
        <v>44852</v>
      </c>
      <c r="L214">
        <v>31</v>
      </c>
      <c r="M214">
        <v>27</v>
      </c>
      <c r="N214">
        <v>5</v>
      </c>
      <c r="P214" s="65">
        <v>44852</v>
      </c>
      <c r="Q214">
        <v>17</v>
      </c>
      <c r="R214">
        <v>13</v>
      </c>
      <c r="S214">
        <v>1</v>
      </c>
      <c r="U214" s="65">
        <v>44803</v>
      </c>
      <c r="V214">
        <v>6</v>
      </c>
      <c r="W214">
        <v>2</v>
      </c>
      <c r="X214"/>
      <c r="AC214" s="65">
        <v>44953</v>
      </c>
      <c r="AD214">
        <v>1</v>
      </c>
      <c r="AE214"/>
      <c r="AF214"/>
      <c r="AJ214" s="65">
        <v>44962</v>
      </c>
      <c r="AK214">
        <v>1</v>
      </c>
      <c r="AL214"/>
      <c r="AM214"/>
    </row>
    <row r="215" spans="11:39">
      <c r="K215" s="65">
        <v>44853</v>
      </c>
      <c r="L215">
        <v>21</v>
      </c>
      <c r="M215">
        <v>3</v>
      </c>
      <c r="N215">
        <v>13</v>
      </c>
      <c r="P215" s="65">
        <v>44853</v>
      </c>
      <c r="Q215">
        <v>12</v>
      </c>
      <c r="R215">
        <v>3</v>
      </c>
      <c r="S215">
        <v>9</v>
      </c>
      <c r="U215" s="65">
        <v>44804</v>
      </c>
      <c r="V215">
        <v>9</v>
      </c>
      <c r="W215">
        <v>3</v>
      </c>
      <c r="X215"/>
      <c r="AC215" s="65">
        <v>44956</v>
      </c>
      <c r="AD215">
        <v>2</v>
      </c>
      <c r="AE215">
        <v>1</v>
      </c>
      <c r="AF215"/>
      <c r="AJ215" s="65">
        <v>44963</v>
      </c>
      <c r="AK215">
        <v>4</v>
      </c>
      <c r="AL215"/>
      <c r="AM215"/>
    </row>
    <row r="216" spans="11:39">
      <c r="K216" s="65">
        <v>44854</v>
      </c>
      <c r="L216">
        <v>10</v>
      </c>
      <c r="M216">
        <v>7</v>
      </c>
      <c r="N216">
        <v>14</v>
      </c>
      <c r="P216" s="65">
        <v>44854</v>
      </c>
      <c r="Q216">
        <v>6</v>
      </c>
      <c r="R216">
        <v>7</v>
      </c>
      <c r="S216">
        <v>6</v>
      </c>
      <c r="U216" s="65">
        <v>44805</v>
      </c>
      <c r="V216">
        <v>12</v>
      </c>
      <c r="W216">
        <v>2</v>
      </c>
      <c r="X216"/>
      <c r="AC216" s="65">
        <v>44957</v>
      </c>
      <c r="AD216">
        <v>9</v>
      </c>
      <c r="AE216"/>
      <c r="AF216"/>
      <c r="AJ216" s="65">
        <v>44964</v>
      </c>
      <c r="AK216">
        <v>2</v>
      </c>
      <c r="AL216"/>
      <c r="AM216"/>
    </row>
    <row r="217" spans="11:39">
      <c r="K217" s="65">
        <v>44855</v>
      </c>
      <c r="L217">
        <v>94</v>
      </c>
      <c r="M217">
        <v>11</v>
      </c>
      <c r="N217">
        <v>6</v>
      </c>
      <c r="P217" s="65">
        <v>44855</v>
      </c>
      <c r="Q217">
        <v>66</v>
      </c>
      <c r="R217">
        <v>7</v>
      </c>
      <c r="S217">
        <v>5</v>
      </c>
      <c r="U217" s="65">
        <v>44806</v>
      </c>
      <c r="V217">
        <v>3</v>
      </c>
      <c r="W217">
        <v>2</v>
      </c>
      <c r="X217">
        <v>1</v>
      </c>
      <c r="AC217" s="65">
        <v>44958</v>
      </c>
      <c r="AD217">
        <v>1</v>
      </c>
      <c r="AE217"/>
      <c r="AF217"/>
      <c r="AJ217" s="65">
        <v>44965</v>
      </c>
      <c r="AK217">
        <v>4</v>
      </c>
      <c r="AL217">
        <v>2</v>
      </c>
      <c r="AM217"/>
    </row>
    <row r="218" spans="11:39">
      <c r="K218" s="65">
        <v>44856</v>
      </c>
      <c r="L218">
        <v>65</v>
      </c>
      <c r="M218">
        <v>6</v>
      </c>
      <c r="N218">
        <v>6</v>
      </c>
      <c r="P218" s="65">
        <v>44856</v>
      </c>
      <c r="Q218">
        <v>45</v>
      </c>
      <c r="R218">
        <v>4</v>
      </c>
      <c r="S218">
        <v>5</v>
      </c>
      <c r="U218" s="65">
        <v>44807</v>
      </c>
      <c r="V218">
        <v>1</v>
      </c>
      <c r="W218">
        <v>5</v>
      </c>
      <c r="X218"/>
      <c r="AC218" s="65">
        <v>44959</v>
      </c>
      <c r="AD218">
        <v>9</v>
      </c>
      <c r="AE218"/>
      <c r="AF218">
        <v>1</v>
      </c>
      <c r="AJ218" s="65">
        <v>44966</v>
      </c>
      <c r="AK218">
        <v>7</v>
      </c>
      <c r="AL218"/>
      <c r="AM218"/>
    </row>
    <row r="219" spans="11:39">
      <c r="K219" s="65">
        <v>44857</v>
      </c>
      <c r="L219">
        <v>32</v>
      </c>
      <c r="M219">
        <v>9</v>
      </c>
      <c r="N219">
        <v>8</v>
      </c>
      <c r="P219" s="65">
        <v>44857</v>
      </c>
      <c r="Q219">
        <v>21</v>
      </c>
      <c r="R219">
        <v>7</v>
      </c>
      <c r="S219">
        <v>8</v>
      </c>
      <c r="U219" s="65">
        <v>44808</v>
      </c>
      <c r="V219"/>
      <c r="W219">
        <v>2</v>
      </c>
      <c r="X219">
        <v>1</v>
      </c>
      <c r="AC219" s="65">
        <v>44960</v>
      </c>
      <c r="AD219">
        <v>3</v>
      </c>
      <c r="AE219"/>
      <c r="AF219">
        <v>1</v>
      </c>
      <c r="AJ219" s="65">
        <v>44967</v>
      </c>
      <c r="AK219">
        <v>5</v>
      </c>
      <c r="AL219"/>
      <c r="AM219"/>
    </row>
    <row r="220" spans="11:39">
      <c r="K220" s="65">
        <v>44858</v>
      </c>
      <c r="L220">
        <v>35</v>
      </c>
      <c r="M220">
        <v>12</v>
      </c>
      <c r="N220">
        <v>2</v>
      </c>
      <c r="P220" s="65">
        <v>44858</v>
      </c>
      <c r="Q220">
        <v>25</v>
      </c>
      <c r="R220">
        <v>9</v>
      </c>
      <c r="S220">
        <v>2</v>
      </c>
      <c r="U220" s="65">
        <v>44809</v>
      </c>
      <c r="V220">
        <v>2</v>
      </c>
      <c r="W220">
        <v>5</v>
      </c>
      <c r="X220">
        <v>1</v>
      </c>
      <c r="AC220" s="65">
        <v>44961</v>
      </c>
      <c r="AD220">
        <v>2</v>
      </c>
      <c r="AE220"/>
      <c r="AF220"/>
      <c r="AJ220" s="65">
        <v>44970</v>
      </c>
      <c r="AK220">
        <v>6</v>
      </c>
      <c r="AL220"/>
      <c r="AM220"/>
    </row>
    <row r="221" spans="11:39">
      <c r="K221" s="65">
        <v>44859</v>
      </c>
      <c r="L221">
        <v>43</v>
      </c>
      <c r="M221">
        <v>6</v>
      </c>
      <c r="N221">
        <v>5</v>
      </c>
      <c r="P221" s="65">
        <v>44859</v>
      </c>
      <c r="Q221">
        <v>30</v>
      </c>
      <c r="R221">
        <v>6</v>
      </c>
      <c r="S221">
        <v>5</v>
      </c>
      <c r="U221" s="65">
        <v>44810</v>
      </c>
      <c r="V221">
        <v>5</v>
      </c>
      <c r="W221">
        <v>5</v>
      </c>
      <c r="X221">
        <v>1</v>
      </c>
      <c r="AC221" s="65">
        <v>44963</v>
      </c>
      <c r="AD221">
        <v>4</v>
      </c>
      <c r="AE221"/>
      <c r="AF221"/>
      <c r="AJ221" s="65">
        <v>44971</v>
      </c>
      <c r="AK221">
        <v>5</v>
      </c>
      <c r="AL221"/>
      <c r="AM221"/>
    </row>
    <row r="222" spans="11:39">
      <c r="K222" s="65">
        <v>44860</v>
      </c>
      <c r="L222">
        <v>14</v>
      </c>
      <c r="M222">
        <v>3</v>
      </c>
      <c r="N222">
        <v>5</v>
      </c>
      <c r="P222" s="65">
        <v>44860</v>
      </c>
      <c r="Q222">
        <v>10</v>
      </c>
      <c r="R222">
        <v>3</v>
      </c>
      <c r="S222">
        <v>5</v>
      </c>
      <c r="U222" s="65">
        <v>44811</v>
      </c>
      <c r="V222">
        <v>4</v>
      </c>
      <c r="W222">
        <v>3</v>
      </c>
      <c r="X222">
        <v>2</v>
      </c>
      <c r="AC222" s="65">
        <v>44964</v>
      </c>
      <c r="AD222">
        <v>3</v>
      </c>
      <c r="AE222"/>
      <c r="AF222"/>
      <c r="AJ222" s="65">
        <v>44972</v>
      </c>
      <c r="AK222">
        <v>9</v>
      </c>
      <c r="AL222">
        <v>1</v>
      </c>
      <c r="AM222"/>
    </row>
    <row r="223" spans="11:39">
      <c r="K223" s="65">
        <v>44861</v>
      </c>
      <c r="L223">
        <v>11</v>
      </c>
      <c r="M223">
        <v>6</v>
      </c>
      <c r="N223">
        <v>2</v>
      </c>
      <c r="P223" s="65">
        <v>44861</v>
      </c>
      <c r="Q223">
        <v>9</v>
      </c>
      <c r="R223">
        <v>4</v>
      </c>
      <c r="S223">
        <v>2</v>
      </c>
      <c r="U223" s="65">
        <v>44812</v>
      </c>
      <c r="V223">
        <v>8</v>
      </c>
      <c r="W223">
        <v>4</v>
      </c>
      <c r="X223">
        <v>1</v>
      </c>
      <c r="AC223" s="65">
        <v>44965</v>
      </c>
      <c r="AD223">
        <v>3</v>
      </c>
      <c r="AE223">
        <v>2</v>
      </c>
      <c r="AF223"/>
      <c r="AJ223" s="65">
        <v>44973</v>
      </c>
      <c r="AK223">
        <v>6</v>
      </c>
      <c r="AL223">
        <v>1</v>
      </c>
      <c r="AM223"/>
    </row>
    <row r="224" spans="11:39">
      <c r="K224" s="65">
        <v>44862</v>
      </c>
      <c r="L224">
        <v>9</v>
      </c>
      <c r="M224">
        <v>11</v>
      </c>
      <c r="N224">
        <v>7</v>
      </c>
      <c r="P224" s="65">
        <v>44862</v>
      </c>
      <c r="Q224">
        <v>8</v>
      </c>
      <c r="R224">
        <v>7</v>
      </c>
      <c r="S224">
        <v>5</v>
      </c>
      <c r="U224" s="65">
        <v>44813</v>
      </c>
      <c r="V224">
        <v>12</v>
      </c>
      <c r="W224">
        <v>6</v>
      </c>
      <c r="X224">
        <v>1</v>
      </c>
      <c r="AC224" s="65">
        <v>44966</v>
      </c>
      <c r="AD224">
        <v>8</v>
      </c>
      <c r="AE224"/>
      <c r="AF224"/>
      <c r="AJ224" s="65">
        <v>44974</v>
      </c>
      <c r="AK224">
        <v>5</v>
      </c>
      <c r="AL224">
        <v>1</v>
      </c>
      <c r="AM224"/>
    </row>
    <row r="225" spans="11:39">
      <c r="K225" s="65">
        <v>44863</v>
      </c>
      <c r="L225">
        <v>5</v>
      </c>
      <c r="M225">
        <v>11</v>
      </c>
      <c r="N225">
        <v>3</v>
      </c>
      <c r="P225" s="65">
        <v>44863</v>
      </c>
      <c r="Q225">
        <v>5</v>
      </c>
      <c r="R225">
        <v>10</v>
      </c>
      <c r="S225">
        <v>3</v>
      </c>
      <c r="U225" s="65">
        <v>44814</v>
      </c>
      <c r="V225">
        <v>2</v>
      </c>
      <c r="W225">
        <v>2</v>
      </c>
      <c r="X225"/>
      <c r="AC225" s="65">
        <v>44967</v>
      </c>
      <c r="AD225">
        <v>5</v>
      </c>
      <c r="AE225"/>
      <c r="AF225"/>
      <c r="AJ225" s="65">
        <v>44977</v>
      </c>
      <c r="AK225">
        <v>9</v>
      </c>
      <c r="AL225"/>
      <c r="AM225">
        <v>1</v>
      </c>
    </row>
    <row r="226" spans="11:39">
      <c r="K226" s="65">
        <v>44864</v>
      </c>
      <c r="L226">
        <v>6</v>
      </c>
      <c r="M226">
        <v>1</v>
      </c>
      <c r="N226">
        <v>5</v>
      </c>
      <c r="P226" s="65">
        <v>44864</v>
      </c>
      <c r="Q226">
        <v>2</v>
      </c>
      <c r="R226">
        <v>1</v>
      </c>
      <c r="S226">
        <v>3</v>
      </c>
      <c r="U226" s="65">
        <v>44815</v>
      </c>
      <c r="V226">
        <v>2</v>
      </c>
      <c r="W226">
        <v>2</v>
      </c>
      <c r="X226">
        <v>1</v>
      </c>
      <c r="AC226" s="65">
        <v>44970</v>
      </c>
      <c r="AD226">
        <v>6</v>
      </c>
      <c r="AE226"/>
      <c r="AF226"/>
      <c r="AJ226" s="65">
        <v>44978</v>
      </c>
      <c r="AK226">
        <v>7</v>
      </c>
      <c r="AL226"/>
      <c r="AM226"/>
    </row>
    <row r="227" spans="11:39">
      <c r="K227" s="65">
        <v>44865</v>
      </c>
      <c r="L227">
        <v>10</v>
      </c>
      <c r="M227">
        <v>1</v>
      </c>
      <c r="N227">
        <v>11</v>
      </c>
      <c r="P227" s="65">
        <v>44865</v>
      </c>
      <c r="Q227">
        <v>7</v>
      </c>
      <c r="R227">
        <v>1</v>
      </c>
      <c r="S227">
        <v>8</v>
      </c>
      <c r="U227" s="65">
        <v>44816</v>
      </c>
      <c r="V227">
        <v>2</v>
      </c>
      <c r="W227">
        <v>5</v>
      </c>
      <c r="X227">
        <v>3</v>
      </c>
      <c r="AC227" s="65">
        <v>44971</v>
      </c>
      <c r="AD227">
        <v>6</v>
      </c>
      <c r="AE227"/>
      <c r="AF227"/>
      <c r="AJ227" s="65">
        <v>44979</v>
      </c>
      <c r="AK227">
        <v>5</v>
      </c>
      <c r="AL227">
        <v>1</v>
      </c>
      <c r="AM227"/>
    </row>
    <row r="228" spans="11:39">
      <c r="K228" s="65">
        <v>44866</v>
      </c>
      <c r="L228">
        <v>2</v>
      </c>
      <c r="M228">
        <v>2</v>
      </c>
      <c r="N228">
        <v>5</v>
      </c>
      <c r="P228" s="65">
        <v>44866</v>
      </c>
      <c r="Q228">
        <v>2</v>
      </c>
      <c r="R228">
        <v>2</v>
      </c>
      <c r="S228">
        <v>4</v>
      </c>
      <c r="U228" s="65">
        <v>44817</v>
      </c>
      <c r="V228">
        <v>6</v>
      </c>
      <c r="W228">
        <v>1</v>
      </c>
      <c r="X228">
        <v>2</v>
      </c>
      <c r="AC228" s="65">
        <v>44972</v>
      </c>
      <c r="AD228">
        <v>8</v>
      </c>
      <c r="AE228">
        <v>1</v>
      </c>
      <c r="AF228"/>
      <c r="AJ228" s="65">
        <v>44980</v>
      </c>
      <c r="AK228">
        <v>5</v>
      </c>
      <c r="AL228"/>
      <c r="AM228"/>
    </row>
    <row r="229" spans="11:39">
      <c r="K229" s="65">
        <v>44867</v>
      </c>
      <c r="L229">
        <v>15</v>
      </c>
      <c r="M229">
        <v>5</v>
      </c>
      <c r="N229">
        <v>5</v>
      </c>
      <c r="P229" s="65">
        <v>44867</v>
      </c>
      <c r="Q229">
        <v>12</v>
      </c>
      <c r="R229">
        <v>4</v>
      </c>
      <c r="S229">
        <v>5</v>
      </c>
      <c r="U229" s="65">
        <v>44818</v>
      </c>
      <c r="V229">
        <v>2</v>
      </c>
      <c r="W229">
        <v>5</v>
      </c>
      <c r="X229">
        <v>2</v>
      </c>
      <c r="AC229" s="65">
        <v>44973</v>
      </c>
      <c r="AD229">
        <v>6</v>
      </c>
      <c r="AE229">
        <v>1</v>
      </c>
      <c r="AF229"/>
      <c r="AJ229" s="65">
        <v>44981</v>
      </c>
      <c r="AK229">
        <v>7</v>
      </c>
      <c r="AL229">
        <v>1</v>
      </c>
      <c r="AM229"/>
    </row>
    <row r="230" spans="11:39">
      <c r="K230" s="65">
        <v>44868</v>
      </c>
      <c r="L230">
        <v>6</v>
      </c>
      <c r="M230">
        <v>7</v>
      </c>
      <c r="N230">
        <v>5</v>
      </c>
      <c r="P230" s="65">
        <v>44868</v>
      </c>
      <c r="Q230">
        <v>6</v>
      </c>
      <c r="R230">
        <v>7</v>
      </c>
      <c r="S230">
        <v>4</v>
      </c>
      <c r="U230" s="65">
        <v>44819</v>
      </c>
      <c r="V230">
        <v>2</v>
      </c>
      <c r="W230">
        <v>4</v>
      </c>
      <c r="X230">
        <v>1</v>
      </c>
      <c r="AC230" s="65">
        <v>44974</v>
      </c>
      <c r="AD230">
        <v>4</v>
      </c>
      <c r="AE230">
        <v>1</v>
      </c>
      <c r="AF230"/>
      <c r="AJ230" s="65">
        <v>44982</v>
      </c>
      <c r="AK230">
        <v>2</v>
      </c>
      <c r="AL230"/>
      <c r="AM230"/>
    </row>
    <row r="231" spans="11:39">
      <c r="K231" s="65">
        <v>44869</v>
      </c>
      <c r="L231">
        <v>4</v>
      </c>
      <c r="M231">
        <v>7</v>
      </c>
      <c r="N231">
        <v>4</v>
      </c>
      <c r="P231" s="65">
        <v>44869</v>
      </c>
      <c r="Q231">
        <v>4</v>
      </c>
      <c r="R231">
        <v>6</v>
      </c>
      <c r="S231">
        <v>4</v>
      </c>
      <c r="U231" s="65">
        <v>44820</v>
      </c>
      <c r="V231"/>
      <c r="W231">
        <v>4</v>
      </c>
      <c r="X231"/>
      <c r="AC231" s="65">
        <v>44977</v>
      </c>
      <c r="AD231">
        <v>9</v>
      </c>
      <c r="AE231"/>
      <c r="AF231">
        <v>1</v>
      </c>
      <c r="AJ231" s="65">
        <v>44983</v>
      </c>
      <c r="AK231">
        <v>2</v>
      </c>
      <c r="AL231"/>
      <c r="AM231"/>
    </row>
    <row r="232" spans="11:39">
      <c r="K232" s="65">
        <v>44870</v>
      </c>
      <c r="L232">
        <v>7</v>
      </c>
      <c r="M232">
        <v>7</v>
      </c>
      <c r="N232">
        <v>2</v>
      </c>
      <c r="P232" s="65">
        <v>44870</v>
      </c>
      <c r="Q232">
        <v>5</v>
      </c>
      <c r="R232">
        <v>7</v>
      </c>
      <c r="S232">
        <v>1</v>
      </c>
      <c r="U232" s="65">
        <v>44821</v>
      </c>
      <c r="V232"/>
      <c r="W232">
        <v>1</v>
      </c>
      <c r="X232">
        <v>1</v>
      </c>
      <c r="AC232" s="65">
        <v>44978</v>
      </c>
      <c r="AD232">
        <v>7</v>
      </c>
      <c r="AE232"/>
      <c r="AF232"/>
      <c r="AJ232" s="65">
        <v>44984</v>
      </c>
      <c r="AK232">
        <v>6</v>
      </c>
      <c r="AL232"/>
      <c r="AM232"/>
    </row>
    <row r="233" spans="11:39">
      <c r="K233" s="65">
        <v>44871</v>
      </c>
      <c r="L233">
        <v>6</v>
      </c>
      <c r="M233"/>
      <c r="N233">
        <v>10</v>
      </c>
      <c r="P233" s="65">
        <v>44871</v>
      </c>
      <c r="Q233">
        <v>4</v>
      </c>
      <c r="R233"/>
      <c r="S233">
        <v>8</v>
      </c>
      <c r="U233" s="65">
        <v>44822</v>
      </c>
      <c r="V233">
        <v>1</v>
      </c>
      <c r="W233"/>
      <c r="X233">
        <v>2</v>
      </c>
      <c r="AC233" s="65">
        <v>44979</v>
      </c>
      <c r="AD233">
        <v>6</v>
      </c>
      <c r="AE233">
        <v>1</v>
      </c>
      <c r="AF233"/>
      <c r="AJ233" s="65">
        <v>44985</v>
      </c>
      <c r="AK233">
        <v>8</v>
      </c>
      <c r="AL233">
        <v>1</v>
      </c>
      <c r="AM233">
        <v>1</v>
      </c>
    </row>
    <row r="234" spans="11:39">
      <c r="K234" s="65">
        <v>44872</v>
      </c>
      <c r="L234">
        <v>54</v>
      </c>
      <c r="M234">
        <v>11</v>
      </c>
      <c r="N234">
        <v>11</v>
      </c>
      <c r="P234" s="65">
        <v>44872</v>
      </c>
      <c r="Q234">
        <v>33</v>
      </c>
      <c r="R234">
        <v>7</v>
      </c>
      <c r="S234">
        <v>9</v>
      </c>
      <c r="U234" s="65">
        <v>44823</v>
      </c>
      <c r="V234"/>
      <c r="W234">
        <v>1</v>
      </c>
      <c r="X234">
        <v>1</v>
      </c>
      <c r="AC234" s="65">
        <v>44980</v>
      </c>
      <c r="AD234">
        <v>5</v>
      </c>
      <c r="AE234"/>
      <c r="AF234"/>
      <c r="AJ234" s="65">
        <v>44986</v>
      </c>
      <c r="AK234"/>
      <c r="AL234">
        <v>1</v>
      </c>
      <c r="AM234"/>
    </row>
    <row r="235" spans="11:39">
      <c r="K235" s="65">
        <v>44873</v>
      </c>
      <c r="L235">
        <v>7</v>
      </c>
      <c r="M235">
        <v>1</v>
      </c>
      <c r="N235">
        <v>4</v>
      </c>
      <c r="P235" s="65">
        <v>44873</v>
      </c>
      <c r="Q235">
        <v>7</v>
      </c>
      <c r="R235">
        <v>1</v>
      </c>
      <c r="S235">
        <v>4</v>
      </c>
      <c r="U235" s="65">
        <v>44824</v>
      </c>
      <c r="V235">
        <v>4</v>
      </c>
      <c r="W235">
        <v>2</v>
      </c>
      <c r="X235">
        <v>1</v>
      </c>
      <c r="AC235" s="65">
        <v>44981</v>
      </c>
      <c r="AD235">
        <v>6</v>
      </c>
      <c r="AE235">
        <v>1</v>
      </c>
      <c r="AF235"/>
      <c r="AJ235" s="65">
        <v>44987</v>
      </c>
      <c r="AK235">
        <v>2</v>
      </c>
      <c r="AL235"/>
      <c r="AM235"/>
    </row>
    <row r="236" spans="11:39">
      <c r="K236" s="65">
        <v>44874</v>
      </c>
      <c r="L236">
        <v>2</v>
      </c>
      <c r="M236">
        <v>4</v>
      </c>
      <c r="N236">
        <v>3</v>
      </c>
      <c r="P236" s="65">
        <v>44874</v>
      </c>
      <c r="Q236">
        <v>2</v>
      </c>
      <c r="R236">
        <v>4</v>
      </c>
      <c r="S236">
        <v>3</v>
      </c>
      <c r="U236" s="65">
        <v>44825</v>
      </c>
      <c r="V236">
        <v>8</v>
      </c>
      <c r="W236">
        <v>2</v>
      </c>
      <c r="X236">
        <v>2</v>
      </c>
      <c r="AC236" s="65">
        <v>44982</v>
      </c>
      <c r="AD236">
        <v>4</v>
      </c>
      <c r="AE236"/>
      <c r="AF236"/>
      <c r="AJ236" s="65">
        <v>44988</v>
      </c>
      <c r="AK236">
        <v>6</v>
      </c>
      <c r="AL236"/>
      <c r="AM236"/>
    </row>
    <row r="237" spans="11:39">
      <c r="K237" s="65">
        <v>44875</v>
      </c>
      <c r="L237">
        <v>14</v>
      </c>
      <c r="M237">
        <v>11</v>
      </c>
      <c r="N237">
        <v>5</v>
      </c>
      <c r="P237" s="65">
        <v>44875</v>
      </c>
      <c r="Q237">
        <v>6</v>
      </c>
      <c r="R237">
        <v>9</v>
      </c>
      <c r="S237">
        <v>3</v>
      </c>
      <c r="U237" s="65">
        <v>44826</v>
      </c>
      <c r="V237">
        <v>3</v>
      </c>
      <c r="W237">
        <v>3</v>
      </c>
      <c r="X237">
        <v>1</v>
      </c>
      <c r="AC237" s="65">
        <v>44983</v>
      </c>
      <c r="AD237">
        <v>1</v>
      </c>
      <c r="AE237"/>
      <c r="AF237"/>
      <c r="AJ237" s="65">
        <v>44989</v>
      </c>
      <c r="AK237">
        <v>8</v>
      </c>
      <c r="AL237"/>
      <c r="AM237"/>
    </row>
    <row r="238" spans="11:39">
      <c r="K238" s="65">
        <v>44876</v>
      </c>
      <c r="L238">
        <v>7</v>
      </c>
      <c r="M238">
        <v>2</v>
      </c>
      <c r="N238">
        <v>2</v>
      </c>
      <c r="P238" s="65">
        <v>44876</v>
      </c>
      <c r="Q238">
        <v>7</v>
      </c>
      <c r="R238">
        <v>2</v>
      </c>
      <c r="S238">
        <v>2</v>
      </c>
      <c r="U238" s="65">
        <v>44827</v>
      </c>
      <c r="V238">
        <v>14</v>
      </c>
      <c r="W238"/>
      <c r="X238">
        <v>1</v>
      </c>
      <c r="AC238" s="65">
        <v>44984</v>
      </c>
      <c r="AD238">
        <v>8</v>
      </c>
      <c r="AE238"/>
      <c r="AF238"/>
      <c r="AJ238" s="65">
        <v>44990</v>
      </c>
      <c r="AK238">
        <v>6</v>
      </c>
      <c r="AL238"/>
      <c r="AM238"/>
    </row>
    <row r="239" spans="11:39">
      <c r="K239" s="65">
        <v>44877</v>
      </c>
      <c r="L239">
        <v>1</v>
      </c>
      <c r="M239">
        <v>3</v>
      </c>
      <c r="N239">
        <v>7</v>
      </c>
      <c r="P239" s="65">
        <v>44877</v>
      </c>
      <c r="Q239">
        <v>1</v>
      </c>
      <c r="R239">
        <v>3</v>
      </c>
      <c r="S239">
        <v>4</v>
      </c>
      <c r="U239" s="65">
        <v>44828</v>
      </c>
      <c r="V239">
        <v>7</v>
      </c>
      <c r="W239">
        <v>2</v>
      </c>
      <c r="X239"/>
      <c r="AC239" s="65">
        <v>44985</v>
      </c>
      <c r="AD239">
        <v>5</v>
      </c>
      <c r="AE239">
        <v>1</v>
      </c>
      <c r="AF239">
        <v>1</v>
      </c>
      <c r="AJ239" s="65">
        <v>44991</v>
      </c>
      <c r="AK239">
        <v>7</v>
      </c>
      <c r="AL239"/>
      <c r="AM239"/>
    </row>
    <row r="240" spans="11:39">
      <c r="K240" s="65">
        <v>44878</v>
      </c>
      <c r="L240">
        <v>1</v>
      </c>
      <c r="M240">
        <v>4</v>
      </c>
      <c r="N240">
        <v>7</v>
      </c>
      <c r="P240" s="65">
        <v>44878</v>
      </c>
      <c r="Q240">
        <v>1</v>
      </c>
      <c r="R240">
        <v>4</v>
      </c>
      <c r="S240">
        <v>5</v>
      </c>
      <c r="U240" s="65">
        <v>44829</v>
      </c>
      <c r="V240">
        <v>4</v>
      </c>
      <c r="W240">
        <v>1</v>
      </c>
      <c r="X240"/>
      <c r="AC240" s="65">
        <v>44986</v>
      </c>
      <c r="AD240"/>
      <c r="AE240">
        <v>1</v>
      </c>
      <c r="AF240"/>
      <c r="AJ240" s="65">
        <v>44992</v>
      </c>
      <c r="AK240">
        <v>5</v>
      </c>
      <c r="AL240"/>
      <c r="AM240"/>
    </row>
    <row r="241" spans="11:39">
      <c r="K241" s="65">
        <v>44879</v>
      </c>
      <c r="L241">
        <v>8</v>
      </c>
      <c r="M241">
        <v>4</v>
      </c>
      <c r="N241">
        <v>8</v>
      </c>
      <c r="P241" s="65">
        <v>44879</v>
      </c>
      <c r="Q241">
        <v>7</v>
      </c>
      <c r="R241">
        <v>4</v>
      </c>
      <c r="S241">
        <v>7</v>
      </c>
      <c r="U241" s="65">
        <v>44830</v>
      </c>
      <c r="V241">
        <v>1</v>
      </c>
      <c r="W241"/>
      <c r="X241">
        <v>1</v>
      </c>
      <c r="AC241" s="65">
        <v>44987</v>
      </c>
      <c r="AD241">
        <v>2</v>
      </c>
      <c r="AE241"/>
      <c r="AF241"/>
      <c r="AJ241" s="65">
        <v>44993</v>
      </c>
      <c r="AK241">
        <v>6</v>
      </c>
      <c r="AL241"/>
      <c r="AM241"/>
    </row>
    <row r="242" spans="11:39">
      <c r="K242" s="65">
        <v>44880</v>
      </c>
      <c r="L242"/>
      <c r="M242">
        <v>10</v>
      </c>
      <c r="N242">
        <v>2</v>
      </c>
      <c r="P242" s="65">
        <v>44880</v>
      </c>
      <c r="Q242"/>
      <c r="R242">
        <v>8</v>
      </c>
      <c r="S242">
        <v>2</v>
      </c>
      <c r="U242" s="65">
        <v>44831</v>
      </c>
      <c r="V242">
        <v>4</v>
      </c>
      <c r="W242">
        <v>5</v>
      </c>
      <c r="X242">
        <v>2</v>
      </c>
      <c r="AC242" s="65">
        <v>44988</v>
      </c>
      <c r="AD242">
        <v>7</v>
      </c>
      <c r="AE242"/>
      <c r="AF242"/>
      <c r="AJ242" s="65">
        <v>44994</v>
      </c>
      <c r="AK242">
        <v>11</v>
      </c>
      <c r="AL242"/>
      <c r="AM242"/>
    </row>
    <row r="243" spans="11:39">
      <c r="K243" s="65">
        <v>44881</v>
      </c>
      <c r="L243">
        <v>8</v>
      </c>
      <c r="M243">
        <v>10</v>
      </c>
      <c r="N243">
        <v>9</v>
      </c>
      <c r="P243" s="65">
        <v>44881</v>
      </c>
      <c r="Q243">
        <v>3</v>
      </c>
      <c r="R243">
        <v>8</v>
      </c>
      <c r="S243">
        <v>8</v>
      </c>
      <c r="U243" s="65">
        <v>44832</v>
      </c>
      <c r="V243">
        <v>4</v>
      </c>
      <c r="W243">
        <v>3</v>
      </c>
      <c r="X243">
        <v>2</v>
      </c>
      <c r="AC243" s="65">
        <v>44989</v>
      </c>
      <c r="AD243">
        <v>9</v>
      </c>
      <c r="AE243"/>
      <c r="AF243"/>
      <c r="AJ243" s="65">
        <v>44995</v>
      </c>
      <c r="AK243">
        <v>4</v>
      </c>
      <c r="AL243"/>
      <c r="AM243"/>
    </row>
    <row r="244" spans="11:39">
      <c r="K244" s="65">
        <v>44882</v>
      </c>
      <c r="L244">
        <v>4</v>
      </c>
      <c r="M244">
        <v>9</v>
      </c>
      <c r="N244">
        <v>21</v>
      </c>
      <c r="P244" s="65">
        <v>44882</v>
      </c>
      <c r="Q244">
        <v>3</v>
      </c>
      <c r="R244">
        <v>4</v>
      </c>
      <c r="S244">
        <v>15</v>
      </c>
      <c r="U244" s="65">
        <v>44833</v>
      </c>
      <c r="V244">
        <v>1</v>
      </c>
      <c r="W244">
        <v>3</v>
      </c>
      <c r="X244">
        <v>1</v>
      </c>
      <c r="AC244" s="65">
        <v>44990</v>
      </c>
      <c r="AD244">
        <v>4</v>
      </c>
      <c r="AE244"/>
      <c r="AF244"/>
      <c r="AJ244" s="65">
        <v>44998</v>
      </c>
      <c r="AK244">
        <v>5</v>
      </c>
      <c r="AL244"/>
      <c r="AM244"/>
    </row>
    <row r="245" spans="11:39">
      <c r="K245" s="65">
        <v>44883</v>
      </c>
      <c r="L245">
        <v>2</v>
      </c>
      <c r="M245">
        <v>11</v>
      </c>
      <c r="N245">
        <v>19</v>
      </c>
      <c r="P245" s="65">
        <v>44883</v>
      </c>
      <c r="Q245">
        <v>2</v>
      </c>
      <c r="R245">
        <v>9</v>
      </c>
      <c r="S245">
        <v>9</v>
      </c>
      <c r="U245" s="65">
        <v>44834</v>
      </c>
      <c r="V245">
        <v>1</v>
      </c>
      <c r="W245">
        <v>1</v>
      </c>
      <c r="X245"/>
      <c r="AC245" s="65">
        <v>44991</v>
      </c>
      <c r="AD245">
        <v>8</v>
      </c>
      <c r="AE245"/>
      <c r="AF245"/>
      <c r="AJ245" s="65">
        <v>44999</v>
      </c>
      <c r="AK245">
        <v>7</v>
      </c>
      <c r="AL245">
        <v>2</v>
      </c>
      <c r="AM245">
        <v>1</v>
      </c>
    </row>
    <row r="246" spans="11:39">
      <c r="K246" s="65">
        <v>44884</v>
      </c>
      <c r="L246">
        <v>2</v>
      </c>
      <c r="M246">
        <v>9</v>
      </c>
      <c r="N246">
        <v>8</v>
      </c>
      <c r="P246" s="65">
        <v>44884</v>
      </c>
      <c r="Q246">
        <v>2</v>
      </c>
      <c r="R246">
        <v>8</v>
      </c>
      <c r="S246">
        <v>7</v>
      </c>
      <c r="U246" s="65">
        <v>44835</v>
      </c>
      <c r="V246">
        <v>2</v>
      </c>
      <c r="W246"/>
      <c r="X246">
        <v>1</v>
      </c>
      <c r="AC246" s="65">
        <v>44992</v>
      </c>
      <c r="AD246">
        <v>1</v>
      </c>
      <c r="AE246"/>
      <c r="AF246"/>
      <c r="AJ246" s="65">
        <v>45000</v>
      </c>
      <c r="AK246">
        <v>7</v>
      </c>
      <c r="AL246">
        <v>1</v>
      </c>
      <c r="AM246"/>
    </row>
    <row r="247" spans="11:39">
      <c r="K247" s="65">
        <v>44885</v>
      </c>
      <c r="L247">
        <v>2</v>
      </c>
      <c r="M247">
        <v>9</v>
      </c>
      <c r="N247">
        <v>12</v>
      </c>
      <c r="P247" s="65">
        <v>44885</v>
      </c>
      <c r="Q247">
        <v>2</v>
      </c>
      <c r="R247">
        <v>8</v>
      </c>
      <c r="S247">
        <v>10</v>
      </c>
      <c r="U247" s="65">
        <v>44836</v>
      </c>
      <c r="V247">
        <v>1</v>
      </c>
      <c r="W247">
        <v>1</v>
      </c>
      <c r="X247"/>
      <c r="AC247" s="65">
        <v>44993</v>
      </c>
      <c r="AD247">
        <v>7</v>
      </c>
      <c r="AE247"/>
      <c r="AF247"/>
      <c r="AJ247" s="65">
        <v>45001</v>
      </c>
      <c r="AK247">
        <v>10</v>
      </c>
      <c r="AL247">
        <v>1</v>
      </c>
      <c r="AM247"/>
    </row>
    <row r="248" spans="11:39">
      <c r="K248" s="65">
        <v>44886</v>
      </c>
      <c r="L248">
        <v>5</v>
      </c>
      <c r="M248">
        <v>11</v>
      </c>
      <c r="N248">
        <v>21</v>
      </c>
      <c r="P248" s="65">
        <v>44886</v>
      </c>
      <c r="Q248">
        <v>4</v>
      </c>
      <c r="R248">
        <v>7</v>
      </c>
      <c r="S248">
        <v>14</v>
      </c>
      <c r="U248" s="65">
        <v>44837</v>
      </c>
      <c r="V248">
        <v>5</v>
      </c>
      <c r="W248">
        <v>1</v>
      </c>
      <c r="X248">
        <v>1</v>
      </c>
      <c r="AC248" s="65">
        <v>44994</v>
      </c>
      <c r="AD248">
        <v>11</v>
      </c>
      <c r="AE248"/>
      <c r="AF248"/>
      <c r="AJ248" s="65">
        <v>45002</v>
      </c>
      <c r="AK248">
        <v>6</v>
      </c>
      <c r="AL248"/>
      <c r="AM248"/>
    </row>
    <row r="249" spans="11:39">
      <c r="K249" s="65">
        <v>44887</v>
      </c>
      <c r="L249">
        <v>1</v>
      </c>
      <c r="M249">
        <v>7</v>
      </c>
      <c r="N249">
        <v>6</v>
      </c>
      <c r="P249" s="65">
        <v>44887</v>
      </c>
      <c r="Q249">
        <v>1</v>
      </c>
      <c r="R249">
        <v>6</v>
      </c>
      <c r="S249">
        <v>5</v>
      </c>
      <c r="U249" s="65">
        <v>44838</v>
      </c>
      <c r="V249">
        <v>1</v>
      </c>
      <c r="W249">
        <v>1</v>
      </c>
      <c r="X249">
        <v>1</v>
      </c>
      <c r="AC249" s="65">
        <v>44995</v>
      </c>
      <c r="AD249">
        <v>2</v>
      </c>
      <c r="AE249"/>
      <c r="AF249"/>
      <c r="AJ249" s="65">
        <v>45005</v>
      </c>
      <c r="AK249">
        <v>3</v>
      </c>
      <c r="AL249"/>
      <c r="AM249"/>
    </row>
    <row r="250" spans="11:39">
      <c r="K250" s="65">
        <v>44888</v>
      </c>
      <c r="L250">
        <v>3</v>
      </c>
      <c r="M250">
        <v>8</v>
      </c>
      <c r="N250">
        <v>16</v>
      </c>
      <c r="P250" s="65">
        <v>44888</v>
      </c>
      <c r="Q250">
        <v>3</v>
      </c>
      <c r="R250">
        <v>6</v>
      </c>
      <c r="S250">
        <v>9</v>
      </c>
      <c r="U250" s="65">
        <v>44839</v>
      </c>
      <c r="V250"/>
      <c r="W250">
        <v>3</v>
      </c>
      <c r="X250"/>
      <c r="AC250" s="65">
        <v>44998</v>
      </c>
      <c r="AD250">
        <v>6</v>
      </c>
      <c r="AE250"/>
      <c r="AF250">
        <v>1</v>
      </c>
      <c r="AJ250" s="65">
        <v>45006</v>
      </c>
      <c r="AK250">
        <v>11</v>
      </c>
      <c r="AL250"/>
      <c r="AM250"/>
    </row>
    <row r="251" spans="11:39">
      <c r="K251" s="65">
        <v>44889</v>
      </c>
      <c r="L251">
        <v>30</v>
      </c>
      <c r="M251">
        <v>9</v>
      </c>
      <c r="N251">
        <v>7</v>
      </c>
      <c r="P251" s="65">
        <v>44889</v>
      </c>
      <c r="Q251">
        <v>25</v>
      </c>
      <c r="R251">
        <v>6</v>
      </c>
      <c r="S251">
        <v>5</v>
      </c>
      <c r="U251" s="65">
        <v>44840</v>
      </c>
      <c r="V251">
        <v>1</v>
      </c>
      <c r="W251">
        <v>1</v>
      </c>
      <c r="X251">
        <v>2</v>
      </c>
      <c r="AC251" s="65">
        <v>44999</v>
      </c>
      <c r="AD251">
        <v>9</v>
      </c>
      <c r="AE251">
        <v>3</v>
      </c>
      <c r="AF251"/>
      <c r="AJ251" s="65">
        <v>45007</v>
      </c>
      <c r="AK251">
        <v>8</v>
      </c>
      <c r="AL251"/>
      <c r="AM251"/>
    </row>
    <row r="252" spans="11:39">
      <c r="K252" s="65">
        <v>44890</v>
      </c>
      <c r="L252">
        <v>13</v>
      </c>
      <c r="M252">
        <v>3</v>
      </c>
      <c r="N252">
        <v>4</v>
      </c>
      <c r="P252" s="65">
        <v>44890</v>
      </c>
      <c r="Q252">
        <v>13</v>
      </c>
      <c r="R252">
        <v>2</v>
      </c>
      <c r="S252">
        <v>4</v>
      </c>
      <c r="U252" s="65">
        <v>44841</v>
      </c>
      <c r="V252"/>
      <c r="W252">
        <v>2</v>
      </c>
      <c r="X252">
        <v>1</v>
      </c>
      <c r="AC252" s="65">
        <v>45000</v>
      </c>
      <c r="AD252">
        <v>11</v>
      </c>
      <c r="AE252"/>
      <c r="AF252"/>
      <c r="AJ252" s="65">
        <v>45008</v>
      </c>
      <c r="AK252">
        <v>6</v>
      </c>
      <c r="AL252"/>
      <c r="AM252"/>
    </row>
    <row r="253" spans="11:39">
      <c r="K253" s="65">
        <v>44891</v>
      </c>
      <c r="L253">
        <v>13</v>
      </c>
      <c r="M253">
        <v>7</v>
      </c>
      <c r="N253">
        <v>10</v>
      </c>
      <c r="P253" s="65">
        <v>44891</v>
      </c>
      <c r="Q253">
        <v>11</v>
      </c>
      <c r="R253">
        <v>2</v>
      </c>
      <c r="S253">
        <v>8</v>
      </c>
      <c r="U253" s="65">
        <v>44842</v>
      </c>
      <c r="V253">
        <v>1</v>
      </c>
      <c r="W253">
        <v>3</v>
      </c>
      <c r="X253"/>
      <c r="AC253" s="65">
        <v>45001</v>
      </c>
      <c r="AD253">
        <v>5</v>
      </c>
      <c r="AE253">
        <v>1</v>
      </c>
      <c r="AF253"/>
      <c r="AJ253" s="65">
        <v>45009</v>
      </c>
      <c r="AK253">
        <v>8</v>
      </c>
      <c r="AL253">
        <v>2</v>
      </c>
      <c r="AM253"/>
    </row>
    <row r="254" spans="11:39">
      <c r="K254" s="65">
        <v>44892</v>
      </c>
      <c r="L254">
        <v>18</v>
      </c>
      <c r="M254">
        <v>6</v>
      </c>
      <c r="N254">
        <v>15</v>
      </c>
      <c r="P254" s="65">
        <v>44892</v>
      </c>
      <c r="Q254">
        <v>14</v>
      </c>
      <c r="R254">
        <v>6</v>
      </c>
      <c r="S254">
        <v>13</v>
      </c>
      <c r="U254" s="65">
        <v>44843</v>
      </c>
      <c r="V254">
        <v>1</v>
      </c>
      <c r="W254"/>
      <c r="X254"/>
      <c r="AC254" s="65">
        <v>45002</v>
      </c>
      <c r="AD254">
        <v>5</v>
      </c>
      <c r="AE254"/>
      <c r="AF254"/>
      <c r="AJ254" s="65">
        <v>45010</v>
      </c>
      <c r="AK254">
        <v>6</v>
      </c>
      <c r="AL254"/>
      <c r="AM254"/>
    </row>
    <row r="255" spans="11:39">
      <c r="K255" s="65">
        <v>44893</v>
      </c>
      <c r="L255">
        <v>91</v>
      </c>
      <c r="M255">
        <v>6</v>
      </c>
      <c r="N255">
        <v>2</v>
      </c>
      <c r="P255" s="65">
        <v>44893</v>
      </c>
      <c r="Q255">
        <v>79</v>
      </c>
      <c r="R255">
        <v>5</v>
      </c>
      <c r="S255">
        <v>2</v>
      </c>
      <c r="U255" s="65">
        <v>44844</v>
      </c>
      <c r="V255">
        <v>1</v>
      </c>
      <c r="W255">
        <v>4</v>
      </c>
      <c r="X255"/>
      <c r="AC255" s="65">
        <v>45005</v>
      </c>
      <c r="AD255">
        <v>6</v>
      </c>
      <c r="AE255"/>
      <c r="AF255"/>
      <c r="AJ255" s="65">
        <v>45011</v>
      </c>
      <c r="AK255">
        <v>1</v>
      </c>
      <c r="AL255"/>
      <c r="AM255"/>
    </row>
    <row r="256" spans="11:39">
      <c r="K256" s="65">
        <v>44894</v>
      </c>
      <c r="L256">
        <v>45</v>
      </c>
      <c r="M256">
        <v>3</v>
      </c>
      <c r="N256">
        <v>4</v>
      </c>
      <c r="P256" s="65">
        <v>44894</v>
      </c>
      <c r="Q256">
        <v>34</v>
      </c>
      <c r="R256">
        <v>3</v>
      </c>
      <c r="S256">
        <v>4</v>
      </c>
      <c r="U256" s="65">
        <v>44845</v>
      </c>
      <c r="V256">
        <v>2</v>
      </c>
      <c r="W256"/>
      <c r="X256">
        <v>1</v>
      </c>
      <c r="AC256" s="65">
        <v>45006</v>
      </c>
      <c r="AD256">
        <v>7</v>
      </c>
      <c r="AE256"/>
      <c r="AF256"/>
      <c r="AJ256" s="65">
        <v>45012</v>
      </c>
      <c r="AK256">
        <v>8</v>
      </c>
      <c r="AL256"/>
      <c r="AM256"/>
    </row>
    <row r="257" spans="11:39">
      <c r="K257" s="65">
        <v>44895</v>
      </c>
      <c r="L257">
        <v>23</v>
      </c>
      <c r="M257">
        <v>5</v>
      </c>
      <c r="N257">
        <v>4</v>
      </c>
      <c r="P257" s="65">
        <v>44895</v>
      </c>
      <c r="Q257">
        <v>21</v>
      </c>
      <c r="R257">
        <v>5</v>
      </c>
      <c r="S257">
        <v>4</v>
      </c>
      <c r="U257" s="65">
        <v>44846</v>
      </c>
      <c r="V257">
        <v>21</v>
      </c>
      <c r="W257">
        <v>2</v>
      </c>
      <c r="X257">
        <v>1</v>
      </c>
      <c r="AC257" s="65">
        <v>45007</v>
      </c>
      <c r="AD257">
        <v>11</v>
      </c>
      <c r="AE257"/>
      <c r="AF257"/>
      <c r="AJ257" s="65">
        <v>45013</v>
      </c>
      <c r="AK257">
        <v>3</v>
      </c>
      <c r="AL257">
        <v>2</v>
      </c>
      <c r="AM257"/>
    </row>
    <row r="258" spans="11:39">
      <c r="K258" s="65">
        <v>44896</v>
      </c>
      <c r="L258">
        <v>10</v>
      </c>
      <c r="M258">
        <v>8</v>
      </c>
      <c r="N258">
        <v>6</v>
      </c>
      <c r="P258" s="65">
        <v>44896</v>
      </c>
      <c r="Q258">
        <v>8</v>
      </c>
      <c r="R258">
        <v>5</v>
      </c>
      <c r="S258">
        <v>5</v>
      </c>
      <c r="U258" s="65">
        <v>44847</v>
      </c>
      <c r="V258">
        <v>3</v>
      </c>
      <c r="W258">
        <v>1</v>
      </c>
      <c r="X258">
        <v>1</v>
      </c>
      <c r="AC258" s="65">
        <v>45008</v>
      </c>
      <c r="AD258">
        <v>5</v>
      </c>
      <c r="AE258">
        <v>1</v>
      </c>
      <c r="AF258"/>
      <c r="AJ258" s="65">
        <v>45014</v>
      </c>
      <c r="AK258">
        <v>8</v>
      </c>
      <c r="AL258">
        <v>1</v>
      </c>
      <c r="AM258"/>
    </row>
    <row r="259" spans="11:39">
      <c r="K259" s="65">
        <v>44897</v>
      </c>
      <c r="L259">
        <v>8</v>
      </c>
      <c r="M259">
        <v>10</v>
      </c>
      <c r="N259">
        <v>5</v>
      </c>
      <c r="P259" s="65">
        <v>44897</v>
      </c>
      <c r="Q259">
        <v>7</v>
      </c>
      <c r="R259">
        <v>7</v>
      </c>
      <c r="S259">
        <v>5</v>
      </c>
      <c r="U259" s="65">
        <v>44848</v>
      </c>
      <c r="V259">
        <v>14</v>
      </c>
      <c r="W259">
        <v>4</v>
      </c>
      <c r="X259">
        <v>1</v>
      </c>
      <c r="AC259" s="65">
        <v>45009</v>
      </c>
      <c r="AD259">
        <v>8</v>
      </c>
      <c r="AE259">
        <v>1</v>
      </c>
      <c r="AF259"/>
      <c r="AJ259" s="65">
        <v>45015</v>
      </c>
      <c r="AK259">
        <v>19</v>
      </c>
      <c r="AL259">
        <v>1</v>
      </c>
      <c r="AM259"/>
    </row>
    <row r="260" spans="11:39">
      <c r="K260" s="65">
        <v>44898</v>
      </c>
      <c r="L260">
        <v>8</v>
      </c>
      <c r="M260">
        <v>1</v>
      </c>
      <c r="N260">
        <v>10</v>
      </c>
      <c r="P260" s="65">
        <v>44898</v>
      </c>
      <c r="Q260">
        <v>7</v>
      </c>
      <c r="R260">
        <v>1</v>
      </c>
      <c r="S260">
        <v>4</v>
      </c>
      <c r="U260" s="65">
        <v>44849</v>
      </c>
      <c r="V260">
        <v>6</v>
      </c>
      <c r="W260"/>
      <c r="X260"/>
      <c r="AC260" s="65">
        <v>45010</v>
      </c>
      <c r="AD260">
        <v>4</v>
      </c>
      <c r="AE260"/>
      <c r="AF260"/>
      <c r="AJ260" s="65">
        <v>45016</v>
      </c>
      <c r="AK260">
        <v>11</v>
      </c>
      <c r="AL260"/>
      <c r="AM260"/>
    </row>
    <row r="261" spans="11:39">
      <c r="K261" s="65">
        <v>44899</v>
      </c>
      <c r="L261">
        <v>2</v>
      </c>
      <c r="M261">
        <v>3</v>
      </c>
      <c r="N261">
        <v>2</v>
      </c>
      <c r="P261" s="65">
        <v>44899</v>
      </c>
      <c r="Q261">
        <v>2</v>
      </c>
      <c r="R261">
        <v>3</v>
      </c>
      <c r="S261">
        <v>2</v>
      </c>
      <c r="U261" s="65">
        <v>44850</v>
      </c>
      <c r="V261">
        <v>1</v>
      </c>
      <c r="W261">
        <v>3</v>
      </c>
      <c r="X261">
        <v>3</v>
      </c>
      <c r="AC261" s="65">
        <v>45011</v>
      </c>
      <c r="AD261">
        <v>2</v>
      </c>
      <c r="AE261"/>
      <c r="AF261"/>
      <c r="AJ261" s="65">
        <v>45020</v>
      </c>
      <c r="AK261">
        <v>12</v>
      </c>
      <c r="AL261"/>
      <c r="AM261"/>
    </row>
    <row r="262" spans="11:39">
      <c r="K262" s="65">
        <v>44900</v>
      </c>
      <c r="L262">
        <v>1</v>
      </c>
      <c r="M262">
        <v>3</v>
      </c>
      <c r="N262">
        <v>10</v>
      </c>
      <c r="P262" s="65">
        <v>44900</v>
      </c>
      <c r="Q262">
        <v>1</v>
      </c>
      <c r="R262">
        <v>3</v>
      </c>
      <c r="S262">
        <v>8</v>
      </c>
      <c r="U262" s="65">
        <v>44851</v>
      </c>
      <c r="V262">
        <v>2</v>
      </c>
      <c r="W262">
        <v>3</v>
      </c>
      <c r="X262">
        <v>1</v>
      </c>
      <c r="AC262" s="65">
        <v>45012</v>
      </c>
      <c r="AD262">
        <v>9</v>
      </c>
      <c r="AE262"/>
      <c r="AF262"/>
      <c r="AJ262" s="65">
        <v>45021</v>
      </c>
      <c r="AK262">
        <v>1</v>
      </c>
      <c r="AL262">
        <v>1</v>
      </c>
      <c r="AM262"/>
    </row>
    <row r="263" spans="11:39">
      <c r="K263" s="65">
        <v>44901</v>
      </c>
      <c r="L263">
        <v>13</v>
      </c>
      <c r="M263">
        <v>10</v>
      </c>
      <c r="N263">
        <v>4</v>
      </c>
      <c r="P263" s="65">
        <v>44901</v>
      </c>
      <c r="Q263">
        <v>12</v>
      </c>
      <c r="R263">
        <v>10</v>
      </c>
      <c r="S263">
        <v>4</v>
      </c>
      <c r="U263" s="65">
        <v>44852</v>
      </c>
      <c r="V263">
        <v>5</v>
      </c>
      <c r="W263">
        <v>9</v>
      </c>
      <c r="X263"/>
      <c r="AC263" s="65">
        <v>45013</v>
      </c>
      <c r="AD263">
        <v>2</v>
      </c>
      <c r="AE263">
        <v>2</v>
      </c>
      <c r="AF263"/>
      <c r="AJ263" s="65">
        <v>45023</v>
      </c>
      <c r="AK263">
        <v>2</v>
      </c>
      <c r="AL263"/>
      <c r="AM263"/>
    </row>
    <row r="264" spans="11:39">
      <c r="K264" s="65">
        <v>44902</v>
      </c>
      <c r="L264">
        <v>11</v>
      </c>
      <c r="M264">
        <v>7</v>
      </c>
      <c r="N264">
        <v>3</v>
      </c>
      <c r="P264" s="65">
        <v>44902</v>
      </c>
      <c r="Q264">
        <v>6</v>
      </c>
      <c r="R264">
        <v>5</v>
      </c>
      <c r="S264">
        <v>3</v>
      </c>
      <c r="U264" s="65">
        <v>44853</v>
      </c>
      <c r="V264">
        <v>2</v>
      </c>
      <c r="W264">
        <v>4</v>
      </c>
      <c r="X264"/>
      <c r="AC264" s="65">
        <v>45014</v>
      </c>
      <c r="AD264">
        <v>11</v>
      </c>
      <c r="AE264">
        <v>1</v>
      </c>
      <c r="AF264"/>
      <c r="AJ264" s="65">
        <v>45024</v>
      </c>
      <c r="AK264">
        <v>4</v>
      </c>
      <c r="AL264"/>
      <c r="AM264"/>
    </row>
    <row r="265" spans="11:39">
      <c r="K265" s="65">
        <v>44903</v>
      </c>
      <c r="L265">
        <v>13</v>
      </c>
      <c r="M265">
        <v>2</v>
      </c>
      <c r="N265">
        <v>5</v>
      </c>
      <c r="P265" s="65">
        <v>44903</v>
      </c>
      <c r="Q265">
        <v>10</v>
      </c>
      <c r="R265">
        <v>2</v>
      </c>
      <c r="S265">
        <v>5</v>
      </c>
      <c r="U265" s="65">
        <v>44854</v>
      </c>
      <c r="V265"/>
      <c r="W265">
        <v>3</v>
      </c>
      <c r="X265">
        <v>4</v>
      </c>
      <c r="AC265" s="65">
        <v>45015</v>
      </c>
      <c r="AD265">
        <v>18</v>
      </c>
      <c r="AE265">
        <v>1</v>
      </c>
      <c r="AF265"/>
      <c r="AJ265" s="65">
        <v>45025</v>
      </c>
      <c r="AK265">
        <v>6</v>
      </c>
      <c r="AL265">
        <v>1</v>
      </c>
      <c r="AM265"/>
    </row>
    <row r="266" spans="11:39">
      <c r="K266" s="65">
        <v>44904</v>
      </c>
      <c r="L266">
        <v>3</v>
      </c>
      <c r="M266">
        <v>3</v>
      </c>
      <c r="N266">
        <v>3</v>
      </c>
      <c r="P266" s="65">
        <v>44904</v>
      </c>
      <c r="Q266">
        <v>3</v>
      </c>
      <c r="R266">
        <v>3</v>
      </c>
      <c r="S266">
        <v>3</v>
      </c>
      <c r="U266" s="65">
        <v>44855</v>
      </c>
      <c r="V266">
        <v>14</v>
      </c>
      <c r="W266">
        <v>3</v>
      </c>
      <c r="X266"/>
      <c r="AC266" s="65">
        <v>45016</v>
      </c>
      <c r="AD266">
        <v>8</v>
      </c>
      <c r="AE266"/>
      <c r="AF266"/>
      <c r="AJ266" s="65">
        <v>45026</v>
      </c>
      <c r="AK266">
        <v>10</v>
      </c>
      <c r="AL266">
        <v>1</v>
      </c>
      <c r="AM266"/>
    </row>
    <row r="267" spans="11:39">
      <c r="K267" s="65">
        <v>44905</v>
      </c>
      <c r="L267">
        <v>3</v>
      </c>
      <c r="M267">
        <v>5</v>
      </c>
      <c r="N267">
        <v>6</v>
      </c>
      <c r="P267" s="65">
        <v>44905</v>
      </c>
      <c r="Q267">
        <v>3</v>
      </c>
      <c r="R267">
        <v>5</v>
      </c>
      <c r="S267">
        <v>2</v>
      </c>
      <c r="U267" s="65">
        <v>44856</v>
      </c>
      <c r="V267">
        <v>7</v>
      </c>
      <c r="W267"/>
      <c r="X267"/>
      <c r="AC267" s="65">
        <v>45020</v>
      </c>
      <c r="AD267">
        <v>13</v>
      </c>
      <c r="AE267">
        <v>1</v>
      </c>
      <c r="AF267"/>
      <c r="AJ267" s="65">
        <v>45027</v>
      </c>
      <c r="AK267">
        <v>3</v>
      </c>
      <c r="AL267"/>
      <c r="AM267"/>
    </row>
    <row r="268" spans="11:39">
      <c r="K268" s="65">
        <v>44906</v>
      </c>
      <c r="L268"/>
      <c r="M268">
        <v>6</v>
      </c>
      <c r="N268">
        <v>1</v>
      </c>
      <c r="P268" s="65">
        <v>44906</v>
      </c>
      <c r="Q268"/>
      <c r="R268">
        <v>6</v>
      </c>
      <c r="S268">
        <v>1</v>
      </c>
      <c r="U268" s="65">
        <v>44857</v>
      </c>
      <c r="V268">
        <v>7</v>
      </c>
      <c r="W268">
        <v>2</v>
      </c>
      <c r="X268"/>
      <c r="AC268" s="65">
        <v>45021</v>
      </c>
      <c r="AD268"/>
      <c r="AE268">
        <v>1</v>
      </c>
      <c r="AF268"/>
      <c r="AJ268" s="65">
        <v>45028</v>
      </c>
      <c r="AK268">
        <v>13</v>
      </c>
      <c r="AL268"/>
      <c r="AM268"/>
    </row>
    <row r="269" spans="11:39">
      <c r="K269" s="65">
        <v>44907</v>
      </c>
      <c r="L269">
        <v>42</v>
      </c>
      <c r="M269">
        <v>3</v>
      </c>
      <c r="N269">
        <v>11</v>
      </c>
      <c r="P269" s="65">
        <v>44907</v>
      </c>
      <c r="Q269">
        <v>28</v>
      </c>
      <c r="R269">
        <v>2</v>
      </c>
      <c r="S269">
        <v>6</v>
      </c>
      <c r="U269" s="65">
        <v>44858</v>
      </c>
      <c r="V269">
        <v>5</v>
      </c>
      <c r="W269">
        <v>3</v>
      </c>
      <c r="X269"/>
      <c r="AC269" s="65">
        <v>45023</v>
      </c>
      <c r="AD269">
        <v>2</v>
      </c>
      <c r="AE269"/>
      <c r="AF269"/>
      <c r="AJ269" s="65">
        <v>45029</v>
      </c>
      <c r="AK269">
        <v>15</v>
      </c>
      <c r="AL269">
        <v>1</v>
      </c>
      <c r="AM269"/>
    </row>
    <row r="270" spans="11:39">
      <c r="K270" s="65">
        <v>44908</v>
      </c>
      <c r="L270">
        <v>7</v>
      </c>
      <c r="M270">
        <v>9</v>
      </c>
      <c r="N270">
        <v>2</v>
      </c>
      <c r="P270" s="65">
        <v>44908</v>
      </c>
      <c r="Q270">
        <v>5</v>
      </c>
      <c r="R270">
        <v>6</v>
      </c>
      <c r="S270">
        <v>2</v>
      </c>
      <c r="U270" s="65">
        <v>44859</v>
      </c>
      <c r="V270">
        <v>5</v>
      </c>
      <c r="W270"/>
      <c r="X270">
        <v>2</v>
      </c>
      <c r="AC270" s="65">
        <v>45024</v>
      </c>
      <c r="AD270">
        <v>8</v>
      </c>
      <c r="AE270"/>
      <c r="AF270"/>
      <c r="AJ270" s="65">
        <v>45030</v>
      </c>
      <c r="AK270">
        <v>12</v>
      </c>
      <c r="AL270"/>
      <c r="AM270">
        <v>1</v>
      </c>
    </row>
    <row r="271" spans="11:39">
      <c r="K271" s="65">
        <v>44909</v>
      </c>
      <c r="L271">
        <v>18</v>
      </c>
      <c r="M271">
        <v>4</v>
      </c>
      <c r="N271">
        <v>6</v>
      </c>
      <c r="P271" s="65">
        <v>44909</v>
      </c>
      <c r="Q271">
        <v>14</v>
      </c>
      <c r="R271">
        <v>4</v>
      </c>
      <c r="S271">
        <v>4</v>
      </c>
      <c r="U271" s="65">
        <v>44860</v>
      </c>
      <c r="V271">
        <v>3</v>
      </c>
      <c r="W271">
        <v>1</v>
      </c>
      <c r="X271">
        <v>2</v>
      </c>
      <c r="AC271" s="65">
        <v>45025</v>
      </c>
      <c r="AD271">
        <v>9</v>
      </c>
      <c r="AE271"/>
      <c r="AF271"/>
      <c r="AJ271" s="65">
        <v>45031</v>
      </c>
      <c r="AK271">
        <v>3</v>
      </c>
      <c r="AL271"/>
      <c r="AM271"/>
    </row>
    <row r="272" spans="11:39">
      <c r="K272" s="65">
        <v>44910</v>
      </c>
      <c r="L272">
        <v>2</v>
      </c>
      <c r="M272">
        <v>2</v>
      </c>
      <c r="N272">
        <v>7</v>
      </c>
      <c r="P272" s="65">
        <v>44910</v>
      </c>
      <c r="Q272">
        <v>1</v>
      </c>
      <c r="R272">
        <v>2</v>
      </c>
      <c r="S272">
        <v>6</v>
      </c>
      <c r="U272" s="65">
        <v>44861</v>
      </c>
      <c r="V272">
        <v>2</v>
      </c>
      <c r="W272">
        <v>1</v>
      </c>
      <c r="X272">
        <v>1</v>
      </c>
      <c r="AC272" s="65">
        <v>45026</v>
      </c>
      <c r="AD272">
        <v>5</v>
      </c>
      <c r="AE272">
        <v>1</v>
      </c>
      <c r="AF272"/>
      <c r="AJ272" s="65">
        <v>45033</v>
      </c>
      <c r="AK272">
        <v>6</v>
      </c>
      <c r="AL272">
        <v>1</v>
      </c>
      <c r="AM272"/>
    </row>
    <row r="273" spans="11:39">
      <c r="K273" s="65">
        <v>44911</v>
      </c>
      <c r="L273">
        <v>9</v>
      </c>
      <c r="M273">
        <v>1</v>
      </c>
      <c r="N273">
        <v>8</v>
      </c>
      <c r="P273" s="65">
        <v>44911</v>
      </c>
      <c r="Q273">
        <v>5</v>
      </c>
      <c r="R273">
        <v>1</v>
      </c>
      <c r="S273">
        <v>6</v>
      </c>
      <c r="U273" s="65">
        <v>44862</v>
      </c>
      <c r="V273">
        <v>3</v>
      </c>
      <c r="W273">
        <v>2</v>
      </c>
      <c r="X273">
        <v>2</v>
      </c>
      <c r="AC273" s="65">
        <v>45027</v>
      </c>
      <c r="AD273">
        <v>4</v>
      </c>
      <c r="AE273"/>
      <c r="AF273"/>
      <c r="AJ273" s="65">
        <v>45034</v>
      </c>
      <c r="AK273">
        <v>12</v>
      </c>
      <c r="AL273">
        <v>2</v>
      </c>
      <c r="AM273"/>
    </row>
    <row r="274" spans="11:39">
      <c r="K274" s="65">
        <v>44912</v>
      </c>
      <c r="L274">
        <v>2</v>
      </c>
      <c r="M274">
        <v>4</v>
      </c>
      <c r="N274">
        <v>1</v>
      </c>
      <c r="P274" s="65">
        <v>44912</v>
      </c>
      <c r="Q274">
        <v>1</v>
      </c>
      <c r="R274">
        <v>4</v>
      </c>
      <c r="S274">
        <v>1</v>
      </c>
      <c r="U274" s="65">
        <v>44863</v>
      </c>
      <c r="V274">
        <v>2</v>
      </c>
      <c r="W274">
        <v>2</v>
      </c>
      <c r="X274">
        <v>1</v>
      </c>
      <c r="AC274" s="65">
        <v>45028</v>
      </c>
      <c r="AD274">
        <v>13</v>
      </c>
      <c r="AE274"/>
      <c r="AF274"/>
      <c r="AJ274" s="65">
        <v>45035</v>
      </c>
      <c r="AK274">
        <v>14</v>
      </c>
      <c r="AL274"/>
      <c r="AM274"/>
    </row>
    <row r="275" spans="11:39">
      <c r="K275" s="65">
        <v>44913</v>
      </c>
      <c r="L275">
        <v>2</v>
      </c>
      <c r="M275">
        <v>2</v>
      </c>
      <c r="N275">
        <v>2</v>
      </c>
      <c r="P275" s="65">
        <v>44913</v>
      </c>
      <c r="Q275">
        <v>2</v>
      </c>
      <c r="R275">
        <v>2</v>
      </c>
      <c r="S275">
        <v>2</v>
      </c>
      <c r="U275" s="65">
        <v>44864</v>
      </c>
      <c r="V275">
        <v>1</v>
      </c>
      <c r="W275"/>
      <c r="X275"/>
      <c r="AC275" s="65">
        <v>45029</v>
      </c>
      <c r="AD275">
        <v>14</v>
      </c>
      <c r="AE275">
        <v>1</v>
      </c>
      <c r="AF275"/>
      <c r="AJ275" s="65">
        <v>45036</v>
      </c>
      <c r="AK275">
        <v>9</v>
      </c>
      <c r="AL275">
        <v>1</v>
      </c>
      <c r="AM275">
        <v>2</v>
      </c>
    </row>
    <row r="276" spans="11:39">
      <c r="K276" s="65">
        <v>44914</v>
      </c>
      <c r="L276">
        <v>278</v>
      </c>
      <c r="M276">
        <v>13</v>
      </c>
      <c r="N276">
        <v>10</v>
      </c>
      <c r="P276" s="65">
        <v>44914</v>
      </c>
      <c r="Q276">
        <v>248</v>
      </c>
      <c r="R276">
        <v>12</v>
      </c>
      <c r="S276">
        <v>9</v>
      </c>
      <c r="U276" s="65">
        <v>44865</v>
      </c>
      <c r="V276"/>
      <c r="W276"/>
      <c r="X276">
        <v>2</v>
      </c>
      <c r="AC276" s="65">
        <v>45030</v>
      </c>
      <c r="AD276">
        <v>15</v>
      </c>
      <c r="AE276"/>
      <c r="AF276">
        <v>1</v>
      </c>
      <c r="AJ276" s="65">
        <v>45037</v>
      </c>
      <c r="AK276">
        <v>4</v>
      </c>
      <c r="AL276"/>
      <c r="AM276"/>
    </row>
    <row r="277" spans="11:39">
      <c r="K277" s="65">
        <v>44915</v>
      </c>
      <c r="L277">
        <v>170</v>
      </c>
      <c r="M277">
        <v>5</v>
      </c>
      <c r="N277">
        <v>6</v>
      </c>
      <c r="P277" s="65">
        <v>44915</v>
      </c>
      <c r="Q277">
        <v>144</v>
      </c>
      <c r="R277">
        <v>4</v>
      </c>
      <c r="S277">
        <v>4</v>
      </c>
      <c r="U277" s="65">
        <v>44866</v>
      </c>
      <c r="V277">
        <v>1</v>
      </c>
      <c r="W277"/>
      <c r="X277">
        <v>1</v>
      </c>
      <c r="AC277" s="65">
        <v>45033</v>
      </c>
      <c r="AD277">
        <v>7</v>
      </c>
      <c r="AE277">
        <v>2</v>
      </c>
      <c r="AF277"/>
      <c r="AJ277" s="65">
        <v>45039</v>
      </c>
      <c r="AK277">
        <v>9</v>
      </c>
      <c r="AL277">
        <v>1</v>
      </c>
      <c r="AM277"/>
    </row>
    <row r="278" spans="11:39">
      <c r="K278" s="65">
        <v>44916</v>
      </c>
      <c r="L278">
        <v>119</v>
      </c>
      <c r="M278">
        <v>5</v>
      </c>
      <c r="N278">
        <v>3</v>
      </c>
      <c r="P278" s="65">
        <v>44916</v>
      </c>
      <c r="Q278">
        <v>89</v>
      </c>
      <c r="R278">
        <v>5</v>
      </c>
      <c r="S278">
        <v>3</v>
      </c>
      <c r="U278" s="65">
        <v>44867</v>
      </c>
      <c r="V278">
        <v>3</v>
      </c>
      <c r="W278"/>
      <c r="X278"/>
      <c r="AC278" s="65">
        <v>45034</v>
      </c>
      <c r="AD278">
        <v>10</v>
      </c>
      <c r="AE278">
        <v>1</v>
      </c>
      <c r="AF278"/>
      <c r="AJ278" s="65">
        <v>45040</v>
      </c>
      <c r="AK278">
        <v>6</v>
      </c>
      <c r="AL278"/>
      <c r="AM278">
        <v>1</v>
      </c>
    </row>
    <row r="279" spans="11:39">
      <c r="K279" s="65">
        <v>44917</v>
      </c>
      <c r="L279">
        <v>65</v>
      </c>
      <c r="M279">
        <v>6</v>
      </c>
      <c r="N279">
        <v>6</v>
      </c>
      <c r="P279" s="65">
        <v>44917</v>
      </c>
      <c r="Q279">
        <v>49</v>
      </c>
      <c r="R279">
        <v>4</v>
      </c>
      <c r="S279">
        <v>3</v>
      </c>
      <c r="U279" s="65">
        <v>44868</v>
      </c>
      <c r="V279"/>
      <c r="W279">
        <v>1</v>
      </c>
      <c r="X279">
        <v>1</v>
      </c>
      <c r="AC279" s="65">
        <v>45035</v>
      </c>
      <c r="AD279">
        <v>17</v>
      </c>
      <c r="AE279">
        <v>1</v>
      </c>
      <c r="AF279">
        <v>1</v>
      </c>
      <c r="AJ279" s="65">
        <v>45041</v>
      </c>
      <c r="AK279">
        <v>7</v>
      </c>
      <c r="AL279"/>
      <c r="AM279"/>
    </row>
    <row r="280" spans="11:39">
      <c r="K280" s="65">
        <v>44918</v>
      </c>
      <c r="L280">
        <v>34</v>
      </c>
      <c r="M280">
        <v>5</v>
      </c>
      <c r="N280">
        <v>1</v>
      </c>
      <c r="P280" s="65">
        <v>44918</v>
      </c>
      <c r="Q280">
        <v>26</v>
      </c>
      <c r="R280">
        <v>5</v>
      </c>
      <c r="S280">
        <v>1</v>
      </c>
      <c r="U280" s="65">
        <v>44869</v>
      </c>
      <c r="V280">
        <v>1</v>
      </c>
      <c r="W280">
        <v>1</v>
      </c>
      <c r="X280"/>
      <c r="AC280" s="65">
        <v>45036</v>
      </c>
      <c r="AD280">
        <v>7</v>
      </c>
      <c r="AE280"/>
      <c r="AF280">
        <v>1</v>
      </c>
      <c r="AJ280" s="65">
        <v>45042</v>
      </c>
      <c r="AK280">
        <v>9</v>
      </c>
      <c r="AL280"/>
      <c r="AM280">
        <v>1</v>
      </c>
    </row>
    <row r="281" spans="11:39">
      <c r="K281" s="65">
        <v>44919</v>
      </c>
      <c r="L281">
        <v>16</v>
      </c>
      <c r="M281">
        <v>3</v>
      </c>
      <c r="N281">
        <v>3</v>
      </c>
      <c r="P281" s="65">
        <v>44919</v>
      </c>
      <c r="Q281">
        <v>12</v>
      </c>
      <c r="R281">
        <v>3</v>
      </c>
      <c r="S281">
        <v>3</v>
      </c>
      <c r="U281" s="65">
        <v>44870</v>
      </c>
      <c r="V281">
        <v>2</v>
      </c>
      <c r="W281">
        <v>1</v>
      </c>
      <c r="X281">
        <v>1</v>
      </c>
      <c r="AC281" s="65">
        <v>45037</v>
      </c>
      <c r="AD281">
        <v>2</v>
      </c>
      <c r="AE281"/>
      <c r="AF281"/>
      <c r="AJ281" s="65">
        <v>45043</v>
      </c>
      <c r="AK281">
        <v>8</v>
      </c>
      <c r="AL281">
        <v>1</v>
      </c>
      <c r="AM281"/>
    </row>
    <row r="282" spans="11:39">
      <c r="K282" s="65">
        <v>44920</v>
      </c>
      <c r="L282">
        <v>21</v>
      </c>
      <c r="M282">
        <v>5</v>
      </c>
      <c r="N282">
        <v>2</v>
      </c>
      <c r="P282" s="65">
        <v>44920</v>
      </c>
      <c r="Q282">
        <v>18</v>
      </c>
      <c r="R282">
        <v>4</v>
      </c>
      <c r="S282">
        <v>2</v>
      </c>
      <c r="U282" s="65">
        <v>44871</v>
      </c>
      <c r="V282">
        <v>1</v>
      </c>
      <c r="W282"/>
      <c r="X282">
        <v>4</v>
      </c>
      <c r="AC282" s="65">
        <v>45039</v>
      </c>
      <c r="AD282">
        <v>15</v>
      </c>
      <c r="AE282">
        <v>1</v>
      </c>
      <c r="AF282">
        <v>1</v>
      </c>
      <c r="AJ282" s="65">
        <v>45044</v>
      </c>
      <c r="AK282">
        <v>12</v>
      </c>
      <c r="AL282">
        <v>2</v>
      </c>
      <c r="AM282">
        <v>1</v>
      </c>
    </row>
    <row r="283" spans="11:39">
      <c r="K283" s="65">
        <v>44921</v>
      </c>
      <c r="L283">
        <v>38</v>
      </c>
      <c r="M283">
        <v>5</v>
      </c>
      <c r="N283">
        <v>13</v>
      </c>
      <c r="P283" s="65">
        <v>44921</v>
      </c>
      <c r="Q283">
        <v>37</v>
      </c>
      <c r="R283">
        <v>4</v>
      </c>
      <c r="S283">
        <v>10</v>
      </c>
      <c r="U283" s="65">
        <v>44872</v>
      </c>
      <c r="V283">
        <v>3</v>
      </c>
      <c r="W283">
        <v>3</v>
      </c>
      <c r="X283">
        <v>2</v>
      </c>
      <c r="AC283" s="65">
        <v>45041</v>
      </c>
      <c r="AD283">
        <v>7</v>
      </c>
      <c r="AE283"/>
      <c r="AF283"/>
      <c r="AJ283" s="65">
        <v>45048</v>
      </c>
      <c r="AK283">
        <v>2</v>
      </c>
      <c r="AL283"/>
      <c r="AM283"/>
    </row>
    <row r="284" spans="11:39">
      <c r="K284" s="65">
        <v>44922</v>
      </c>
      <c r="L284">
        <v>19</v>
      </c>
      <c r="M284">
        <v>1</v>
      </c>
      <c r="N284">
        <v>3</v>
      </c>
      <c r="P284" s="65">
        <v>44922</v>
      </c>
      <c r="Q284">
        <v>17</v>
      </c>
      <c r="R284">
        <v>1</v>
      </c>
      <c r="S284">
        <v>3</v>
      </c>
      <c r="U284" s="65">
        <v>44873</v>
      </c>
      <c r="V284"/>
      <c r="W284"/>
      <c r="X284">
        <v>1</v>
      </c>
      <c r="AC284" s="65">
        <v>45042</v>
      </c>
      <c r="AD284">
        <v>9</v>
      </c>
      <c r="AE284"/>
      <c r="AF284">
        <v>1</v>
      </c>
      <c r="AJ284" s="65">
        <v>45049</v>
      </c>
      <c r="AK284">
        <v>2</v>
      </c>
      <c r="AL284"/>
      <c r="AM284"/>
    </row>
    <row r="285" spans="11:39">
      <c r="K285" s="65">
        <v>44923</v>
      </c>
      <c r="L285">
        <v>45</v>
      </c>
      <c r="M285">
        <v>4</v>
      </c>
      <c r="N285">
        <v>2</v>
      </c>
      <c r="P285" s="65">
        <v>44923</v>
      </c>
      <c r="Q285">
        <v>26</v>
      </c>
      <c r="R285">
        <v>3</v>
      </c>
      <c r="S285">
        <v>2</v>
      </c>
      <c r="U285" s="65">
        <v>44874</v>
      </c>
      <c r="V285"/>
      <c r="W285">
        <v>1</v>
      </c>
      <c r="X285">
        <v>2</v>
      </c>
      <c r="AC285" s="65">
        <v>45043</v>
      </c>
      <c r="AD285">
        <v>10</v>
      </c>
      <c r="AE285">
        <v>1</v>
      </c>
      <c r="AF285"/>
      <c r="AJ285" s="65">
        <v>45050</v>
      </c>
      <c r="AK285">
        <v>5</v>
      </c>
      <c r="AL285"/>
      <c r="AM285"/>
    </row>
    <row r="286" spans="11:39">
      <c r="K286" s="65">
        <v>44924</v>
      </c>
      <c r="L286">
        <v>21</v>
      </c>
      <c r="M286">
        <v>6</v>
      </c>
      <c r="N286">
        <v>8</v>
      </c>
      <c r="P286" s="65">
        <v>44924</v>
      </c>
      <c r="Q286">
        <v>16</v>
      </c>
      <c r="R286">
        <v>5</v>
      </c>
      <c r="S286">
        <v>5</v>
      </c>
      <c r="U286" s="65">
        <v>44875</v>
      </c>
      <c r="V286">
        <v>1</v>
      </c>
      <c r="W286">
        <v>2</v>
      </c>
      <c r="X286">
        <v>1</v>
      </c>
      <c r="AC286" s="65">
        <v>45044</v>
      </c>
      <c r="AD286">
        <v>10</v>
      </c>
      <c r="AE286">
        <v>2</v>
      </c>
      <c r="AF286">
        <v>1</v>
      </c>
      <c r="AJ286" s="65">
        <v>45051</v>
      </c>
      <c r="AK286">
        <v>6</v>
      </c>
      <c r="AL286"/>
      <c r="AM286">
        <v>1</v>
      </c>
    </row>
    <row r="287" spans="11:39">
      <c r="K287" s="65">
        <v>44925</v>
      </c>
      <c r="L287">
        <v>11</v>
      </c>
      <c r="M287">
        <v>3</v>
      </c>
      <c r="N287">
        <v>1</v>
      </c>
      <c r="P287" s="65">
        <v>44925</v>
      </c>
      <c r="Q287">
        <v>9</v>
      </c>
      <c r="R287">
        <v>2</v>
      </c>
      <c r="S287">
        <v>1</v>
      </c>
      <c r="U287" s="65">
        <v>44876</v>
      </c>
      <c r="V287">
        <v>1</v>
      </c>
      <c r="W287">
        <v>1</v>
      </c>
      <c r="X287">
        <v>1</v>
      </c>
      <c r="AC287" s="65">
        <v>45048</v>
      </c>
      <c r="AD287">
        <v>3</v>
      </c>
      <c r="AE287"/>
      <c r="AF287"/>
      <c r="AJ287" s="65">
        <v>45053</v>
      </c>
      <c r="AK287">
        <v>4</v>
      </c>
      <c r="AL287"/>
      <c r="AM287"/>
    </row>
    <row r="288" spans="11:39">
      <c r="K288" s="65">
        <v>44926</v>
      </c>
      <c r="L288">
        <v>5</v>
      </c>
      <c r="M288">
        <v>3</v>
      </c>
      <c r="N288">
        <v>2</v>
      </c>
      <c r="P288" s="65">
        <v>44926</v>
      </c>
      <c r="Q288">
        <v>5</v>
      </c>
      <c r="R288">
        <v>2</v>
      </c>
      <c r="S288">
        <v>2</v>
      </c>
      <c r="U288" s="65">
        <v>44877</v>
      </c>
      <c r="V288">
        <v>1</v>
      </c>
      <c r="W288"/>
      <c r="X288">
        <v>2</v>
      </c>
      <c r="AC288" s="65">
        <v>45049</v>
      </c>
      <c r="AD288">
        <v>3</v>
      </c>
      <c r="AE288"/>
      <c r="AF288"/>
      <c r="AJ288" s="65">
        <v>45054</v>
      </c>
      <c r="AK288">
        <v>4</v>
      </c>
      <c r="AL288"/>
      <c r="AM288"/>
    </row>
    <row r="289" spans="11:39">
      <c r="K289" s="65">
        <v>44927</v>
      </c>
      <c r="L289">
        <v>8</v>
      </c>
      <c r="M289">
        <v>4</v>
      </c>
      <c r="N289">
        <v>9</v>
      </c>
      <c r="P289" s="65">
        <v>44927</v>
      </c>
      <c r="Q289">
        <v>7</v>
      </c>
      <c r="R289">
        <v>3</v>
      </c>
      <c r="S289">
        <v>6</v>
      </c>
      <c r="U289" s="65">
        <v>44878</v>
      </c>
      <c r="V289"/>
      <c r="W289">
        <v>1</v>
      </c>
      <c r="X289">
        <v>2</v>
      </c>
      <c r="AC289" s="65">
        <v>45050</v>
      </c>
      <c r="AD289">
        <v>5</v>
      </c>
      <c r="AE289"/>
      <c r="AF289"/>
      <c r="AJ289" s="65">
        <v>45055</v>
      </c>
      <c r="AK289">
        <v>4</v>
      </c>
      <c r="AL289">
        <v>1</v>
      </c>
      <c r="AM289"/>
    </row>
    <row r="290" spans="11:39">
      <c r="K290" s="65">
        <v>44928</v>
      </c>
      <c r="L290">
        <v>12</v>
      </c>
      <c r="M290">
        <v>5</v>
      </c>
      <c r="N290">
        <v>10</v>
      </c>
      <c r="P290" s="65">
        <v>44928</v>
      </c>
      <c r="Q290">
        <v>11</v>
      </c>
      <c r="R290">
        <v>5</v>
      </c>
      <c r="S290">
        <v>9</v>
      </c>
      <c r="U290" s="65">
        <v>44879</v>
      </c>
      <c r="V290">
        <v>2</v>
      </c>
      <c r="W290"/>
      <c r="X290"/>
      <c r="AC290" s="65">
        <v>45051</v>
      </c>
      <c r="AD290">
        <v>5</v>
      </c>
      <c r="AE290"/>
      <c r="AF290">
        <v>1</v>
      </c>
      <c r="AJ290" s="65">
        <v>45056</v>
      </c>
      <c r="AK290">
        <v>4</v>
      </c>
      <c r="AL290"/>
      <c r="AM290"/>
    </row>
    <row r="291" spans="11:39">
      <c r="K291" s="65">
        <v>44929</v>
      </c>
      <c r="L291">
        <v>25</v>
      </c>
      <c r="M291">
        <v>11</v>
      </c>
      <c r="N291">
        <v>5</v>
      </c>
      <c r="P291" s="65">
        <v>44929</v>
      </c>
      <c r="Q291">
        <v>19</v>
      </c>
      <c r="R291">
        <v>6</v>
      </c>
      <c r="S291">
        <v>4</v>
      </c>
      <c r="U291" s="65">
        <v>44880</v>
      </c>
      <c r="V291">
        <v>1</v>
      </c>
      <c r="W291">
        <v>2</v>
      </c>
      <c r="X291">
        <v>1</v>
      </c>
      <c r="AC291" s="65">
        <v>45053</v>
      </c>
      <c r="AD291">
        <v>5</v>
      </c>
      <c r="AE291"/>
      <c r="AF291"/>
      <c r="AJ291" s="65">
        <v>45057</v>
      </c>
      <c r="AK291">
        <v>3</v>
      </c>
      <c r="AL291"/>
      <c r="AM291"/>
    </row>
    <row r="292" spans="11:39">
      <c r="K292" s="65">
        <v>44930</v>
      </c>
      <c r="L292">
        <v>71</v>
      </c>
      <c r="M292">
        <v>2</v>
      </c>
      <c r="N292">
        <v>6</v>
      </c>
      <c r="P292" s="65">
        <v>44930</v>
      </c>
      <c r="Q292">
        <v>45</v>
      </c>
      <c r="R292">
        <v>2</v>
      </c>
      <c r="S292">
        <v>5</v>
      </c>
      <c r="U292" s="65">
        <v>44881</v>
      </c>
      <c r="V292">
        <v>3</v>
      </c>
      <c r="W292"/>
      <c r="X292">
        <v>2</v>
      </c>
      <c r="AC292" s="65">
        <v>45054</v>
      </c>
      <c r="AD292">
        <v>2</v>
      </c>
      <c r="AE292"/>
      <c r="AF292"/>
      <c r="AJ292" s="65">
        <v>45058</v>
      </c>
      <c r="AK292">
        <v>3</v>
      </c>
      <c r="AL292"/>
      <c r="AM292"/>
    </row>
    <row r="293" spans="11:39">
      <c r="K293" s="65">
        <v>44931</v>
      </c>
      <c r="L293">
        <v>14</v>
      </c>
      <c r="M293">
        <v>5</v>
      </c>
      <c r="N293">
        <v>2</v>
      </c>
      <c r="P293" s="65">
        <v>44931</v>
      </c>
      <c r="Q293">
        <v>13</v>
      </c>
      <c r="R293">
        <v>5</v>
      </c>
      <c r="S293">
        <v>2</v>
      </c>
      <c r="U293" s="65">
        <v>44882</v>
      </c>
      <c r="V293"/>
      <c r="W293">
        <v>4</v>
      </c>
      <c r="X293">
        <v>3</v>
      </c>
      <c r="AC293" s="65">
        <v>45055</v>
      </c>
      <c r="AD293">
        <v>5</v>
      </c>
      <c r="AE293">
        <v>1</v>
      </c>
      <c r="AF293"/>
      <c r="AJ293" s="65">
        <v>45059</v>
      </c>
      <c r="AK293">
        <v>1</v>
      </c>
      <c r="AL293"/>
      <c r="AM293"/>
    </row>
    <row r="294" spans="11:39">
      <c r="K294" s="65">
        <v>44932</v>
      </c>
      <c r="L294">
        <v>14</v>
      </c>
      <c r="M294">
        <v>9</v>
      </c>
      <c r="N294">
        <v>3</v>
      </c>
      <c r="P294" s="65">
        <v>44932</v>
      </c>
      <c r="Q294">
        <v>9</v>
      </c>
      <c r="R294">
        <v>6</v>
      </c>
      <c r="S294">
        <v>2</v>
      </c>
      <c r="U294" s="65">
        <v>44883</v>
      </c>
      <c r="V294">
        <v>1</v>
      </c>
      <c r="W294">
        <v>5</v>
      </c>
      <c r="X294">
        <v>2</v>
      </c>
      <c r="AC294" s="65">
        <v>45056</v>
      </c>
      <c r="AD294">
        <v>3</v>
      </c>
      <c r="AE294"/>
      <c r="AF294"/>
      <c r="AJ294" s="65">
        <v>45061</v>
      </c>
      <c r="AK294">
        <v>5</v>
      </c>
      <c r="AL294">
        <v>1</v>
      </c>
      <c r="AM294"/>
    </row>
    <row r="295" spans="11:39">
      <c r="K295" s="65">
        <v>44933</v>
      </c>
      <c r="L295">
        <v>8</v>
      </c>
      <c r="M295">
        <v>3</v>
      </c>
      <c r="N295">
        <v>7</v>
      </c>
      <c r="P295" s="65">
        <v>44933</v>
      </c>
      <c r="Q295">
        <v>5</v>
      </c>
      <c r="R295">
        <v>3</v>
      </c>
      <c r="S295">
        <v>6</v>
      </c>
      <c r="U295" s="65">
        <v>44884</v>
      </c>
      <c r="V295">
        <v>1</v>
      </c>
      <c r="W295"/>
      <c r="X295"/>
      <c r="AC295" s="65">
        <v>45057</v>
      </c>
      <c r="AD295">
        <v>3</v>
      </c>
      <c r="AE295"/>
      <c r="AF295"/>
      <c r="AJ295" s="65">
        <v>45062</v>
      </c>
      <c r="AK295">
        <v>4</v>
      </c>
      <c r="AL295"/>
      <c r="AM295"/>
    </row>
    <row r="296" spans="11:39">
      <c r="K296" s="65">
        <v>44934</v>
      </c>
      <c r="L296">
        <v>9</v>
      </c>
      <c r="M296">
        <v>6</v>
      </c>
      <c r="N296"/>
      <c r="P296" s="65">
        <v>44934</v>
      </c>
      <c r="Q296">
        <v>7</v>
      </c>
      <c r="R296">
        <v>5</v>
      </c>
      <c r="S296"/>
      <c r="U296" s="65">
        <v>44885</v>
      </c>
      <c r="V296">
        <v>1</v>
      </c>
      <c r="W296">
        <v>1</v>
      </c>
      <c r="X296">
        <v>2</v>
      </c>
      <c r="AC296" s="65">
        <v>45058</v>
      </c>
      <c r="AD296">
        <v>3</v>
      </c>
      <c r="AE296"/>
      <c r="AF296"/>
      <c r="AJ296" s="65">
        <v>45063</v>
      </c>
      <c r="AK296">
        <v>3</v>
      </c>
      <c r="AL296"/>
      <c r="AM296"/>
    </row>
    <row r="297" spans="11:39">
      <c r="K297" s="65">
        <v>44935</v>
      </c>
      <c r="L297">
        <v>8</v>
      </c>
      <c r="M297">
        <v>4</v>
      </c>
      <c r="N297">
        <v>5</v>
      </c>
      <c r="P297" s="65">
        <v>44935</v>
      </c>
      <c r="Q297">
        <v>6</v>
      </c>
      <c r="R297">
        <v>3</v>
      </c>
      <c r="S297">
        <v>5</v>
      </c>
      <c r="U297" s="65">
        <v>44886</v>
      </c>
      <c r="V297">
        <v>1</v>
      </c>
      <c r="W297">
        <v>6</v>
      </c>
      <c r="X297">
        <v>2</v>
      </c>
      <c r="AC297" s="65">
        <v>45059</v>
      </c>
      <c r="AD297">
        <v>1</v>
      </c>
      <c r="AE297"/>
      <c r="AF297"/>
      <c r="AJ297" s="65">
        <v>45064</v>
      </c>
      <c r="AK297">
        <v>1</v>
      </c>
      <c r="AL297"/>
      <c r="AM297"/>
    </row>
    <row r="298" spans="11:39">
      <c r="K298" s="65">
        <v>44936</v>
      </c>
      <c r="L298">
        <v>5</v>
      </c>
      <c r="M298">
        <v>6</v>
      </c>
      <c r="N298">
        <v>9</v>
      </c>
      <c r="P298" s="65">
        <v>44936</v>
      </c>
      <c r="Q298">
        <v>5</v>
      </c>
      <c r="R298">
        <v>5</v>
      </c>
      <c r="S298">
        <v>7</v>
      </c>
      <c r="U298" s="65">
        <v>44887</v>
      </c>
      <c r="V298"/>
      <c r="W298"/>
      <c r="X298">
        <v>1</v>
      </c>
      <c r="AC298" s="65">
        <v>45061</v>
      </c>
      <c r="AD298">
        <v>6</v>
      </c>
      <c r="AE298">
        <v>1</v>
      </c>
      <c r="AF298"/>
      <c r="AJ298" s="65">
        <v>45065</v>
      </c>
      <c r="AK298">
        <v>3</v>
      </c>
      <c r="AL298"/>
      <c r="AM298"/>
    </row>
    <row r="299" spans="11:39">
      <c r="K299" s="65">
        <v>44937</v>
      </c>
      <c r="L299">
        <v>8</v>
      </c>
      <c r="M299">
        <v>2</v>
      </c>
      <c r="N299">
        <v>3</v>
      </c>
      <c r="P299" s="65">
        <v>44937</v>
      </c>
      <c r="Q299">
        <v>7</v>
      </c>
      <c r="R299">
        <v>2</v>
      </c>
      <c r="S299">
        <v>3</v>
      </c>
      <c r="U299" s="65">
        <v>44888</v>
      </c>
      <c r="V299">
        <v>1</v>
      </c>
      <c r="W299"/>
      <c r="X299">
        <v>1</v>
      </c>
      <c r="AC299" s="65">
        <v>45062</v>
      </c>
      <c r="AD299">
        <v>5</v>
      </c>
      <c r="AE299"/>
      <c r="AF299"/>
      <c r="AJ299" s="65">
        <v>45066</v>
      </c>
      <c r="AK299">
        <v>1</v>
      </c>
      <c r="AL299"/>
      <c r="AM299"/>
    </row>
    <row r="300" spans="11:39">
      <c r="K300" s="65">
        <v>44938</v>
      </c>
      <c r="L300">
        <v>8</v>
      </c>
      <c r="M300">
        <v>7</v>
      </c>
      <c r="N300">
        <v>3</v>
      </c>
      <c r="P300" s="65">
        <v>44938</v>
      </c>
      <c r="Q300">
        <v>7</v>
      </c>
      <c r="R300">
        <v>5</v>
      </c>
      <c r="S300">
        <v>3</v>
      </c>
      <c r="U300" s="65">
        <v>44889</v>
      </c>
      <c r="V300">
        <v>2</v>
      </c>
      <c r="W300">
        <v>1</v>
      </c>
      <c r="X300"/>
      <c r="AC300" s="65">
        <v>45063</v>
      </c>
      <c r="AD300">
        <v>1</v>
      </c>
      <c r="AE300"/>
      <c r="AF300"/>
      <c r="AJ300" s="65">
        <v>45068</v>
      </c>
      <c r="AK300">
        <v>1</v>
      </c>
      <c r="AL300"/>
      <c r="AM300">
        <v>1</v>
      </c>
    </row>
    <row r="301" spans="11:39">
      <c r="K301" s="65">
        <v>44939</v>
      </c>
      <c r="L301">
        <v>3</v>
      </c>
      <c r="M301">
        <v>3</v>
      </c>
      <c r="N301">
        <v>4</v>
      </c>
      <c r="P301" s="65">
        <v>44939</v>
      </c>
      <c r="Q301">
        <v>3</v>
      </c>
      <c r="R301">
        <v>3</v>
      </c>
      <c r="S301">
        <v>3</v>
      </c>
      <c r="U301" s="65">
        <v>44890</v>
      </c>
      <c r="V301">
        <v>1</v>
      </c>
      <c r="W301"/>
      <c r="X301">
        <v>1</v>
      </c>
      <c r="AC301" s="65">
        <v>45064</v>
      </c>
      <c r="AD301">
        <v>1</v>
      </c>
      <c r="AE301"/>
      <c r="AF301"/>
      <c r="AJ301" s="65">
        <v>45069</v>
      </c>
      <c r="AK301">
        <v>1</v>
      </c>
      <c r="AL301"/>
      <c r="AM301"/>
    </row>
    <row r="302" spans="11:39">
      <c r="K302" s="65">
        <v>44940</v>
      </c>
      <c r="L302">
        <v>8</v>
      </c>
      <c r="M302">
        <v>7</v>
      </c>
      <c r="N302">
        <v>9</v>
      </c>
      <c r="P302" s="65">
        <v>44940</v>
      </c>
      <c r="Q302">
        <v>3</v>
      </c>
      <c r="R302">
        <v>5</v>
      </c>
      <c r="S302">
        <v>5</v>
      </c>
      <c r="U302" s="65">
        <v>44891</v>
      </c>
      <c r="V302"/>
      <c r="W302">
        <v>2</v>
      </c>
      <c r="X302"/>
      <c r="AC302" s="65">
        <v>45065</v>
      </c>
      <c r="AD302">
        <v>4</v>
      </c>
      <c r="AE302"/>
      <c r="AF302"/>
      <c r="AJ302" s="65">
        <v>45070</v>
      </c>
      <c r="AK302">
        <v>5</v>
      </c>
      <c r="AL302"/>
      <c r="AM302"/>
    </row>
    <row r="303" spans="11:39">
      <c r="K303" s="65">
        <v>44941</v>
      </c>
      <c r="L303">
        <v>7</v>
      </c>
      <c r="M303">
        <v>3</v>
      </c>
      <c r="N303">
        <v>7</v>
      </c>
      <c r="P303" s="65">
        <v>44941</v>
      </c>
      <c r="Q303">
        <v>4</v>
      </c>
      <c r="R303">
        <v>3</v>
      </c>
      <c r="S303">
        <v>7</v>
      </c>
      <c r="U303" s="65">
        <v>44892</v>
      </c>
      <c r="V303">
        <v>1</v>
      </c>
      <c r="W303">
        <v>1</v>
      </c>
      <c r="X303">
        <v>1</v>
      </c>
      <c r="AC303" s="65">
        <v>45068</v>
      </c>
      <c r="AD303">
        <v>2</v>
      </c>
      <c r="AE303"/>
      <c r="AF303">
        <v>1</v>
      </c>
      <c r="AJ303" s="65">
        <v>45071</v>
      </c>
      <c r="AK303">
        <v>3</v>
      </c>
      <c r="AL303">
        <v>1</v>
      </c>
      <c r="AM303">
        <v>1</v>
      </c>
    </row>
    <row r="304" spans="11:39">
      <c r="K304" s="65">
        <v>44942</v>
      </c>
      <c r="L304">
        <v>4</v>
      </c>
      <c r="M304">
        <v>8</v>
      </c>
      <c r="N304">
        <v>9</v>
      </c>
      <c r="P304" s="65">
        <v>44942</v>
      </c>
      <c r="Q304">
        <v>4</v>
      </c>
      <c r="R304">
        <v>6</v>
      </c>
      <c r="S304">
        <v>9</v>
      </c>
      <c r="U304" s="65">
        <v>44893</v>
      </c>
      <c r="V304">
        <v>7</v>
      </c>
      <c r="W304">
        <v>2</v>
      </c>
      <c r="X304"/>
      <c r="AC304" s="65">
        <v>45070</v>
      </c>
      <c r="AD304">
        <v>5</v>
      </c>
      <c r="AE304"/>
      <c r="AF304"/>
      <c r="AJ304" s="65">
        <v>45072</v>
      </c>
      <c r="AK304">
        <v>2</v>
      </c>
      <c r="AL304"/>
      <c r="AM304"/>
    </row>
    <row r="305" spans="11:39">
      <c r="K305" s="65">
        <v>44943</v>
      </c>
      <c r="L305">
        <v>13</v>
      </c>
      <c r="M305">
        <v>5</v>
      </c>
      <c r="N305">
        <v>13</v>
      </c>
      <c r="P305" s="65">
        <v>44943</v>
      </c>
      <c r="Q305">
        <v>10</v>
      </c>
      <c r="R305">
        <v>5</v>
      </c>
      <c r="S305">
        <v>8</v>
      </c>
      <c r="U305" s="65">
        <v>44894</v>
      </c>
      <c r="V305">
        <v>1</v>
      </c>
      <c r="W305">
        <v>2</v>
      </c>
      <c r="X305">
        <v>1</v>
      </c>
      <c r="AC305" s="65">
        <v>45071</v>
      </c>
      <c r="AD305">
        <v>3</v>
      </c>
      <c r="AE305">
        <v>1</v>
      </c>
      <c r="AF305">
        <v>1</v>
      </c>
      <c r="AJ305" s="65">
        <v>45074</v>
      </c>
      <c r="AK305">
        <v>1</v>
      </c>
      <c r="AL305"/>
      <c r="AM305"/>
    </row>
    <row r="306" spans="11:39">
      <c r="K306" s="65">
        <v>44944</v>
      </c>
      <c r="L306">
        <v>21</v>
      </c>
      <c r="M306">
        <v>10</v>
      </c>
      <c r="N306">
        <v>10</v>
      </c>
      <c r="P306" s="65">
        <v>44944</v>
      </c>
      <c r="Q306">
        <v>12</v>
      </c>
      <c r="R306">
        <v>8</v>
      </c>
      <c r="S306">
        <v>9</v>
      </c>
      <c r="U306" s="65">
        <v>44895</v>
      </c>
      <c r="V306">
        <v>2</v>
      </c>
      <c r="W306"/>
      <c r="X306">
        <v>3</v>
      </c>
      <c r="AC306" s="65">
        <v>45072</v>
      </c>
      <c r="AD306">
        <v>2</v>
      </c>
      <c r="AE306"/>
      <c r="AF306"/>
      <c r="AJ306" s="65">
        <v>45075</v>
      </c>
      <c r="AK306">
        <v>5</v>
      </c>
      <c r="AL306">
        <v>2</v>
      </c>
      <c r="AM306"/>
    </row>
    <row r="307" spans="11:39">
      <c r="K307" s="65">
        <v>44945</v>
      </c>
      <c r="L307">
        <v>18</v>
      </c>
      <c r="M307">
        <v>2</v>
      </c>
      <c r="N307">
        <v>5</v>
      </c>
      <c r="P307" s="65">
        <v>44945</v>
      </c>
      <c r="Q307">
        <v>15</v>
      </c>
      <c r="R307">
        <v>1</v>
      </c>
      <c r="S307">
        <v>3</v>
      </c>
      <c r="U307" s="65">
        <v>44896</v>
      </c>
      <c r="V307">
        <v>3</v>
      </c>
      <c r="W307">
        <v>1</v>
      </c>
      <c r="X307"/>
      <c r="AC307" s="65">
        <v>45074</v>
      </c>
      <c r="AD307">
        <v>1</v>
      </c>
      <c r="AE307"/>
      <c r="AF307"/>
      <c r="AJ307" s="65">
        <v>45076</v>
      </c>
      <c r="AK307">
        <v>3</v>
      </c>
      <c r="AL307"/>
      <c r="AM307"/>
    </row>
    <row r="308" spans="11:39">
      <c r="K308" s="65">
        <v>44946</v>
      </c>
      <c r="L308">
        <v>14</v>
      </c>
      <c r="M308">
        <v>3</v>
      </c>
      <c r="N308">
        <v>6</v>
      </c>
      <c r="P308" s="65">
        <v>44946</v>
      </c>
      <c r="Q308">
        <v>10</v>
      </c>
      <c r="R308">
        <v>3</v>
      </c>
      <c r="S308">
        <v>5</v>
      </c>
      <c r="U308" s="65">
        <v>44897</v>
      </c>
      <c r="V308">
        <v>2</v>
      </c>
      <c r="W308">
        <v>4</v>
      </c>
      <c r="X308">
        <v>1</v>
      </c>
      <c r="AC308" s="65">
        <v>45075</v>
      </c>
      <c r="AD308">
        <v>6</v>
      </c>
      <c r="AE308">
        <v>2</v>
      </c>
      <c r="AF308"/>
      <c r="AJ308" s="65">
        <v>45077</v>
      </c>
      <c r="AK308">
        <v>11</v>
      </c>
      <c r="AL308"/>
      <c r="AM308">
        <v>1</v>
      </c>
    </row>
    <row r="309" spans="11:39">
      <c r="K309" s="65">
        <v>44947</v>
      </c>
      <c r="L309">
        <v>7</v>
      </c>
      <c r="M309">
        <v>2</v>
      </c>
      <c r="N309">
        <v>3</v>
      </c>
      <c r="P309" s="65">
        <v>44947</v>
      </c>
      <c r="Q309">
        <v>6</v>
      </c>
      <c r="R309">
        <v>2</v>
      </c>
      <c r="S309">
        <v>3</v>
      </c>
      <c r="U309" s="65">
        <v>44898</v>
      </c>
      <c r="V309">
        <v>1</v>
      </c>
      <c r="W309"/>
      <c r="X309">
        <v>2</v>
      </c>
      <c r="AC309" s="65">
        <v>45076</v>
      </c>
      <c r="AD309">
        <v>2</v>
      </c>
      <c r="AE309"/>
      <c r="AF309"/>
      <c r="AJ309" s="65">
        <v>45079</v>
      </c>
      <c r="AK309">
        <v>1</v>
      </c>
      <c r="AL309"/>
      <c r="AM309"/>
    </row>
    <row r="310" spans="11:39">
      <c r="K310" s="65">
        <v>44948</v>
      </c>
      <c r="L310">
        <v>11</v>
      </c>
      <c r="M310">
        <v>3</v>
      </c>
      <c r="N310">
        <v>3</v>
      </c>
      <c r="P310" s="65">
        <v>44948</v>
      </c>
      <c r="Q310">
        <v>7</v>
      </c>
      <c r="R310">
        <v>3</v>
      </c>
      <c r="S310">
        <v>3</v>
      </c>
      <c r="U310" s="65">
        <v>44899</v>
      </c>
      <c r="V310">
        <v>2</v>
      </c>
      <c r="W310">
        <v>1</v>
      </c>
      <c r="X310"/>
      <c r="AC310" s="65">
        <v>45077</v>
      </c>
      <c r="AD310">
        <v>12</v>
      </c>
      <c r="AE310"/>
      <c r="AF310">
        <v>1</v>
      </c>
      <c r="AJ310" s="65">
        <v>45082</v>
      </c>
      <c r="AK310">
        <v>1</v>
      </c>
      <c r="AL310"/>
      <c r="AM310">
        <v>1</v>
      </c>
    </row>
    <row r="311" spans="11:39">
      <c r="K311" s="65">
        <v>44949</v>
      </c>
      <c r="L311">
        <v>7</v>
      </c>
      <c r="M311">
        <v>3</v>
      </c>
      <c r="N311">
        <v>8</v>
      </c>
      <c r="P311" s="65">
        <v>44949</v>
      </c>
      <c r="Q311">
        <v>6</v>
      </c>
      <c r="R311">
        <v>3</v>
      </c>
      <c r="S311">
        <v>6</v>
      </c>
      <c r="U311" s="65">
        <v>44900</v>
      </c>
      <c r="V311"/>
      <c r="W311">
        <v>2</v>
      </c>
      <c r="X311"/>
      <c r="AC311" s="65">
        <v>45079</v>
      </c>
      <c r="AD311">
        <v>1</v>
      </c>
      <c r="AE311"/>
      <c r="AF311"/>
      <c r="AJ311" s="65">
        <v>45084</v>
      </c>
      <c r="AK311">
        <v>1</v>
      </c>
      <c r="AL311"/>
      <c r="AM311">
        <v>1</v>
      </c>
    </row>
    <row r="312" spans="11:39">
      <c r="K312" s="65">
        <v>44950</v>
      </c>
      <c r="L312">
        <v>109</v>
      </c>
      <c r="M312">
        <v>6</v>
      </c>
      <c r="N312">
        <v>4</v>
      </c>
      <c r="P312" s="65">
        <v>44950</v>
      </c>
      <c r="Q312">
        <v>83</v>
      </c>
      <c r="R312">
        <v>6</v>
      </c>
      <c r="S312">
        <v>4</v>
      </c>
      <c r="U312" s="65">
        <v>44901</v>
      </c>
      <c r="V312">
        <v>4</v>
      </c>
      <c r="W312">
        <v>2</v>
      </c>
      <c r="X312"/>
      <c r="AC312" s="65">
        <v>45082</v>
      </c>
      <c r="AD312">
        <v>1</v>
      </c>
      <c r="AE312"/>
      <c r="AF312">
        <v>1</v>
      </c>
      <c r="AJ312" s="65">
        <v>45085</v>
      </c>
      <c r="AK312">
        <v>3</v>
      </c>
      <c r="AL312">
        <v>1</v>
      </c>
      <c r="AM312"/>
    </row>
    <row r="313" spans="11:39">
      <c r="K313" s="65">
        <v>44951</v>
      </c>
      <c r="L313">
        <v>46</v>
      </c>
      <c r="M313">
        <v>2</v>
      </c>
      <c r="N313">
        <v>7</v>
      </c>
      <c r="P313" s="65">
        <v>44951</v>
      </c>
      <c r="Q313">
        <v>35</v>
      </c>
      <c r="R313">
        <v>2</v>
      </c>
      <c r="S313">
        <v>4</v>
      </c>
      <c r="U313" s="65">
        <v>44902</v>
      </c>
      <c r="V313">
        <v>1</v>
      </c>
      <c r="W313">
        <v>2</v>
      </c>
      <c r="X313">
        <v>1</v>
      </c>
      <c r="AC313" s="65">
        <v>45084</v>
      </c>
      <c r="AD313">
        <v>1</v>
      </c>
      <c r="AE313">
        <v>1</v>
      </c>
      <c r="AF313">
        <v>1</v>
      </c>
      <c r="AJ313" s="65">
        <v>45086</v>
      </c>
      <c r="AK313">
        <v>1</v>
      </c>
      <c r="AL313"/>
      <c r="AM313"/>
    </row>
    <row r="314" spans="11:39">
      <c r="K314" s="65">
        <v>44952</v>
      </c>
      <c r="L314">
        <v>13</v>
      </c>
      <c r="M314">
        <v>10</v>
      </c>
      <c r="N314">
        <v>11</v>
      </c>
      <c r="P314" s="65">
        <v>44952</v>
      </c>
      <c r="Q314">
        <v>8</v>
      </c>
      <c r="R314">
        <v>9</v>
      </c>
      <c r="S314">
        <v>10</v>
      </c>
      <c r="U314" s="65">
        <v>44903</v>
      </c>
      <c r="V314">
        <v>2</v>
      </c>
      <c r="W314">
        <v>1</v>
      </c>
      <c r="X314">
        <v>1</v>
      </c>
      <c r="AC314" s="65">
        <v>45085</v>
      </c>
      <c r="AD314">
        <v>3</v>
      </c>
      <c r="AE314">
        <v>1</v>
      </c>
      <c r="AF314"/>
      <c r="AJ314" s="65">
        <v>45089</v>
      </c>
      <c r="AK314">
        <v>3</v>
      </c>
      <c r="AL314">
        <v>1</v>
      </c>
      <c r="AM314"/>
    </row>
    <row r="315" spans="11:39">
      <c r="K315" s="65">
        <v>44953</v>
      </c>
      <c r="L315">
        <v>31</v>
      </c>
      <c r="M315">
        <v>8</v>
      </c>
      <c r="N315">
        <v>2</v>
      </c>
      <c r="P315" s="65">
        <v>44953</v>
      </c>
      <c r="Q315">
        <v>24</v>
      </c>
      <c r="R315">
        <v>5</v>
      </c>
      <c r="S315">
        <v>2</v>
      </c>
      <c r="U315" s="65">
        <v>44904</v>
      </c>
      <c r="V315"/>
      <c r="W315">
        <v>1</v>
      </c>
      <c r="X315"/>
      <c r="AC315" s="65">
        <v>45086</v>
      </c>
      <c r="AD315">
        <v>1</v>
      </c>
      <c r="AE315"/>
      <c r="AF315"/>
      <c r="AJ315" s="65">
        <v>45090</v>
      </c>
      <c r="AK315">
        <v>4</v>
      </c>
      <c r="AL315">
        <v>1</v>
      </c>
      <c r="AM315"/>
    </row>
    <row r="316" spans="11:39">
      <c r="K316" s="65">
        <v>44954</v>
      </c>
      <c r="L316">
        <v>24</v>
      </c>
      <c r="M316">
        <v>7</v>
      </c>
      <c r="N316">
        <v>2</v>
      </c>
      <c r="P316" s="65">
        <v>44954</v>
      </c>
      <c r="Q316">
        <v>20</v>
      </c>
      <c r="R316">
        <v>6</v>
      </c>
      <c r="S316">
        <v>2</v>
      </c>
      <c r="U316" s="65">
        <v>44905</v>
      </c>
      <c r="V316">
        <v>1</v>
      </c>
      <c r="W316">
        <v>2</v>
      </c>
      <c r="X316">
        <v>2</v>
      </c>
      <c r="AC316" s="65">
        <v>45089</v>
      </c>
      <c r="AD316">
        <v>3</v>
      </c>
      <c r="AE316">
        <v>1</v>
      </c>
      <c r="AF316"/>
      <c r="AJ316" s="65">
        <v>45091</v>
      </c>
      <c r="AK316">
        <v>2</v>
      </c>
      <c r="AL316">
        <v>2</v>
      </c>
      <c r="AM316"/>
    </row>
    <row r="317" spans="11:39">
      <c r="K317" s="65">
        <v>44955</v>
      </c>
      <c r="L317">
        <v>19</v>
      </c>
      <c r="M317">
        <v>12</v>
      </c>
      <c r="N317">
        <v>6</v>
      </c>
      <c r="P317" s="65">
        <v>44955</v>
      </c>
      <c r="Q317">
        <v>18</v>
      </c>
      <c r="R317">
        <v>4</v>
      </c>
      <c r="S317">
        <v>5</v>
      </c>
      <c r="U317" s="65">
        <v>44906</v>
      </c>
      <c r="V317"/>
      <c r="W317"/>
      <c r="X317">
        <v>1</v>
      </c>
      <c r="AC317" s="65">
        <v>45090</v>
      </c>
      <c r="AD317">
        <v>4</v>
      </c>
      <c r="AE317">
        <v>1</v>
      </c>
      <c r="AF317"/>
      <c r="AJ317" s="65">
        <v>45092</v>
      </c>
      <c r="AK317">
        <v>4</v>
      </c>
      <c r="AL317"/>
      <c r="AM317"/>
    </row>
    <row r="318" spans="11:39">
      <c r="K318" s="65">
        <v>44956</v>
      </c>
      <c r="L318">
        <v>56</v>
      </c>
      <c r="M318">
        <v>12</v>
      </c>
      <c r="N318">
        <v>7</v>
      </c>
      <c r="P318" s="65">
        <v>44956</v>
      </c>
      <c r="Q318">
        <v>49</v>
      </c>
      <c r="R318">
        <v>10</v>
      </c>
      <c r="S318">
        <v>5</v>
      </c>
      <c r="U318" s="65">
        <v>44907</v>
      </c>
      <c r="V318">
        <v>2</v>
      </c>
      <c r="W318"/>
      <c r="X318">
        <v>2</v>
      </c>
      <c r="AC318" s="65">
        <v>45091</v>
      </c>
      <c r="AD318">
        <v>2</v>
      </c>
      <c r="AE318">
        <v>2</v>
      </c>
      <c r="AF318"/>
      <c r="AJ318" s="65">
        <v>45094</v>
      </c>
      <c r="AK318">
        <v>5</v>
      </c>
      <c r="AL318"/>
      <c r="AM318"/>
    </row>
    <row r="319" spans="11:39">
      <c r="K319" s="65">
        <v>44957</v>
      </c>
      <c r="L319">
        <v>84</v>
      </c>
      <c r="M319">
        <v>22</v>
      </c>
      <c r="N319">
        <v>6</v>
      </c>
      <c r="P319" s="65">
        <v>44957</v>
      </c>
      <c r="Q319">
        <v>57</v>
      </c>
      <c r="R319">
        <v>15</v>
      </c>
      <c r="S319">
        <v>4</v>
      </c>
      <c r="U319" s="65">
        <v>44908</v>
      </c>
      <c r="V319"/>
      <c r="W319">
        <v>2</v>
      </c>
      <c r="X319">
        <v>1</v>
      </c>
      <c r="AC319" s="65">
        <v>45092</v>
      </c>
      <c r="AD319">
        <v>4</v>
      </c>
      <c r="AE319"/>
      <c r="AF319"/>
      <c r="AJ319" s="65">
        <v>45096</v>
      </c>
      <c r="AK319">
        <v>5</v>
      </c>
      <c r="AL319"/>
      <c r="AM319"/>
    </row>
    <row r="320" spans="11:39">
      <c r="K320" s="65">
        <v>44958</v>
      </c>
      <c r="L320">
        <v>40</v>
      </c>
      <c r="M320">
        <v>7</v>
      </c>
      <c r="N320">
        <v>5</v>
      </c>
      <c r="P320" s="65">
        <v>44958</v>
      </c>
      <c r="Q320">
        <v>35</v>
      </c>
      <c r="R320">
        <v>6</v>
      </c>
      <c r="S320">
        <v>4</v>
      </c>
      <c r="U320" s="65">
        <v>44909</v>
      </c>
      <c r="V320">
        <v>2</v>
      </c>
      <c r="W320">
        <v>4</v>
      </c>
      <c r="X320"/>
      <c r="AC320" s="65">
        <v>45094</v>
      </c>
      <c r="AD320">
        <v>5</v>
      </c>
      <c r="AE320"/>
      <c r="AF320"/>
      <c r="AJ320" s="65">
        <v>45097</v>
      </c>
      <c r="AK320">
        <v>3</v>
      </c>
      <c r="AL320"/>
      <c r="AM320"/>
    </row>
    <row r="321" spans="11:39">
      <c r="K321" s="65">
        <v>44959</v>
      </c>
      <c r="L321">
        <v>48</v>
      </c>
      <c r="M321">
        <v>7</v>
      </c>
      <c r="N321">
        <v>6</v>
      </c>
      <c r="P321" s="65">
        <v>44959</v>
      </c>
      <c r="Q321">
        <v>38</v>
      </c>
      <c r="R321">
        <v>7</v>
      </c>
      <c r="S321">
        <v>5</v>
      </c>
      <c r="U321" s="65">
        <v>44910</v>
      </c>
      <c r="V321">
        <v>1</v>
      </c>
      <c r="W321">
        <v>1</v>
      </c>
      <c r="X321">
        <v>1</v>
      </c>
      <c r="AC321" s="65">
        <v>45096</v>
      </c>
      <c r="AD321">
        <v>6</v>
      </c>
      <c r="AE321"/>
      <c r="AF321">
        <v>1</v>
      </c>
      <c r="AJ321" s="65">
        <v>45098</v>
      </c>
      <c r="AK321">
        <v>2</v>
      </c>
      <c r="AL321">
        <v>1</v>
      </c>
      <c r="AM321">
        <v>2</v>
      </c>
    </row>
    <row r="322" spans="11:39">
      <c r="K322" s="65">
        <v>44960</v>
      </c>
      <c r="L322">
        <v>34</v>
      </c>
      <c r="M322">
        <v>5</v>
      </c>
      <c r="N322">
        <v>3</v>
      </c>
      <c r="P322" s="65">
        <v>44960</v>
      </c>
      <c r="Q322">
        <v>27</v>
      </c>
      <c r="R322">
        <v>5</v>
      </c>
      <c r="S322">
        <v>3</v>
      </c>
      <c r="U322" s="65">
        <v>44911</v>
      </c>
      <c r="V322">
        <v>3</v>
      </c>
      <c r="W322"/>
      <c r="X322">
        <v>4</v>
      </c>
      <c r="AC322" s="65">
        <v>45097</v>
      </c>
      <c r="AD322">
        <v>3</v>
      </c>
      <c r="AE322"/>
      <c r="AF322"/>
      <c r="AJ322" s="65">
        <v>45099</v>
      </c>
      <c r="AK322">
        <v>7</v>
      </c>
      <c r="AL322">
        <v>1</v>
      </c>
      <c r="AM322">
        <v>1</v>
      </c>
    </row>
    <row r="323" spans="11:39">
      <c r="K323" s="65">
        <v>44961</v>
      </c>
      <c r="L323">
        <v>31</v>
      </c>
      <c r="M323">
        <v>9</v>
      </c>
      <c r="N323">
        <v>3</v>
      </c>
      <c r="P323" s="65">
        <v>44961</v>
      </c>
      <c r="Q323">
        <v>24</v>
      </c>
      <c r="R323">
        <v>7</v>
      </c>
      <c r="S323">
        <v>3</v>
      </c>
      <c r="U323" s="65">
        <v>44912</v>
      </c>
      <c r="V323">
        <v>1</v>
      </c>
      <c r="W323">
        <v>2</v>
      </c>
      <c r="X323"/>
      <c r="AC323" s="65">
        <v>45098</v>
      </c>
      <c r="AD323">
        <v>1</v>
      </c>
      <c r="AE323">
        <v>1</v>
      </c>
      <c r="AF323">
        <v>2</v>
      </c>
      <c r="AJ323" s="65">
        <v>45100</v>
      </c>
      <c r="AK323">
        <v>5</v>
      </c>
      <c r="AL323">
        <v>1</v>
      </c>
      <c r="AM323">
        <v>1</v>
      </c>
    </row>
    <row r="324" spans="11:39">
      <c r="K324" s="65">
        <v>44962</v>
      </c>
      <c r="L324">
        <v>13</v>
      </c>
      <c r="M324">
        <v>4</v>
      </c>
      <c r="N324">
        <v>2</v>
      </c>
      <c r="P324" s="65">
        <v>44962</v>
      </c>
      <c r="Q324">
        <v>12</v>
      </c>
      <c r="R324">
        <v>4</v>
      </c>
      <c r="S324">
        <v>2</v>
      </c>
      <c r="U324" s="65">
        <v>44913</v>
      </c>
      <c r="V324"/>
      <c r="W324"/>
      <c r="X324">
        <v>1</v>
      </c>
      <c r="AC324" s="65">
        <v>45099</v>
      </c>
      <c r="AD324">
        <v>7</v>
      </c>
      <c r="AE324">
        <v>1</v>
      </c>
      <c r="AF324">
        <v>1</v>
      </c>
      <c r="AJ324" s="65">
        <v>45101</v>
      </c>
      <c r="AK324">
        <v>3</v>
      </c>
      <c r="AL324"/>
      <c r="AM324">
        <v>1</v>
      </c>
    </row>
    <row r="325" spans="11:39">
      <c r="K325" s="65">
        <v>44963</v>
      </c>
      <c r="L325">
        <v>30</v>
      </c>
      <c r="M325">
        <v>18</v>
      </c>
      <c r="N325">
        <v>5</v>
      </c>
      <c r="P325" s="65">
        <v>44963</v>
      </c>
      <c r="Q325">
        <v>22</v>
      </c>
      <c r="R325">
        <v>12</v>
      </c>
      <c r="S325">
        <v>4</v>
      </c>
      <c r="U325" s="65">
        <v>44914</v>
      </c>
      <c r="V325">
        <v>18</v>
      </c>
      <c r="W325">
        <v>3</v>
      </c>
      <c r="X325">
        <v>1</v>
      </c>
      <c r="AC325" s="65">
        <v>45100</v>
      </c>
      <c r="AD325">
        <v>5</v>
      </c>
      <c r="AE325">
        <v>1</v>
      </c>
      <c r="AF325"/>
      <c r="AJ325" s="65">
        <v>45102</v>
      </c>
      <c r="AK325"/>
      <c r="AL325">
        <v>1</v>
      </c>
      <c r="AM325"/>
    </row>
    <row r="326" spans="11:39">
      <c r="K326" s="65">
        <v>44964</v>
      </c>
      <c r="L326">
        <v>435</v>
      </c>
      <c r="M326">
        <v>12</v>
      </c>
      <c r="N326">
        <v>11</v>
      </c>
      <c r="P326" s="65">
        <v>44964</v>
      </c>
      <c r="Q326">
        <v>372</v>
      </c>
      <c r="R326">
        <v>9</v>
      </c>
      <c r="S326">
        <v>8</v>
      </c>
      <c r="U326" s="65">
        <v>44915</v>
      </c>
      <c r="V326">
        <v>14</v>
      </c>
      <c r="W326">
        <v>1</v>
      </c>
      <c r="X326">
        <v>1</v>
      </c>
      <c r="AC326" s="65">
        <v>45101</v>
      </c>
      <c r="AD326">
        <v>3</v>
      </c>
      <c r="AE326">
        <v>1</v>
      </c>
      <c r="AF326">
        <v>1</v>
      </c>
      <c r="AJ326" s="65">
        <v>45103</v>
      </c>
      <c r="AK326">
        <v>1</v>
      </c>
      <c r="AL326">
        <v>2</v>
      </c>
      <c r="AM326">
        <v>1</v>
      </c>
    </row>
    <row r="327" spans="11:39">
      <c r="K327" s="65">
        <v>44965</v>
      </c>
      <c r="L327">
        <v>601</v>
      </c>
      <c r="M327">
        <v>18</v>
      </c>
      <c r="N327">
        <v>4</v>
      </c>
      <c r="P327" s="65">
        <v>44965</v>
      </c>
      <c r="Q327">
        <v>535</v>
      </c>
      <c r="R327">
        <v>14</v>
      </c>
      <c r="S327">
        <v>4</v>
      </c>
      <c r="U327" s="65">
        <v>44916</v>
      </c>
      <c r="V327">
        <v>8</v>
      </c>
      <c r="W327"/>
      <c r="X327">
        <v>1</v>
      </c>
      <c r="AC327" s="65">
        <v>45102</v>
      </c>
      <c r="AD327"/>
      <c r="AE327">
        <v>1</v>
      </c>
      <c r="AF327"/>
      <c r="AJ327" s="65">
        <v>45104</v>
      </c>
      <c r="AK327">
        <v>5</v>
      </c>
      <c r="AL327">
        <v>2</v>
      </c>
      <c r="AM327"/>
    </row>
    <row r="328" spans="11:39">
      <c r="K328" s="65">
        <v>44966</v>
      </c>
      <c r="L328">
        <v>472</v>
      </c>
      <c r="M328">
        <v>15</v>
      </c>
      <c r="N328">
        <v>5</v>
      </c>
      <c r="P328" s="65">
        <v>44966</v>
      </c>
      <c r="Q328">
        <v>392</v>
      </c>
      <c r="R328">
        <v>12</v>
      </c>
      <c r="S328">
        <v>3</v>
      </c>
      <c r="U328" s="65">
        <v>44917</v>
      </c>
      <c r="V328">
        <v>9</v>
      </c>
      <c r="W328">
        <v>2</v>
      </c>
      <c r="X328">
        <v>1</v>
      </c>
      <c r="AC328" s="65">
        <v>45103</v>
      </c>
      <c r="AD328">
        <v>5</v>
      </c>
      <c r="AE328">
        <v>1</v>
      </c>
      <c r="AF328">
        <v>1</v>
      </c>
      <c r="AJ328" s="65">
        <v>45105</v>
      </c>
      <c r="AK328">
        <v>4</v>
      </c>
      <c r="AL328"/>
      <c r="AM328"/>
    </row>
    <row r="329" spans="11:39">
      <c r="K329" s="65">
        <v>44967</v>
      </c>
      <c r="L329">
        <v>447</v>
      </c>
      <c r="M329">
        <v>17</v>
      </c>
      <c r="N329">
        <v>7</v>
      </c>
      <c r="P329" s="65">
        <v>44967</v>
      </c>
      <c r="Q329">
        <v>378</v>
      </c>
      <c r="R329">
        <v>15</v>
      </c>
      <c r="S329">
        <v>7</v>
      </c>
      <c r="U329" s="65">
        <v>44918</v>
      </c>
      <c r="V329">
        <v>5</v>
      </c>
      <c r="W329">
        <v>2</v>
      </c>
      <c r="X329"/>
      <c r="AC329" s="65">
        <v>45104</v>
      </c>
      <c r="AD329">
        <v>2</v>
      </c>
      <c r="AE329">
        <v>2</v>
      </c>
      <c r="AF329"/>
      <c r="AJ329" s="65">
        <v>45106</v>
      </c>
      <c r="AK329">
        <v>9</v>
      </c>
      <c r="AL329">
        <v>2</v>
      </c>
      <c r="AM329">
        <v>1</v>
      </c>
    </row>
    <row r="330" spans="11:39">
      <c r="K330" s="65">
        <v>44968</v>
      </c>
      <c r="L330">
        <v>81</v>
      </c>
      <c r="M330">
        <v>12</v>
      </c>
      <c r="N330">
        <v>5</v>
      </c>
      <c r="P330" s="65">
        <v>44968</v>
      </c>
      <c r="Q330">
        <v>68</v>
      </c>
      <c r="R330">
        <v>8</v>
      </c>
      <c r="S330">
        <v>5</v>
      </c>
      <c r="U330" s="65">
        <v>44919</v>
      </c>
      <c r="V330">
        <v>1</v>
      </c>
      <c r="W330"/>
      <c r="X330"/>
      <c r="AC330" s="65">
        <v>45105</v>
      </c>
      <c r="AD330">
        <v>5</v>
      </c>
      <c r="AE330">
        <v>1</v>
      </c>
      <c r="AF330"/>
      <c r="AJ330" s="65">
        <v>45107</v>
      </c>
      <c r="AK330">
        <v>4</v>
      </c>
      <c r="AL330">
        <v>2</v>
      </c>
      <c r="AM330">
        <v>1</v>
      </c>
    </row>
    <row r="331" spans="11:39">
      <c r="K331" s="65">
        <v>44969</v>
      </c>
      <c r="L331">
        <v>67</v>
      </c>
      <c r="M331">
        <v>9</v>
      </c>
      <c r="N331">
        <v>7</v>
      </c>
      <c r="P331" s="65">
        <v>44969</v>
      </c>
      <c r="Q331">
        <v>52</v>
      </c>
      <c r="R331">
        <v>8</v>
      </c>
      <c r="S331">
        <v>7</v>
      </c>
      <c r="U331" s="65">
        <v>44920</v>
      </c>
      <c r="V331">
        <v>3</v>
      </c>
      <c r="W331"/>
      <c r="X331">
        <v>2</v>
      </c>
      <c r="AC331" s="65">
        <v>45106</v>
      </c>
      <c r="AD331">
        <v>9</v>
      </c>
      <c r="AE331">
        <v>1</v>
      </c>
      <c r="AF331">
        <v>2</v>
      </c>
      <c r="AJ331" s="65">
        <v>45109</v>
      </c>
      <c r="AK331">
        <v>1</v>
      </c>
      <c r="AL331">
        <v>1</v>
      </c>
      <c r="AM331"/>
    </row>
    <row r="332" spans="11:39">
      <c r="K332" s="65">
        <v>44970</v>
      </c>
      <c r="L332">
        <v>93</v>
      </c>
      <c r="M332">
        <v>13</v>
      </c>
      <c r="N332">
        <v>7</v>
      </c>
      <c r="P332" s="65">
        <v>44970</v>
      </c>
      <c r="Q332">
        <v>79</v>
      </c>
      <c r="R332">
        <v>11</v>
      </c>
      <c r="S332">
        <v>6</v>
      </c>
      <c r="U332" s="65">
        <v>44921</v>
      </c>
      <c r="V332">
        <v>3</v>
      </c>
      <c r="W332"/>
      <c r="X332">
        <v>3</v>
      </c>
      <c r="AC332" s="65">
        <v>45107</v>
      </c>
      <c r="AD332">
        <v>5</v>
      </c>
      <c r="AE332">
        <v>3</v>
      </c>
      <c r="AF332">
        <v>1</v>
      </c>
      <c r="AJ332" s="65">
        <v>45110</v>
      </c>
      <c r="AK332">
        <v>3</v>
      </c>
      <c r="AL332"/>
      <c r="AM332">
        <v>1</v>
      </c>
    </row>
    <row r="333" spans="11:39">
      <c r="K333" s="65">
        <v>44971</v>
      </c>
      <c r="L333">
        <v>50</v>
      </c>
      <c r="M333">
        <v>8</v>
      </c>
      <c r="N333">
        <v>9</v>
      </c>
      <c r="P333" s="65">
        <v>44971</v>
      </c>
      <c r="Q333">
        <v>43</v>
      </c>
      <c r="R333">
        <v>7</v>
      </c>
      <c r="S333">
        <v>7</v>
      </c>
      <c r="U333" s="65">
        <v>44922</v>
      </c>
      <c r="V333">
        <v>3</v>
      </c>
      <c r="W333">
        <v>1</v>
      </c>
      <c r="X333">
        <v>1</v>
      </c>
      <c r="AC333" s="65">
        <v>45109</v>
      </c>
      <c r="AD333">
        <v>1</v>
      </c>
      <c r="AE333">
        <v>1</v>
      </c>
      <c r="AF333"/>
      <c r="AJ333" s="65">
        <v>45111</v>
      </c>
      <c r="AK333">
        <v>3</v>
      </c>
      <c r="AL333"/>
      <c r="AM333"/>
    </row>
    <row r="334" spans="11:39">
      <c r="K334" s="65">
        <v>44972</v>
      </c>
      <c r="L334">
        <v>58</v>
      </c>
      <c r="M334">
        <v>28</v>
      </c>
      <c r="N334">
        <v>14</v>
      </c>
      <c r="P334" s="65">
        <v>44972</v>
      </c>
      <c r="Q334">
        <v>51</v>
      </c>
      <c r="R334">
        <v>16</v>
      </c>
      <c r="S334">
        <v>11</v>
      </c>
      <c r="U334" s="65">
        <v>44923</v>
      </c>
      <c r="V334">
        <v>5</v>
      </c>
      <c r="W334">
        <v>1</v>
      </c>
      <c r="X334"/>
      <c r="AC334" s="65">
        <v>45110</v>
      </c>
      <c r="AD334">
        <v>6</v>
      </c>
      <c r="AE334"/>
      <c r="AF334">
        <v>1</v>
      </c>
      <c r="AJ334" s="65">
        <v>45112</v>
      </c>
      <c r="AK334">
        <v>1</v>
      </c>
      <c r="AL334"/>
      <c r="AM334">
        <v>1</v>
      </c>
    </row>
    <row r="335" spans="11:39">
      <c r="K335" s="65">
        <v>44973</v>
      </c>
      <c r="L335">
        <v>48</v>
      </c>
      <c r="M335">
        <v>14</v>
      </c>
      <c r="N335">
        <v>21</v>
      </c>
      <c r="P335" s="65">
        <v>44973</v>
      </c>
      <c r="Q335">
        <v>40</v>
      </c>
      <c r="R335">
        <v>12</v>
      </c>
      <c r="S335">
        <v>13</v>
      </c>
      <c r="U335" s="65">
        <v>44924</v>
      </c>
      <c r="V335">
        <v>4</v>
      </c>
      <c r="W335">
        <v>3</v>
      </c>
      <c r="X335">
        <v>1</v>
      </c>
      <c r="AC335" s="65">
        <v>45111</v>
      </c>
      <c r="AD335">
        <v>2</v>
      </c>
      <c r="AE335"/>
      <c r="AF335">
        <v>2</v>
      </c>
      <c r="AJ335" s="65">
        <v>45113</v>
      </c>
      <c r="AK335">
        <v>4</v>
      </c>
      <c r="AL335"/>
      <c r="AM335"/>
    </row>
    <row r="336" spans="11:39">
      <c r="K336" s="65">
        <v>44974</v>
      </c>
      <c r="L336">
        <v>140</v>
      </c>
      <c r="M336">
        <v>19</v>
      </c>
      <c r="N336">
        <v>16</v>
      </c>
      <c r="P336" s="65">
        <v>44974</v>
      </c>
      <c r="Q336">
        <v>51</v>
      </c>
      <c r="R336">
        <v>12</v>
      </c>
      <c r="S336">
        <v>11</v>
      </c>
      <c r="U336" s="65">
        <v>44925</v>
      </c>
      <c r="V336">
        <v>2</v>
      </c>
      <c r="W336"/>
      <c r="X336"/>
      <c r="AC336" s="65">
        <v>45112</v>
      </c>
      <c r="AD336">
        <v>1</v>
      </c>
      <c r="AE336"/>
      <c r="AF336"/>
      <c r="AJ336" s="65">
        <v>45114</v>
      </c>
      <c r="AK336">
        <v>3</v>
      </c>
      <c r="AL336">
        <v>2</v>
      </c>
      <c r="AM336"/>
    </row>
    <row r="337" spans="11:39">
      <c r="K337" s="65">
        <v>44975</v>
      </c>
      <c r="L337">
        <v>21</v>
      </c>
      <c r="M337">
        <v>6</v>
      </c>
      <c r="N337">
        <v>3</v>
      </c>
      <c r="P337" s="65">
        <v>44975</v>
      </c>
      <c r="Q337">
        <v>16</v>
      </c>
      <c r="R337">
        <v>5</v>
      </c>
      <c r="S337">
        <v>3</v>
      </c>
      <c r="U337" s="65">
        <v>44926</v>
      </c>
      <c r="V337">
        <v>1</v>
      </c>
      <c r="W337">
        <v>2</v>
      </c>
      <c r="X337">
        <v>2</v>
      </c>
      <c r="AC337" s="65">
        <v>45113</v>
      </c>
      <c r="AD337">
        <v>4</v>
      </c>
      <c r="AE337"/>
      <c r="AF337"/>
      <c r="AJ337" s="65">
        <v>45115</v>
      </c>
      <c r="AK337">
        <v>3</v>
      </c>
      <c r="AL337"/>
      <c r="AM337"/>
    </row>
    <row r="338" spans="11:39">
      <c r="K338" s="65">
        <v>44976</v>
      </c>
      <c r="L338">
        <v>17</v>
      </c>
      <c r="M338">
        <v>1</v>
      </c>
      <c r="N338">
        <v>11</v>
      </c>
      <c r="P338" s="65">
        <v>44976</v>
      </c>
      <c r="Q338">
        <v>12</v>
      </c>
      <c r="R338">
        <v>1</v>
      </c>
      <c r="S338">
        <v>8</v>
      </c>
      <c r="U338" s="65">
        <v>44927</v>
      </c>
      <c r="V338"/>
      <c r="W338"/>
      <c r="X338">
        <v>1</v>
      </c>
      <c r="AC338" s="65">
        <v>45114</v>
      </c>
      <c r="AD338">
        <v>5</v>
      </c>
      <c r="AE338">
        <v>2</v>
      </c>
      <c r="AF338"/>
      <c r="AJ338" s="65">
        <v>45116</v>
      </c>
      <c r="AK338">
        <v>2</v>
      </c>
      <c r="AL338"/>
      <c r="AM338"/>
    </row>
    <row r="339" spans="11:39">
      <c r="K339" s="65">
        <v>44977</v>
      </c>
      <c r="L339">
        <v>64</v>
      </c>
      <c r="M339">
        <v>36</v>
      </c>
      <c r="N339">
        <v>12</v>
      </c>
      <c r="P339" s="65">
        <v>44977</v>
      </c>
      <c r="Q339">
        <v>49</v>
      </c>
      <c r="R339">
        <v>31</v>
      </c>
      <c r="S339">
        <v>10</v>
      </c>
      <c r="U339" s="65">
        <v>44928</v>
      </c>
      <c r="V339">
        <v>2</v>
      </c>
      <c r="W339">
        <v>2</v>
      </c>
      <c r="X339">
        <v>1</v>
      </c>
      <c r="AC339" s="65">
        <v>45115</v>
      </c>
      <c r="AD339">
        <v>5</v>
      </c>
      <c r="AE339"/>
      <c r="AF339"/>
      <c r="AJ339" s="65">
        <v>45117</v>
      </c>
      <c r="AK339">
        <v>4</v>
      </c>
      <c r="AL339"/>
      <c r="AM339"/>
    </row>
    <row r="340" spans="11:39">
      <c r="K340" s="65">
        <v>44978</v>
      </c>
      <c r="L340">
        <v>61</v>
      </c>
      <c r="M340">
        <v>40</v>
      </c>
      <c r="N340">
        <v>14</v>
      </c>
      <c r="P340" s="65">
        <v>44978</v>
      </c>
      <c r="Q340">
        <v>49</v>
      </c>
      <c r="R340">
        <v>30</v>
      </c>
      <c r="S340">
        <v>11</v>
      </c>
      <c r="U340" s="65">
        <v>44929</v>
      </c>
      <c r="V340">
        <v>3</v>
      </c>
      <c r="W340">
        <v>3</v>
      </c>
      <c r="X340">
        <v>2</v>
      </c>
      <c r="AC340" s="65">
        <v>45116</v>
      </c>
      <c r="AD340">
        <v>3</v>
      </c>
      <c r="AE340"/>
      <c r="AF340"/>
      <c r="AJ340" s="65">
        <v>45118</v>
      </c>
      <c r="AK340">
        <v>6</v>
      </c>
      <c r="AL340"/>
      <c r="AM340">
        <v>1</v>
      </c>
    </row>
    <row r="341" spans="11:39">
      <c r="K341" s="65">
        <v>44979</v>
      </c>
      <c r="L341">
        <v>85</v>
      </c>
      <c r="M341">
        <v>30</v>
      </c>
      <c r="N341">
        <v>20</v>
      </c>
      <c r="P341" s="65">
        <v>44979</v>
      </c>
      <c r="Q341">
        <v>41</v>
      </c>
      <c r="R341">
        <v>18</v>
      </c>
      <c r="S341">
        <v>19</v>
      </c>
      <c r="U341" s="65">
        <v>44930</v>
      </c>
      <c r="V341">
        <v>1</v>
      </c>
      <c r="W341">
        <v>1</v>
      </c>
      <c r="X341"/>
      <c r="AC341" s="65">
        <v>45117</v>
      </c>
      <c r="AD341">
        <v>3</v>
      </c>
      <c r="AE341"/>
      <c r="AF341"/>
      <c r="AJ341" s="65">
        <v>45119</v>
      </c>
      <c r="AK341">
        <v>3</v>
      </c>
      <c r="AL341">
        <v>1</v>
      </c>
      <c r="AM341">
        <v>1</v>
      </c>
    </row>
    <row r="342" spans="11:39">
      <c r="K342" s="65">
        <v>44980</v>
      </c>
      <c r="L342">
        <v>86</v>
      </c>
      <c r="M342">
        <v>46</v>
      </c>
      <c r="N342">
        <v>20</v>
      </c>
      <c r="P342" s="65">
        <v>44980</v>
      </c>
      <c r="Q342">
        <v>47</v>
      </c>
      <c r="R342">
        <v>18</v>
      </c>
      <c r="S342">
        <v>16</v>
      </c>
      <c r="U342" s="65">
        <v>44931</v>
      </c>
      <c r="V342">
        <v>1</v>
      </c>
      <c r="W342"/>
      <c r="X342"/>
      <c r="AC342" s="65">
        <v>45118</v>
      </c>
      <c r="AD342">
        <v>6</v>
      </c>
      <c r="AE342"/>
      <c r="AF342">
        <v>2</v>
      </c>
      <c r="AJ342" s="65">
        <v>45120</v>
      </c>
      <c r="AK342">
        <v>6</v>
      </c>
      <c r="AL342">
        <v>1</v>
      </c>
      <c r="AM342">
        <v>1</v>
      </c>
    </row>
    <row r="343" spans="11:39">
      <c r="K343" s="65">
        <v>44981</v>
      </c>
      <c r="L343">
        <v>100</v>
      </c>
      <c r="M343">
        <v>131</v>
      </c>
      <c r="N343">
        <v>18</v>
      </c>
      <c r="P343" s="65">
        <v>44981</v>
      </c>
      <c r="Q343">
        <v>31</v>
      </c>
      <c r="R343">
        <v>17</v>
      </c>
      <c r="S343">
        <v>13</v>
      </c>
      <c r="U343" s="65">
        <v>44932</v>
      </c>
      <c r="V343"/>
      <c r="W343">
        <v>2</v>
      </c>
      <c r="X343"/>
      <c r="AC343" s="65">
        <v>45119</v>
      </c>
      <c r="AD343">
        <v>7</v>
      </c>
      <c r="AE343">
        <v>2</v>
      </c>
      <c r="AF343"/>
      <c r="AJ343" s="65">
        <v>45121</v>
      </c>
      <c r="AK343">
        <v>4</v>
      </c>
      <c r="AL343">
        <v>3</v>
      </c>
      <c r="AM343"/>
    </row>
    <row r="344" spans="11:39">
      <c r="K344" s="65">
        <v>44982</v>
      </c>
      <c r="L344">
        <v>77</v>
      </c>
      <c r="M344">
        <v>239</v>
      </c>
      <c r="N344">
        <v>16</v>
      </c>
      <c r="P344" s="65">
        <v>44982</v>
      </c>
      <c r="Q344">
        <v>17</v>
      </c>
      <c r="R344">
        <v>8</v>
      </c>
      <c r="S344">
        <v>12</v>
      </c>
      <c r="U344" s="65">
        <v>44933</v>
      </c>
      <c r="V344">
        <v>1</v>
      </c>
      <c r="W344">
        <v>2</v>
      </c>
      <c r="X344">
        <v>2</v>
      </c>
      <c r="AC344" s="65">
        <v>45120</v>
      </c>
      <c r="AD344">
        <v>7</v>
      </c>
      <c r="AE344">
        <v>1</v>
      </c>
      <c r="AF344">
        <v>1</v>
      </c>
      <c r="AJ344" s="65">
        <v>45124</v>
      </c>
      <c r="AK344">
        <v>6</v>
      </c>
      <c r="AL344"/>
      <c r="AM344"/>
    </row>
    <row r="345" spans="11:39">
      <c r="K345" s="65">
        <v>44983</v>
      </c>
      <c r="L345">
        <v>101</v>
      </c>
      <c r="M345">
        <v>233</v>
      </c>
      <c r="N345">
        <v>11</v>
      </c>
      <c r="P345" s="65">
        <v>44983</v>
      </c>
      <c r="Q345">
        <v>13</v>
      </c>
      <c r="R345">
        <v>11</v>
      </c>
      <c r="S345">
        <v>10</v>
      </c>
      <c r="U345" s="65">
        <v>44934</v>
      </c>
      <c r="V345">
        <v>1</v>
      </c>
      <c r="W345"/>
      <c r="X345"/>
      <c r="AC345" s="65">
        <v>45121</v>
      </c>
      <c r="AD345">
        <v>5</v>
      </c>
      <c r="AE345">
        <v>3</v>
      </c>
      <c r="AF345"/>
      <c r="AJ345" s="65">
        <v>45125</v>
      </c>
      <c r="AK345">
        <v>4</v>
      </c>
      <c r="AL345">
        <v>2</v>
      </c>
      <c r="AM345"/>
    </row>
    <row r="346" spans="11:39">
      <c r="K346" s="65">
        <v>44984</v>
      </c>
      <c r="L346">
        <v>117</v>
      </c>
      <c r="M346">
        <v>352</v>
      </c>
      <c r="N346">
        <v>16</v>
      </c>
      <c r="P346" s="65">
        <v>44984</v>
      </c>
      <c r="Q346">
        <v>19</v>
      </c>
      <c r="R346">
        <v>16</v>
      </c>
      <c r="S346">
        <v>14</v>
      </c>
      <c r="U346" s="65">
        <v>44935</v>
      </c>
      <c r="V346">
        <v>1</v>
      </c>
      <c r="W346"/>
      <c r="X346"/>
      <c r="AC346" s="65">
        <v>45124</v>
      </c>
      <c r="AD346">
        <v>9</v>
      </c>
      <c r="AE346"/>
      <c r="AF346"/>
      <c r="AJ346" s="65">
        <v>45126</v>
      </c>
      <c r="AK346">
        <v>1</v>
      </c>
      <c r="AL346">
        <v>1</v>
      </c>
      <c r="AM346">
        <v>1</v>
      </c>
    </row>
    <row r="347" spans="11:39">
      <c r="K347" s="65">
        <v>44985</v>
      </c>
      <c r="L347">
        <v>205</v>
      </c>
      <c r="M347">
        <v>402</v>
      </c>
      <c r="N347">
        <v>13</v>
      </c>
      <c r="P347" s="65">
        <v>44985</v>
      </c>
      <c r="Q347">
        <v>35</v>
      </c>
      <c r="R347">
        <v>24</v>
      </c>
      <c r="S347">
        <v>11</v>
      </c>
      <c r="U347" s="65">
        <v>44936</v>
      </c>
      <c r="V347">
        <v>2</v>
      </c>
      <c r="W347">
        <v>2</v>
      </c>
      <c r="X347">
        <v>3</v>
      </c>
      <c r="AC347" s="65">
        <v>45125</v>
      </c>
      <c r="AD347">
        <v>2</v>
      </c>
      <c r="AE347">
        <v>2</v>
      </c>
      <c r="AF347"/>
      <c r="AJ347" s="65">
        <v>45127</v>
      </c>
      <c r="AK347">
        <v>8</v>
      </c>
      <c r="AL347">
        <v>1</v>
      </c>
      <c r="AM347"/>
    </row>
    <row r="348" spans="11:39">
      <c r="K348" s="65">
        <v>44986</v>
      </c>
      <c r="L348">
        <v>481</v>
      </c>
      <c r="M348">
        <v>382</v>
      </c>
      <c r="N348">
        <v>20</v>
      </c>
      <c r="P348" s="65">
        <v>44986</v>
      </c>
      <c r="Q348">
        <v>86</v>
      </c>
      <c r="R348">
        <v>15</v>
      </c>
      <c r="S348">
        <v>14</v>
      </c>
      <c r="U348" s="65">
        <v>44937</v>
      </c>
      <c r="V348">
        <v>1</v>
      </c>
      <c r="W348"/>
      <c r="X348"/>
      <c r="AC348" s="65">
        <v>45126</v>
      </c>
      <c r="AD348">
        <v>1</v>
      </c>
      <c r="AE348">
        <v>1</v>
      </c>
      <c r="AF348">
        <v>1</v>
      </c>
      <c r="AJ348" s="65">
        <v>45128</v>
      </c>
      <c r="AK348">
        <v>8</v>
      </c>
      <c r="AL348">
        <v>1</v>
      </c>
      <c r="AM348"/>
    </row>
    <row r="349" spans="11:39">
      <c r="K349" s="65">
        <v>44987</v>
      </c>
      <c r="L349">
        <v>893</v>
      </c>
      <c r="M349">
        <v>667</v>
      </c>
      <c r="N349">
        <v>17</v>
      </c>
      <c r="P349" s="65">
        <v>44987</v>
      </c>
      <c r="Q349">
        <v>181</v>
      </c>
      <c r="R349">
        <v>28</v>
      </c>
      <c r="S349">
        <v>15</v>
      </c>
      <c r="U349" s="65">
        <v>44938</v>
      </c>
      <c r="V349"/>
      <c r="W349">
        <v>1</v>
      </c>
      <c r="X349">
        <v>1</v>
      </c>
      <c r="AC349" s="65">
        <v>45127</v>
      </c>
      <c r="AD349">
        <v>11</v>
      </c>
      <c r="AE349">
        <v>2</v>
      </c>
      <c r="AF349"/>
      <c r="AJ349" s="65">
        <v>45130</v>
      </c>
      <c r="AK349">
        <v>1</v>
      </c>
      <c r="AL349"/>
      <c r="AM349"/>
    </row>
    <row r="350" spans="11:39">
      <c r="K350" s="65">
        <v>44988</v>
      </c>
      <c r="L350">
        <v>553</v>
      </c>
      <c r="M350">
        <v>501</v>
      </c>
      <c r="N350">
        <v>22</v>
      </c>
      <c r="P350" s="65">
        <v>44988</v>
      </c>
      <c r="Q350">
        <v>119</v>
      </c>
      <c r="R350">
        <v>27</v>
      </c>
      <c r="S350">
        <v>18</v>
      </c>
      <c r="U350" s="65">
        <v>44939</v>
      </c>
      <c r="V350">
        <v>1</v>
      </c>
      <c r="W350"/>
      <c r="X350">
        <v>2</v>
      </c>
      <c r="AC350" s="65">
        <v>45128</v>
      </c>
      <c r="AD350">
        <v>7</v>
      </c>
      <c r="AE350">
        <v>1</v>
      </c>
      <c r="AF350"/>
      <c r="AJ350" s="65">
        <v>45131</v>
      </c>
      <c r="AK350">
        <v>2</v>
      </c>
      <c r="AL350">
        <v>1</v>
      </c>
      <c r="AM350"/>
    </row>
    <row r="351" spans="11:39">
      <c r="K351" s="65">
        <v>44989</v>
      </c>
      <c r="L351">
        <v>561</v>
      </c>
      <c r="M351">
        <v>479</v>
      </c>
      <c r="N351">
        <v>22</v>
      </c>
      <c r="P351" s="65">
        <v>44989</v>
      </c>
      <c r="Q351">
        <v>110</v>
      </c>
      <c r="R351">
        <v>14</v>
      </c>
      <c r="S351">
        <v>16</v>
      </c>
      <c r="U351" s="65">
        <v>44940</v>
      </c>
      <c r="V351">
        <v>1</v>
      </c>
      <c r="W351">
        <v>3</v>
      </c>
      <c r="X351">
        <v>1</v>
      </c>
      <c r="AC351" s="65">
        <v>45130</v>
      </c>
      <c r="AD351">
        <v>1</v>
      </c>
      <c r="AE351"/>
      <c r="AF351"/>
      <c r="AJ351" s="65">
        <v>45132</v>
      </c>
      <c r="AK351">
        <v>6</v>
      </c>
      <c r="AL351"/>
      <c r="AM351">
        <v>1</v>
      </c>
    </row>
    <row r="352" spans="11:39">
      <c r="K352" s="65">
        <v>44990</v>
      </c>
      <c r="L352">
        <v>381</v>
      </c>
      <c r="M352">
        <v>358</v>
      </c>
      <c r="N352">
        <v>21</v>
      </c>
      <c r="P352" s="65">
        <v>44990</v>
      </c>
      <c r="Q352">
        <v>79</v>
      </c>
      <c r="R352">
        <v>10</v>
      </c>
      <c r="S352">
        <v>16</v>
      </c>
      <c r="U352" s="65">
        <v>44941</v>
      </c>
      <c r="V352"/>
      <c r="W352">
        <v>2</v>
      </c>
      <c r="X352">
        <v>2</v>
      </c>
      <c r="AC352" s="65">
        <v>45131</v>
      </c>
      <c r="AD352">
        <v>4</v>
      </c>
      <c r="AE352">
        <v>1</v>
      </c>
      <c r="AF352"/>
      <c r="AJ352" s="65">
        <v>45133</v>
      </c>
      <c r="AK352">
        <v>4</v>
      </c>
      <c r="AL352"/>
      <c r="AM352"/>
    </row>
    <row r="353" spans="11:39">
      <c r="K353" s="65">
        <v>44991</v>
      </c>
      <c r="L353">
        <v>562</v>
      </c>
      <c r="M353">
        <v>599</v>
      </c>
      <c r="N353">
        <v>22</v>
      </c>
      <c r="P353" s="65">
        <v>44991</v>
      </c>
      <c r="Q353">
        <v>129</v>
      </c>
      <c r="R353">
        <v>31</v>
      </c>
      <c r="S353">
        <v>18</v>
      </c>
      <c r="U353" s="65">
        <v>44942</v>
      </c>
      <c r="V353">
        <v>1</v>
      </c>
      <c r="W353">
        <v>1</v>
      </c>
      <c r="X353">
        <v>3</v>
      </c>
      <c r="AC353" s="65">
        <v>45132</v>
      </c>
      <c r="AD353">
        <v>8</v>
      </c>
      <c r="AE353"/>
      <c r="AF353">
        <v>1</v>
      </c>
      <c r="AJ353" s="65">
        <v>45134</v>
      </c>
      <c r="AK353">
        <v>9</v>
      </c>
      <c r="AL353"/>
      <c r="AM353"/>
    </row>
    <row r="354" spans="11:39">
      <c r="K354" s="65">
        <v>44992</v>
      </c>
      <c r="L354">
        <v>655</v>
      </c>
      <c r="M354">
        <v>483</v>
      </c>
      <c r="N354">
        <v>18</v>
      </c>
      <c r="P354" s="65">
        <v>44992</v>
      </c>
      <c r="Q354">
        <v>144</v>
      </c>
      <c r="R354">
        <v>16</v>
      </c>
      <c r="S354">
        <v>13</v>
      </c>
      <c r="U354" s="65">
        <v>44943</v>
      </c>
      <c r="V354">
        <v>3</v>
      </c>
      <c r="W354">
        <v>1</v>
      </c>
      <c r="X354"/>
      <c r="AC354" s="65">
        <v>45133</v>
      </c>
      <c r="AD354">
        <v>6</v>
      </c>
      <c r="AE354"/>
      <c r="AF354"/>
      <c r="AJ354" s="65">
        <v>45135</v>
      </c>
      <c r="AK354">
        <v>11</v>
      </c>
      <c r="AL354">
        <v>1</v>
      </c>
      <c r="AM354">
        <v>1</v>
      </c>
    </row>
    <row r="355" spans="11:39">
      <c r="K355" s="65">
        <v>44993</v>
      </c>
      <c r="L355">
        <v>707</v>
      </c>
      <c r="M355">
        <v>545</v>
      </c>
      <c r="N355">
        <v>16</v>
      </c>
      <c r="P355" s="65">
        <v>44993</v>
      </c>
      <c r="Q355">
        <v>166</v>
      </c>
      <c r="R355">
        <v>27</v>
      </c>
      <c r="S355">
        <v>15</v>
      </c>
      <c r="U355" s="65">
        <v>44944</v>
      </c>
      <c r="V355">
        <v>4</v>
      </c>
      <c r="W355">
        <v>2</v>
      </c>
      <c r="X355">
        <v>1</v>
      </c>
      <c r="AC355" s="65">
        <v>45134</v>
      </c>
      <c r="AD355">
        <v>9</v>
      </c>
      <c r="AE355"/>
      <c r="AF355"/>
      <c r="AJ355" s="65">
        <v>45136</v>
      </c>
      <c r="AK355">
        <v>4</v>
      </c>
      <c r="AL355">
        <v>5</v>
      </c>
      <c r="AM355"/>
    </row>
    <row r="356" spans="11:39">
      <c r="K356" s="65">
        <v>44994</v>
      </c>
      <c r="L356">
        <v>223</v>
      </c>
      <c r="M356">
        <v>365</v>
      </c>
      <c r="N356">
        <v>27</v>
      </c>
      <c r="P356" s="65">
        <v>44994</v>
      </c>
      <c r="Q356">
        <v>41</v>
      </c>
      <c r="R356">
        <v>19</v>
      </c>
      <c r="S356">
        <v>18</v>
      </c>
      <c r="U356" s="65">
        <v>44945</v>
      </c>
      <c r="V356">
        <v>6</v>
      </c>
      <c r="W356">
        <v>1</v>
      </c>
      <c r="X356"/>
      <c r="AC356" s="65">
        <v>45135</v>
      </c>
      <c r="AD356">
        <v>12</v>
      </c>
      <c r="AE356">
        <v>1</v>
      </c>
      <c r="AF356">
        <v>1</v>
      </c>
      <c r="AJ356" s="65">
        <v>45137</v>
      </c>
      <c r="AK356">
        <v>7</v>
      </c>
      <c r="AL356">
        <v>13</v>
      </c>
      <c r="AM356">
        <v>1</v>
      </c>
    </row>
    <row r="357" spans="11:39">
      <c r="K357" s="65">
        <v>44995</v>
      </c>
      <c r="L357">
        <v>157</v>
      </c>
      <c r="M357">
        <v>311</v>
      </c>
      <c r="N357">
        <v>22</v>
      </c>
      <c r="P357" s="65">
        <v>44995</v>
      </c>
      <c r="Q357">
        <v>34</v>
      </c>
      <c r="R357">
        <v>13</v>
      </c>
      <c r="S357">
        <v>16</v>
      </c>
      <c r="U357" s="65">
        <v>44946</v>
      </c>
      <c r="V357"/>
      <c r="W357">
        <v>1</v>
      </c>
      <c r="X357">
        <v>2</v>
      </c>
      <c r="AC357" s="65">
        <v>45136</v>
      </c>
      <c r="AD357">
        <v>6</v>
      </c>
      <c r="AE357">
        <v>10</v>
      </c>
      <c r="AF357"/>
      <c r="AJ357" s="65">
        <v>45138</v>
      </c>
      <c r="AK357">
        <v>15</v>
      </c>
      <c r="AL357">
        <v>19</v>
      </c>
      <c r="AM357">
        <v>1</v>
      </c>
    </row>
    <row r="358" spans="11:39">
      <c r="K358" s="65">
        <v>44996</v>
      </c>
      <c r="L358">
        <v>95</v>
      </c>
      <c r="M358">
        <v>209</v>
      </c>
      <c r="N358">
        <v>12</v>
      </c>
      <c r="P358" s="65">
        <v>44996</v>
      </c>
      <c r="Q358">
        <v>15</v>
      </c>
      <c r="R358">
        <v>11</v>
      </c>
      <c r="S358">
        <v>12</v>
      </c>
      <c r="U358" s="65">
        <v>44948</v>
      </c>
      <c r="V358">
        <v>1</v>
      </c>
      <c r="W358"/>
      <c r="X358"/>
      <c r="AC358" s="65">
        <v>45137</v>
      </c>
      <c r="AD358">
        <v>10</v>
      </c>
      <c r="AE358">
        <v>18</v>
      </c>
      <c r="AF358">
        <v>2</v>
      </c>
      <c r="AJ358" s="65">
        <v>45139</v>
      </c>
      <c r="AK358">
        <v>2</v>
      </c>
      <c r="AL358">
        <v>1</v>
      </c>
      <c r="AM358"/>
    </row>
    <row r="359" spans="11:39">
      <c r="K359" s="65">
        <v>44997</v>
      </c>
      <c r="L359">
        <v>79</v>
      </c>
      <c r="M359">
        <v>147</v>
      </c>
      <c r="N359">
        <v>17</v>
      </c>
      <c r="P359" s="65">
        <v>44997</v>
      </c>
      <c r="Q359">
        <v>12</v>
      </c>
      <c r="R359">
        <v>7</v>
      </c>
      <c r="S359">
        <v>13</v>
      </c>
      <c r="U359" s="65">
        <v>44949</v>
      </c>
      <c r="V359">
        <v>2</v>
      </c>
      <c r="W359">
        <v>1</v>
      </c>
      <c r="X359">
        <v>1</v>
      </c>
      <c r="AC359" s="65">
        <v>45138</v>
      </c>
      <c r="AD359">
        <v>15</v>
      </c>
      <c r="AE359">
        <v>18</v>
      </c>
      <c r="AF359">
        <v>2</v>
      </c>
      <c r="AJ359" s="65">
        <v>45140</v>
      </c>
      <c r="AK359">
        <v>1</v>
      </c>
      <c r="AL359"/>
      <c r="AM359"/>
    </row>
    <row r="360" spans="11:39">
      <c r="K360" s="65">
        <v>44998</v>
      </c>
      <c r="L360">
        <v>308</v>
      </c>
      <c r="M360">
        <v>357</v>
      </c>
      <c r="N360">
        <v>36</v>
      </c>
      <c r="P360" s="65">
        <v>44998</v>
      </c>
      <c r="Q360">
        <v>52</v>
      </c>
      <c r="R360">
        <v>22</v>
      </c>
      <c r="S360">
        <v>29</v>
      </c>
      <c r="U360" s="65">
        <v>44950</v>
      </c>
      <c r="V360">
        <v>13</v>
      </c>
      <c r="W360"/>
      <c r="X360"/>
      <c r="AC360" s="65">
        <v>45139</v>
      </c>
      <c r="AD360">
        <v>3</v>
      </c>
      <c r="AE360">
        <v>3</v>
      </c>
      <c r="AF360">
        <v>1</v>
      </c>
      <c r="AJ360" s="65">
        <v>45141</v>
      </c>
      <c r="AK360">
        <v>4</v>
      </c>
      <c r="AL360">
        <v>5</v>
      </c>
      <c r="AM360"/>
    </row>
    <row r="361" spans="11:39">
      <c r="K361" s="65">
        <v>44999</v>
      </c>
      <c r="L361">
        <v>155</v>
      </c>
      <c r="M361">
        <v>274</v>
      </c>
      <c r="N361">
        <v>31</v>
      </c>
      <c r="P361" s="65">
        <v>44999</v>
      </c>
      <c r="Q361">
        <v>32</v>
      </c>
      <c r="R361">
        <v>17</v>
      </c>
      <c r="S361">
        <v>19</v>
      </c>
      <c r="U361" s="65">
        <v>44951</v>
      </c>
      <c r="V361">
        <v>7</v>
      </c>
      <c r="W361">
        <v>1</v>
      </c>
      <c r="X361">
        <v>1</v>
      </c>
      <c r="AC361" s="65">
        <v>45140</v>
      </c>
      <c r="AD361">
        <v>1</v>
      </c>
      <c r="AE361"/>
      <c r="AF361"/>
      <c r="AJ361" s="65">
        <v>45142</v>
      </c>
      <c r="AK361">
        <v>3</v>
      </c>
      <c r="AL361">
        <v>2</v>
      </c>
      <c r="AM361"/>
    </row>
    <row r="362" spans="11:39">
      <c r="K362" s="65">
        <v>45000</v>
      </c>
      <c r="L362">
        <v>172</v>
      </c>
      <c r="M362">
        <v>279</v>
      </c>
      <c r="N362">
        <v>23</v>
      </c>
      <c r="P362" s="65">
        <v>45000</v>
      </c>
      <c r="Q362">
        <v>31</v>
      </c>
      <c r="R362">
        <v>14</v>
      </c>
      <c r="S362">
        <v>18</v>
      </c>
      <c r="U362" s="65">
        <v>44952</v>
      </c>
      <c r="V362">
        <v>2</v>
      </c>
      <c r="W362">
        <v>2</v>
      </c>
      <c r="X362"/>
      <c r="AC362" s="65">
        <v>45141</v>
      </c>
      <c r="AD362">
        <v>6</v>
      </c>
      <c r="AE362">
        <v>9</v>
      </c>
      <c r="AF362"/>
      <c r="AJ362" s="65">
        <v>45144</v>
      </c>
      <c r="AK362">
        <v>1</v>
      </c>
      <c r="AL362">
        <v>3</v>
      </c>
      <c r="AM362">
        <v>1</v>
      </c>
    </row>
    <row r="363" spans="11:39">
      <c r="K363" s="65">
        <v>45001</v>
      </c>
      <c r="L363">
        <v>313</v>
      </c>
      <c r="M363">
        <v>286</v>
      </c>
      <c r="N363">
        <v>27</v>
      </c>
      <c r="P363" s="65">
        <v>45001</v>
      </c>
      <c r="Q363">
        <v>48</v>
      </c>
      <c r="R363">
        <v>16</v>
      </c>
      <c r="S363">
        <v>18</v>
      </c>
      <c r="U363" s="65">
        <v>44953</v>
      </c>
      <c r="V363">
        <v>8</v>
      </c>
      <c r="W363"/>
      <c r="X363"/>
      <c r="AC363" s="65">
        <v>45142</v>
      </c>
      <c r="AD363">
        <v>1</v>
      </c>
      <c r="AE363">
        <v>1</v>
      </c>
      <c r="AF363"/>
      <c r="AJ363" s="65">
        <v>45145</v>
      </c>
      <c r="AK363">
        <v>7</v>
      </c>
      <c r="AL363">
        <v>7</v>
      </c>
      <c r="AM363"/>
    </row>
    <row r="364" spans="11:39">
      <c r="K364" s="65">
        <v>45002</v>
      </c>
      <c r="L364">
        <v>213</v>
      </c>
      <c r="M364">
        <v>273</v>
      </c>
      <c r="N364">
        <v>28</v>
      </c>
      <c r="P364" s="65">
        <v>45002</v>
      </c>
      <c r="Q364">
        <v>32</v>
      </c>
      <c r="R364">
        <v>17</v>
      </c>
      <c r="S364">
        <v>22</v>
      </c>
      <c r="U364" s="65">
        <v>44954</v>
      </c>
      <c r="V364">
        <v>6</v>
      </c>
      <c r="W364">
        <v>1</v>
      </c>
      <c r="X364"/>
      <c r="AC364" s="65">
        <v>45144</v>
      </c>
      <c r="AD364">
        <v>1</v>
      </c>
      <c r="AE364">
        <v>3</v>
      </c>
      <c r="AF364">
        <v>1</v>
      </c>
      <c r="AJ364" s="65">
        <v>45146</v>
      </c>
      <c r="AK364">
        <v>10</v>
      </c>
      <c r="AL364">
        <v>8</v>
      </c>
      <c r="AM364"/>
    </row>
    <row r="365" spans="11:39">
      <c r="K365" s="65">
        <v>45003</v>
      </c>
      <c r="L365">
        <v>121</v>
      </c>
      <c r="M365">
        <v>157</v>
      </c>
      <c r="N365">
        <v>9</v>
      </c>
      <c r="P365" s="65">
        <v>45003</v>
      </c>
      <c r="Q365">
        <v>22</v>
      </c>
      <c r="R365">
        <v>15</v>
      </c>
      <c r="S365">
        <v>8</v>
      </c>
      <c r="U365" s="65">
        <v>44955</v>
      </c>
      <c r="V365">
        <v>2</v>
      </c>
      <c r="W365">
        <v>1</v>
      </c>
      <c r="X365"/>
      <c r="AC365" s="65">
        <v>45145</v>
      </c>
      <c r="AD365">
        <v>10</v>
      </c>
      <c r="AE365">
        <v>17</v>
      </c>
      <c r="AF365"/>
      <c r="AJ365" s="65">
        <v>45147</v>
      </c>
      <c r="AK365">
        <v>9</v>
      </c>
      <c r="AL365">
        <v>8</v>
      </c>
      <c r="AM365"/>
    </row>
    <row r="366" spans="11:39">
      <c r="K366" s="65">
        <v>45004</v>
      </c>
      <c r="L366">
        <v>102</v>
      </c>
      <c r="M366">
        <v>145</v>
      </c>
      <c r="N366">
        <v>7</v>
      </c>
      <c r="P366" s="65">
        <v>45004</v>
      </c>
      <c r="Q366">
        <v>19</v>
      </c>
      <c r="R366">
        <v>14</v>
      </c>
      <c r="S366">
        <v>6</v>
      </c>
      <c r="U366" s="65">
        <v>44956</v>
      </c>
      <c r="V366">
        <v>9</v>
      </c>
      <c r="W366">
        <v>3</v>
      </c>
      <c r="X366">
        <v>2</v>
      </c>
      <c r="AC366" s="65">
        <v>45146</v>
      </c>
      <c r="AD366">
        <v>11</v>
      </c>
      <c r="AE366">
        <v>7</v>
      </c>
      <c r="AF366"/>
      <c r="AJ366" s="65">
        <v>45148</v>
      </c>
      <c r="AK366">
        <v>9</v>
      </c>
      <c r="AL366">
        <v>10</v>
      </c>
      <c r="AM366"/>
    </row>
    <row r="367" spans="11:39">
      <c r="K367" s="65">
        <v>45005</v>
      </c>
      <c r="L367">
        <v>209</v>
      </c>
      <c r="M367">
        <v>286</v>
      </c>
      <c r="N367">
        <v>8</v>
      </c>
      <c r="P367" s="65">
        <v>45005</v>
      </c>
      <c r="Q367">
        <v>30</v>
      </c>
      <c r="R367">
        <v>23</v>
      </c>
      <c r="S367">
        <v>7</v>
      </c>
      <c r="U367" s="65">
        <v>44957</v>
      </c>
      <c r="V367">
        <v>20</v>
      </c>
      <c r="W367">
        <v>1</v>
      </c>
      <c r="X367">
        <v>1</v>
      </c>
      <c r="AC367" s="65">
        <v>45147</v>
      </c>
      <c r="AD367">
        <v>11</v>
      </c>
      <c r="AE367">
        <v>13</v>
      </c>
      <c r="AF367"/>
      <c r="AJ367" s="65">
        <v>45149</v>
      </c>
      <c r="AK367">
        <v>8</v>
      </c>
      <c r="AL367">
        <v>5</v>
      </c>
      <c r="AM367"/>
    </row>
    <row r="368" spans="11:39">
      <c r="K368" s="65">
        <v>45006</v>
      </c>
      <c r="L368">
        <v>141</v>
      </c>
      <c r="M368">
        <v>247</v>
      </c>
      <c r="N368">
        <v>5</v>
      </c>
      <c r="P368" s="65">
        <v>45006</v>
      </c>
      <c r="Q368">
        <v>26</v>
      </c>
      <c r="R368">
        <v>11</v>
      </c>
      <c r="S368">
        <v>3</v>
      </c>
      <c r="U368" s="65">
        <v>44958</v>
      </c>
      <c r="V368">
        <v>11</v>
      </c>
      <c r="W368">
        <v>2</v>
      </c>
      <c r="X368"/>
      <c r="AC368" s="65">
        <v>45148</v>
      </c>
      <c r="AD368">
        <v>9</v>
      </c>
      <c r="AE368">
        <v>10</v>
      </c>
      <c r="AF368"/>
      <c r="AJ368" s="65">
        <v>45150</v>
      </c>
      <c r="AK368">
        <v>7</v>
      </c>
      <c r="AL368">
        <v>1</v>
      </c>
      <c r="AM368"/>
    </row>
    <row r="369" spans="11:39">
      <c r="K369" s="65">
        <v>45007</v>
      </c>
      <c r="L369">
        <v>183</v>
      </c>
      <c r="M369">
        <v>260</v>
      </c>
      <c r="N369">
        <v>6</v>
      </c>
      <c r="P369" s="65">
        <v>45007</v>
      </c>
      <c r="Q369">
        <v>36</v>
      </c>
      <c r="R369">
        <v>18</v>
      </c>
      <c r="S369">
        <v>2</v>
      </c>
      <c r="U369" s="65">
        <v>44959</v>
      </c>
      <c r="V369">
        <v>9</v>
      </c>
      <c r="W369">
        <v>2</v>
      </c>
      <c r="X369">
        <v>2</v>
      </c>
      <c r="AC369" s="65">
        <v>45149</v>
      </c>
      <c r="AD369">
        <v>8</v>
      </c>
      <c r="AE369">
        <v>4</v>
      </c>
      <c r="AF369"/>
      <c r="AJ369" s="65">
        <v>45151</v>
      </c>
      <c r="AK369">
        <v>1</v>
      </c>
      <c r="AL369">
        <v>4</v>
      </c>
      <c r="AM369"/>
    </row>
    <row r="370" spans="11:39">
      <c r="K370" s="65">
        <v>45008</v>
      </c>
      <c r="L370">
        <v>194</v>
      </c>
      <c r="M370">
        <v>331</v>
      </c>
      <c r="N370">
        <v>12</v>
      </c>
      <c r="P370" s="65">
        <v>45008</v>
      </c>
      <c r="Q370">
        <v>27</v>
      </c>
      <c r="R370">
        <v>12</v>
      </c>
      <c r="S370">
        <v>8</v>
      </c>
      <c r="U370" s="65">
        <v>44960</v>
      </c>
      <c r="V370">
        <v>10</v>
      </c>
      <c r="W370"/>
      <c r="X370"/>
      <c r="AC370" s="65">
        <v>45150</v>
      </c>
      <c r="AD370">
        <v>7</v>
      </c>
      <c r="AE370">
        <v>2</v>
      </c>
      <c r="AF370"/>
      <c r="AJ370" s="65">
        <v>45152</v>
      </c>
      <c r="AK370">
        <v>2</v>
      </c>
      <c r="AL370">
        <v>1</v>
      </c>
      <c r="AM370"/>
    </row>
    <row r="371" spans="11:39">
      <c r="K371" s="65">
        <v>45009</v>
      </c>
      <c r="L371">
        <v>105</v>
      </c>
      <c r="M371">
        <v>209</v>
      </c>
      <c r="N371">
        <v>6</v>
      </c>
      <c r="P371" s="65">
        <v>45009</v>
      </c>
      <c r="Q371">
        <v>16</v>
      </c>
      <c r="R371">
        <v>7</v>
      </c>
      <c r="S371">
        <v>5</v>
      </c>
      <c r="U371" s="65">
        <v>44961</v>
      </c>
      <c r="V371">
        <v>10</v>
      </c>
      <c r="W371">
        <v>2</v>
      </c>
      <c r="X371"/>
      <c r="AC371" s="65">
        <v>45151</v>
      </c>
      <c r="AD371">
        <v>1</v>
      </c>
      <c r="AE371">
        <v>4</v>
      </c>
      <c r="AF371">
        <v>1</v>
      </c>
      <c r="AJ371" s="65">
        <v>45153</v>
      </c>
      <c r="AK371">
        <v>7</v>
      </c>
      <c r="AL371">
        <v>5</v>
      </c>
      <c r="AM371"/>
    </row>
    <row r="372" spans="11:39">
      <c r="K372" s="65">
        <v>45010</v>
      </c>
      <c r="L372">
        <v>104</v>
      </c>
      <c r="M372">
        <v>143</v>
      </c>
      <c r="N372">
        <v>1</v>
      </c>
      <c r="P372" s="65">
        <v>45010</v>
      </c>
      <c r="Q372">
        <v>13</v>
      </c>
      <c r="R372">
        <v>6</v>
      </c>
      <c r="S372">
        <v>1</v>
      </c>
      <c r="U372" s="65">
        <v>44962</v>
      </c>
      <c r="V372">
        <v>2</v>
      </c>
      <c r="W372"/>
      <c r="X372"/>
      <c r="AC372" s="65">
        <v>45152</v>
      </c>
      <c r="AD372">
        <v>3</v>
      </c>
      <c r="AE372">
        <v>1</v>
      </c>
      <c r="AF372"/>
      <c r="AJ372" s="65">
        <v>45154</v>
      </c>
      <c r="AK372">
        <v>2</v>
      </c>
      <c r="AL372">
        <v>14</v>
      </c>
      <c r="AM372"/>
    </row>
    <row r="373" spans="11:39">
      <c r="K373" s="65">
        <v>45011</v>
      </c>
      <c r="L373">
        <v>101</v>
      </c>
      <c r="M373">
        <v>120</v>
      </c>
      <c r="N373">
        <v>3</v>
      </c>
      <c r="P373" s="65">
        <v>45011</v>
      </c>
      <c r="Q373">
        <v>16</v>
      </c>
      <c r="R373">
        <v>8</v>
      </c>
      <c r="S373">
        <v>3</v>
      </c>
      <c r="U373" s="65">
        <v>44963</v>
      </c>
      <c r="V373">
        <v>14</v>
      </c>
      <c r="W373">
        <v>1</v>
      </c>
      <c r="X373">
        <v>1</v>
      </c>
      <c r="AC373" s="65">
        <v>45153</v>
      </c>
      <c r="AD373">
        <v>9</v>
      </c>
      <c r="AE373">
        <v>9</v>
      </c>
      <c r="AF373"/>
      <c r="AJ373" s="65">
        <v>45155</v>
      </c>
      <c r="AK373">
        <v>9</v>
      </c>
      <c r="AL373">
        <v>5</v>
      </c>
      <c r="AM373">
        <v>1</v>
      </c>
    </row>
    <row r="374" spans="11:39">
      <c r="K374" s="65">
        <v>45012</v>
      </c>
      <c r="L374">
        <v>157</v>
      </c>
      <c r="M374">
        <v>405</v>
      </c>
      <c r="N374">
        <v>16</v>
      </c>
      <c r="P374" s="65">
        <v>45012</v>
      </c>
      <c r="Q374">
        <v>21</v>
      </c>
      <c r="R374">
        <v>27</v>
      </c>
      <c r="S374">
        <v>15</v>
      </c>
      <c r="U374" s="65">
        <v>44964</v>
      </c>
      <c r="V374">
        <v>35</v>
      </c>
      <c r="W374">
        <v>3</v>
      </c>
      <c r="X374"/>
      <c r="AC374" s="65">
        <v>45154</v>
      </c>
      <c r="AD374">
        <v>5</v>
      </c>
      <c r="AE374">
        <v>14</v>
      </c>
      <c r="AF374"/>
      <c r="AJ374" s="65">
        <v>45156</v>
      </c>
      <c r="AK374">
        <v>7</v>
      </c>
      <c r="AL374">
        <v>7</v>
      </c>
      <c r="AM374">
        <v>1</v>
      </c>
    </row>
    <row r="375" spans="11:39">
      <c r="K375" s="65">
        <v>45013</v>
      </c>
      <c r="L375">
        <v>1061</v>
      </c>
      <c r="M375">
        <v>790</v>
      </c>
      <c r="N375">
        <v>4</v>
      </c>
      <c r="P375" s="65">
        <v>45013</v>
      </c>
      <c r="Q375">
        <v>37</v>
      </c>
      <c r="R375">
        <v>20</v>
      </c>
      <c r="S375">
        <v>3</v>
      </c>
      <c r="U375" s="65">
        <v>44965</v>
      </c>
      <c r="V375">
        <v>59</v>
      </c>
      <c r="W375">
        <v>1</v>
      </c>
      <c r="X375">
        <v>1</v>
      </c>
      <c r="AC375" s="65">
        <v>45155</v>
      </c>
      <c r="AD375">
        <v>20</v>
      </c>
      <c r="AE375">
        <v>13</v>
      </c>
      <c r="AF375">
        <v>3</v>
      </c>
      <c r="AJ375" s="65">
        <v>45157</v>
      </c>
      <c r="AK375">
        <v>3</v>
      </c>
      <c r="AL375">
        <v>2</v>
      </c>
      <c r="AM375"/>
    </row>
    <row r="376" spans="11:39">
      <c r="K376" s="65">
        <v>45014</v>
      </c>
      <c r="L376">
        <v>835</v>
      </c>
      <c r="M376">
        <v>707</v>
      </c>
      <c r="N376">
        <v>10</v>
      </c>
      <c r="P376" s="65">
        <v>45014</v>
      </c>
      <c r="Q376">
        <v>67</v>
      </c>
      <c r="R376">
        <v>18</v>
      </c>
      <c r="S376">
        <v>8</v>
      </c>
      <c r="U376" s="65">
        <v>44966</v>
      </c>
      <c r="V376">
        <v>43</v>
      </c>
      <c r="W376">
        <v>5</v>
      </c>
      <c r="X376"/>
      <c r="AC376" s="65">
        <v>45156</v>
      </c>
      <c r="AD376">
        <v>6</v>
      </c>
      <c r="AE376">
        <v>5</v>
      </c>
      <c r="AF376">
        <v>1</v>
      </c>
      <c r="AJ376" s="65">
        <v>45158</v>
      </c>
      <c r="AK376">
        <v>4</v>
      </c>
      <c r="AL376">
        <v>4</v>
      </c>
      <c r="AM376">
        <v>1</v>
      </c>
    </row>
    <row r="377" spans="11:39">
      <c r="K377" s="65">
        <v>45015</v>
      </c>
      <c r="L377">
        <v>912</v>
      </c>
      <c r="M377">
        <v>787</v>
      </c>
      <c r="N377">
        <v>6</v>
      </c>
      <c r="P377" s="65">
        <v>45015</v>
      </c>
      <c r="Q377">
        <v>84</v>
      </c>
      <c r="R377">
        <v>35</v>
      </c>
      <c r="S377">
        <v>6</v>
      </c>
      <c r="U377" s="65">
        <v>44967</v>
      </c>
      <c r="V377">
        <v>44</v>
      </c>
      <c r="W377">
        <v>3</v>
      </c>
      <c r="X377"/>
      <c r="AC377" s="65">
        <v>45157</v>
      </c>
      <c r="AD377">
        <v>3</v>
      </c>
      <c r="AE377">
        <v>2</v>
      </c>
      <c r="AF377"/>
      <c r="AJ377" s="65">
        <v>45159</v>
      </c>
      <c r="AK377">
        <v>5</v>
      </c>
      <c r="AL377">
        <v>3</v>
      </c>
      <c r="AM377">
        <v>1</v>
      </c>
    </row>
    <row r="378" spans="11:39">
      <c r="K378" s="65">
        <v>45016</v>
      </c>
      <c r="L378">
        <v>671</v>
      </c>
      <c r="M378">
        <v>525</v>
      </c>
      <c r="N378">
        <v>2</v>
      </c>
      <c r="P378" s="65">
        <v>45016</v>
      </c>
      <c r="Q378">
        <v>63</v>
      </c>
      <c r="R378">
        <v>14</v>
      </c>
      <c r="S378">
        <v>2</v>
      </c>
      <c r="U378" s="65">
        <v>44968</v>
      </c>
      <c r="V378">
        <v>10</v>
      </c>
      <c r="W378"/>
      <c r="X378">
        <v>1</v>
      </c>
      <c r="AC378" s="65">
        <v>45158</v>
      </c>
      <c r="AD378">
        <v>4</v>
      </c>
      <c r="AE378">
        <v>3</v>
      </c>
      <c r="AF378">
        <v>2</v>
      </c>
      <c r="AJ378" s="65">
        <v>45160</v>
      </c>
      <c r="AK378">
        <v>12</v>
      </c>
      <c r="AL378">
        <v>6</v>
      </c>
      <c r="AM378"/>
    </row>
    <row r="379" spans="11:39">
      <c r="K379" s="65">
        <v>45017</v>
      </c>
      <c r="L379">
        <v>467</v>
      </c>
      <c r="M379">
        <v>338</v>
      </c>
      <c r="N379">
        <v>7</v>
      </c>
      <c r="P379" s="65">
        <v>45017</v>
      </c>
      <c r="Q379">
        <v>63</v>
      </c>
      <c r="R379">
        <v>10</v>
      </c>
      <c r="S379">
        <v>4</v>
      </c>
      <c r="U379" s="65">
        <v>44969</v>
      </c>
      <c r="V379">
        <v>13</v>
      </c>
      <c r="W379"/>
      <c r="X379">
        <v>1</v>
      </c>
      <c r="AC379" s="65">
        <v>45159</v>
      </c>
      <c r="AD379">
        <v>6</v>
      </c>
      <c r="AE379">
        <v>4</v>
      </c>
      <c r="AF379"/>
      <c r="AJ379" s="65">
        <v>45161</v>
      </c>
      <c r="AK379">
        <v>17</v>
      </c>
      <c r="AL379">
        <v>12</v>
      </c>
      <c r="AM379"/>
    </row>
    <row r="380" spans="11:39">
      <c r="K380" s="65">
        <v>45018</v>
      </c>
      <c r="L380">
        <v>389</v>
      </c>
      <c r="M380">
        <v>287</v>
      </c>
      <c r="N380">
        <v>6</v>
      </c>
      <c r="P380" s="65">
        <v>45018</v>
      </c>
      <c r="Q380">
        <v>64</v>
      </c>
      <c r="R380">
        <v>10</v>
      </c>
      <c r="S380">
        <v>4</v>
      </c>
      <c r="U380" s="65">
        <v>44970</v>
      </c>
      <c r="V380">
        <v>20</v>
      </c>
      <c r="W380">
        <v>1</v>
      </c>
      <c r="X380"/>
      <c r="AC380" s="65">
        <v>45160</v>
      </c>
      <c r="AD380">
        <v>25</v>
      </c>
      <c r="AE380">
        <v>14</v>
      </c>
      <c r="AF380">
        <v>1</v>
      </c>
      <c r="AJ380" s="65">
        <v>45162</v>
      </c>
      <c r="AK380">
        <v>4</v>
      </c>
      <c r="AL380">
        <v>2</v>
      </c>
      <c r="AM380"/>
    </row>
    <row r="381" spans="11:39">
      <c r="K381" s="65">
        <v>45019</v>
      </c>
      <c r="L381">
        <v>1382</v>
      </c>
      <c r="M381">
        <v>774</v>
      </c>
      <c r="N381">
        <v>4</v>
      </c>
      <c r="P381" s="65">
        <v>45019</v>
      </c>
      <c r="Q381">
        <v>134</v>
      </c>
      <c r="R381">
        <v>27</v>
      </c>
      <c r="S381">
        <v>4</v>
      </c>
      <c r="U381" s="65">
        <v>44971</v>
      </c>
      <c r="V381">
        <v>9</v>
      </c>
      <c r="W381"/>
      <c r="X381">
        <v>1</v>
      </c>
      <c r="AC381" s="65">
        <v>45161</v>
      </c>
      <c r="AD381">
        <v>18</v>
      </c>
      <c r="AE381">
        <v>8</v>
      </c>
      <c r="AF381">
        <v>1</v>
      </c>
      <c r="AJ381" s="65">
        <v>45163</v>
      </c>
      <c r="AK381">
        <v>1</v>
      </c>
      <c r="AL381">
        <v>2</v>
      </c>
      <c r="AM381"/>
    </row>
    <row r="382" spans="11:39">
      <c r="K382" s="65">
        <v>45020</v>
      </c>
      <c r="L382">
        <v>1140</v>
      </c>
      <c r="M382">
        <v>886</v>
      </c>
      <c r="N382">
        <v>5</v>
      </c>
      <c r="P382" s="65">
        <v>45020</v>
      </c>
      <c r="Q382">
        <v>122</v>
      </c>
      <c r="R382">
        <v>20</v>
      </c>
      <c r="S382">
        <v>2</v>
      </c>
      <c r="U382" s="65">
        <v>44972</v>
      </c>
      <c r="V382">
        <v>15</v>
      </c>
      <c r="W382">
        <v>4</v>
      </c>
      <c r="X382"/>
      <c r="AC382" s="65">
        <v>45162</v>
      </c>
      <c r="AD382">
        <v>7</v>
      </c>
      <c r="AE382">
        <v>2</v>
      </c>
      <c r="AF382"/>
      <c r="AJ382" s="65">
        <v>45164</v>
      </c>
      <c r="AK382">
        <v>7</v>
      </c>
      <c r="AL382">
        <v>3</v>
      </c>
      <c r="AM382"/>
    </row>
    <row r="383" spans="11:39">
      <c r="K383" s="65">
        <v>45021</v>
      </c>
      <c r="L383">
        <v>526</v>
      </c>
      <c r="M383">
        <v>546</v>
      </c>
      <c r="N383">
        <v>4</v>
      </c>
      <c r="P383" s="65">
        <v>45021</v>
      </c>
      <c r="Q383">
        <v>46</v>
      </c>
      <c r="R383">
        <v>18</v>
      </c>
      <c r="S383">
        <v>4</v>
      </c>
      <c r="U383" s="65">
        <v>44973</v>
      </c>
      <c r="V383">
        <v>8</v>
      </c>
      <c r="W383">
        <v>3</v>
      </c>
      <c r="X383">
        <v>1</v>
      </c>
      <c r="AC383" s="65">
        <v>45163</v>
      </c>
      <c r="AD383">
        <v>2</v>
      </c>
      <c r="AE383">
        <v>1</v>
      </c>
      <c r="AF383"/>
      <c r="AJ383" s="65">
        <v>45165</v>
      </c>
      <c r="AK383">
        <v>11</v>
      </c>
      <c r="AL383">
        <v>5</v>
      </c>
      <c r="AM383">
        <v>1</v>
      </c>
    </row>
    <row r="384" spans="11:39">
      <c r="K384" s="65">
        <v>45022</v>
      </c>
      <c r="L384">
        <v>322</v>
      </c>
      <c r="M384">
        <v>405</v>
      </c>
      <c r="N384">
        <v>25</v>
      </c>
      <c r="P384" s="65">
        <v>45022</v>
      </c>
      <c r="Q384">
        <v>28</v>
      </c>
      <c r="R384">
        <v>12</v>
      </c>
      <c r="S384">
        <v>20</v>
      </c>
      <c r="U384" s="65">
        <v>44974</v>
      </c>
      <c r="V384">
        <v>18</v>
      </c>
      <c r="W384">
        <v>1</v>
      </c>
      <c r="X384">
        <v>4</v>
      </c>
      <c r="AC384" s="65">
        <v>45164</v>
      </c>
      <c r="AD384">
        <v>13</v>
      </c>
      <c r="AE384">
        <v>5</v>
      </c>
      <c r="AF384">
        <v>1</v>
      </c>
      <c r="AJ384" s="65">
        <v>45166</v>
      </c>
      <c r="AK384">
        <v>9</v>
      </c>
      <c r="AL384">
        <v>4</v>
      </c>
      <c r="AM384"/>
    </row>
    <row r="385" spans="11:39">
      <c r="K385" s="65">
        <v>45023</v>
      </c>
      <c r="L385">
        <v>213</v>
      </c>
      <c r="M385">
        <v>296</v>
      </c>
      <c r="N385">
        <v>6</v>
      </c>
      <c r="P385" s="65">
        <v>45023</v>
      </c>
      <c r="Q385">
        <v>25</v>
      </c>
      <c r="R385">
        <v>10</v>
      </c>
      <c r="S385">
        <v>6</v>
      </c>
      <c r="U385" s="65">
        <v>44975</v>
      </c>
      <c r="V385">
        <v>5</v>
      </c>
      <c r="W385"/>
      <c r="X385"/>
      <c r="AC385" s="65">
        <v>45165</v>
      </c>
      <c r="AD385">
        <v>7</v>
      </c>
      <c r="AE385">
        <v>4</v>
      </c>
      <c r="AF385">
        <v>1</v>
      </c>
      <c r="AJ385" s="65">
        <v>45167</v>
      </c>
      <c r="AK385">
        <v>12</v>
      </c>
      <c r="AL385">
        <v>3</v>
      </c>
      <c r="AM385"/>
    </row>
    <row r="386" spans="11:39">
      <c r="K386" s="65">
        <v>45024</v>
      </c>
      <c r="L386">
        <v>250</v>
      </c>
      <c r="M386">
        <v>360</v>
      </c>
      <c r="N386">
        <v>10</v>
      </c>
      <c r="P386" s="65">
        <v>45024</v>
      </c>
      <c r="Q386">
        <v>31</v>
      </c>
      <c r="R386">
        <v>10</v>
      </c>
      <c r="S386">
        <v>6</v>
      </c>
      <c r="U386" s="65">
        <v>44976</v>
      </c>
      <c r="V386">
        <v>8</v>
      </c>
      <c r="W386">
        <v>1</v>
      </c>
      <c r="X386"/>
      <c r="AC386" s="65">
        <v>45166</v>
      </c>
      <c r="AD386">
        <v>10</v>
      </c>
      <c r="AE386">
        <v>5</v>
      </c>
      <c r="AF386"/>
      <c r="AJ386" s="65">
        <v>45168</v>
      </c>
      <c r="AK386">
        <v>3</v>
      </c>
      <c r="AL386"/>
      <c r="AM386"/>
    </row>
    <row r="387" spans="11:39">
      <c r="K387" s="65">
        <v>45025</v>
      </c>
      <c r="L387">
        <v>260</v>
      </c>
      <c r="M387">
        <v>306</v>
      </c>
      <c r="N387">
        <v>9</v>
      </c>
      <c r="P387" s="65">
        <v>45025</v>
      </c>
      <c r="Q387">
        <v>32</v>
      </c>
      <c r="R387">
        <v>10</v>
      </c>
      <c r="S387">
        <v>9</v>
      </c>
      <c r="U387" s="65">
        <v>44977</v>
      </c>
      <c r="V387">
        <v>26</v>
      </c>
      <c r="W387">
        <v>3</v>
      </c>
      <c r="X387">
        <v>1</v>
      </c>
      <c r="AC387" s="65">
        <v>45167</v>
      </c>
      <c r="AD387">
        <v>14</v>
      </c>
      <c r="AE387">
        <v>2</v>
      </c>
      <c r="AF387"/>
      <c r="AJ387" s="65">
        <v>45169</v>
      </c>
      <c r="AK387">
        <v>8</v>
      </c>
      <c r="AL387">
        <v>2</v>
      </c>
      <c r="AM387">
        <v>2</v>
      </c>
    </row>
    <row r="388" spans="11:39">
      <c r="K388" s="65">
        <v>45026</v>
      </c>
      <c r="L388">
        <v>300</v>
      </c>
      <c r="M388">
        <v>430</v>
      </c>
      <c r="N388">
        <v>10</v>
      </c>
      <c r="P388" s="65">
        <v>45026</v>
      </c>
      <c r="Q388">
        <v>40</v>
      </c>
      <c r="R388">
        <v>10</v>
      </c>
      <c r="S388">
        <v>8</v>
      </c>
      <c r="U388" s="65">
        <v>44978</v>
      </c>
      <c r="V388">
        <v>26</v>
      </c>
      <c r="W388">
        <v>2</v>
      </c>
      <c r="X388"/>
      <c r="AC388" s="65">
        <v>45168</v>
      </c>
      <c r="AD388">
        <v>3</v>
      </c>
      <c r="AE388"/>
      <c r="AF388"/>
      <c r="AJ388" s="65">
        <v>45170</v>
      </c>
      <c r="AK388">
        <v>2</v>
      </c>
      <c r="AL388">
        <v>1</v>
      </c>
      <c r="AM388"/>
    </row>
    <row r="389" spans="11:39">
      <c r="K389" s="65">
        <v>45027</v>
      </c>
      <c r="L389">
        <v>195</v>
      </c>
      <c r="M389">
        <v>308</v>
      </c>
      <c r="N389">
        <v>5</v>
      </c>
      <c r="P389" s="65">
        <v>45027</v>
      </c>
      <c r="Q389">
        <v>21</v>
      </c>
      <c r="R389">
        <v>8</v>
      </c>
      <c r="S389">
        <v>5</v>
      </c>
      <c r="U389" s="65">
        <v>44979</v>
      </c>
      <c r="V389">
        <v>26</v>
      </c>
      <c r="W389"/>
      <c r="X389">
        <v>1</v>
      </c>
      <c r="AC389" s="65">
        <v>45169</v>
      </c>
      <c r="AD389">
        <v>13</v>
      </c>
      <c r="AE389">
        <v>4</v>
      </c>
      <c r="AF389">
        <v>2</v>
      </c>
      <c r="AJ389" s="65">
        <v>45171</v>
      </c>
      <c r="AK389">
        <v>3</v>
      </c>
      <c r="AL389">
        <v>3</v>
      </c>
      <c r="AM389"/>
    </row>
    <row r="390" spans="11:39">
      <c r="K390" s="65">
        <v>45028</v>
      </c>
      <c r="L390">
        <v>234</v>
      </c>
      <c r="M390">
        <v>441</v>
      </c>
      <c r="N390">
        <v>5</v>
      </c>
      <c r="P390" s="65">
        <v>45028</v>
      </c>
      <c r="Q390">
        <v>24</v>
      </c>
      <c r="R390">
        <v>16</v>
      </c>
      <c r="S390">
        <v>5</v>
      </c>
      <c r="U390" s="65">
        <v>44980</v>
      </c>
      <c r="V390">
        <v>28</v>
      </c>
      <c r="W390">
        <v>1</v>
      </c>
      <c r="X390">
        <v>1</v>
      </c>
      <c r="AC390" s="65">
        <v>45170</v>
      </c>
      <c r="AD390">
        <v>4</v>
      </c>
      <c r="AE390">
        <v>1</v>
      </c>
      <c r="AF390"/>
      <c r="AJ390" s="65">
        <v>45172</v>
      </c>
      <c r="AK390">
        <v>1</v>
      </c>
      <c r="AL390">
        <v>1</v>
      </c>
      <c r="AM390"/>
    </row>
    <row r="391" spans="11:39">
      <c r="K391" s="65">
        <v>45029</v>
      </c>
      <c r="L391">
        <v>225</v>
      </c>
      <c r="M391">
        <v>321</v>
      </c>
      <c r="N391">
        <v>1</v>
      </c>
      <c r="P391" s="65">
        <v>45029</v>
      </c>
      <c r="Q391">
        <v>27</v>
      </c>
      <c r="R391">
        <v>21</v>
      </c>
      <c r="S391">
        <v>1</v>
      </c>
      <c r="U391" s="65">
        <v>44981</v>
      </c>
      <c r="V391">
        <v>18</v>
      </c>
      <c r="W391">
        <v>2</v>
      </c>
      <c r="X391">
        <v>2</v>
      </c>
      <c r="AC391" s="65">
        <v>45171</v>
      </c>
      <c r="AD391">
        <v>1</v>
      </c>
      <c r="AE391">
        <v>4</v>
      </c>
      <c r="AF391"/>
      <c r="AJ391" s="65">
        <v>45173</v>
      </c>
      <c r="AK391">
        <v>8</v>
      </c>
      <c r="AL391">
        <v>5</v>
      </c>
      <c r="AM391"/>
    </row>
    <row r="392" spans="11:39">
      <c r="K392" s="65">
        <v>45030</v>
      </c>
      <c r="L392">
        <v>184</v>
      </c>
      <c r="M392">
        <v>288</v>
      </c>
      <c r="N392">
        <v>5</v>
      </c>
      <c r="P392" s="65">
        <v>45030</v>
      </c>
      <c r="Q392">
        <v>18</v>
      </c>
      <c r="R392">
        <v>16</v>
      </c>
      <c r="S392">
        <v>5</v>
      </c>
      <c r="U392" s="65">
        <v>44982</v>
      </c>
      <c r="V392">
        <v>5</v>
      </c>
      <c r="W392"/>
      <c r="X392">
        <v>2</v>
      </c>
      <c r="AC392" s="65">
        <v>45172</v>
      </c>
      <c r="AD392">
        <v>1</v>
      </c>
      <c r="AE392">
        <v>2</v>
      </c>
      <c r="AF392">
        <v>1</v>
      </c>
      <c r="AJ392" s="65">
        <v>45174</v>
      </c>
      <c r="AK392">
        <v>7</v>
      </c>
      <c r="AL392">
        <v>4</v>
      </c>
      <c r="AM392"/>
    </row>
    <row r="393" spans="11:39">
      <c r="K393" s="65">
        <v>45031</v>
      </c>
      <c r="L393">
        <v>99</v>
      </c>
      <c r="M393">
        <v>186</v>
      </c>
      <c r="N393">
        <v>2</v>
      </c>
      <c r="P393" s="65">
        <v>45031</v>
      </c>
      <c r="Q393">
        <v>13</v>
      </c>
      <c r="R393">
        <v>11</v>
      </c>
      <c r="S393">
        <v>1</v>
      </c>
      <c r="U393" s="65">
        <v>44983</v>
      </c>
      <c r="V393">
        <v>8</v>
      </c>
      <c r="W393">
        <v>1</v>
      </c>
      <c r="X393"/>
      <c r="AC393" s="65">
        <v>45173</v>
      </c>
      <c r="AD393">
        <v>15</v>
      </c>
      <c r="AE393">
        <v>6</v>
      </c>
      <c r="AF393"/>
      <c r="AJ393" s="65">
        <v>45175</v>
      </c>
      <c r="AK393">
        <v>2</v>
      </c>
      <c r="AL393"/>
      <c r="AM393">
        <v>2</v>
      </c>
    </row>
    <row r="394" spans="11:39">
      <c r="K394" s="65">
        <v>45032</v>
      </c>
      <c r="L394">
        <v>102</v>
      </c>
      <c r="M394">
        <v>167</v>
      </c>
      <c r="N394">
        <v>3</v>
      </c>
      <c r="P394" s="65">
        <v>45032</v>
      </c>
      <c r="Q394">
        <v>16</v>
      </c>
      <c r="R394">
        <v>10</v>
      </c>
      <c r="S394">
        <v>2</v>
      </c>
      <c r="U394" s="65">
        <v>44984</v>
      </c>
      <c r="V394">
        <v>11</v>
      </c>
      <c r="W394">
        <v>1</v>
      </c>
      <c r="X394"/>
      <c r="AC394" s="65">
        <v>45174</v>
      </c>
      <c r="AD394">
        <v>4</v>
      </c>
      <c r="AE394">
        <v>3</v>
      </c>
      <c r="AF394">
        <v>1</v>
      </c>
      <c r="AJ394" s="65">
        <v>45176</v>
      </c>
      <c r="AK394">
        <v>9</v>
      </c>
      <c r="AL394">
        <v>4</v>
      </c>
      <c r="AM394">
        <v>1</v>
      </c>
    </row>
    <row r="395" spans="11:39">
      <c r="K395" s="65">
        <v>45033</v>
      </c>
      <c r="L395">
        <v>115</v>
      </c>
      <c r="M395">
        <v>302</v>
      </c>
      <c r="N395">
        <v>10</v>
      </c>
      <c r="P395" s="65">
        <v>45033</v>
      </c>
      <c r="Q395">
        <v>16</v>
      </c>
      <c r="R395">
        <v>14</v>
      </c>
      <c r="S395">
        <v>9</v>
      </c>
      <c r="U395" s="65">
        <v>44985</v>
      </c>
      <c r="V395">
        <v>11</v>
      </c>
      <c r="W395">
        <v>3</v>
      </c>
      <c r="X395">
        <v>1</v>
      </c>
      <c r="AC395" s="65">
        <v>45175</v>
      </c>
      <c r="AD395">
        <v>2</v>
      </c>
      <c r="AE395"/>
      <c r="AF395">
        <v>1</v>
      </c>
      <c r="AJ395" s="65">
        <v>45177</v>
      </c>
      <c r="AK395">
        <v>9</v>
      </c>
      <c r="AL395">
        <v>3</v>
      </c>
      <c r="AM395">
        <v>1</v>
      </c>
    </row>
    <row r="396" spans="11:39">
      <c r="K396" s="65">
        <v>45034</v>
      </c>
      <c r="L396">
        <v>113</v>
      </c>
      <c r="M396">
        <v>285</v>
      </c>
      <c r="N396">
        <v>2</v>
      </c>
      <c r="P396" s="65">
        <v>45034</v>
      </c>
      <c r="Q396">
        <v>12</v>
      </c>
      <c r="R396">
        <v>8</v>
      </c>
      <c r="S396">
        <v>2</v>
      </c>
      <c r="U396" s="65">
        <v>44986</v>
      </c>
      <c r="V396">
        <v>32</v>
      </c>
      <c r="W396"/>
      <c r="X396">
        <v>2</v>
      </c>
      <c r="AC396" s="65">
        <v>45176</v>
      </c>
      <c r="AD396">
        <v>11</v>
      </c>
      <c r="AE396">
        <v>6</v>
      </c>
      <c r="AF396">
        <v>2</v>
      </c>
      <c r="AJ396" s="65">
        <v>45178</v>
      </c>
      <c r="AK396">
        <v>2</v>
      </c>
      <c r="AL396">
        <v>1</v>
      </c>
      <c r="AM396"/>
    </row>
    <row r="397" spans="11:39">
      <c r="K397" s="65">
        <v>45035</v>
      </c>
      <c r="L397">
        <v>271</v>
      </c>
      <c r="M397">
        <v>407</v>
      </c>
      <c r="N397">
        <v>34</v>
      </c>
      <c r="P397" s="65">
        <v>45035</v>
      </c>
      <c r="Q397">
        <v>35</v>
      </c>
      <c r="R397">
        <v>20</v>
      </c>
      <c r="S397">
        <v>26</v>
      </c>
      <c r="U397" s="65">
        <v>44987</v>
      </c>
      <c r="V397">
        <v>43</v>
      </c>
      <c r="W397">
        <v>3</v>
      </c>
      <c r="X397">
        <v>1</v>
      </c>
      <c r="AC397" s="65">
        <v>45177</v>
      </c>
      <c r="AD397">
        <v>7</v>
      </c>
      <c r="AE397">
        <v>2</v>
      </c>
      <c r="AF397">
        <v>1</v>
      </c>
      <c r="AJ397" s="65">
        <v>45179</v>
      </c>
      <c r="AK397">
        <v>2</v>
      </c>
      <c r="AL397">
        <v>2</v>
      </c>
      <c r="AM397">
        <v>1</v>
      </c>
    </row>
    <row r="398" spans="11:39">
      <c r="K398" s="65">
        <v>45036</v>
      </c>
      <c r="L398">
        <v>82</v>
      </c>
      <c r="M398">
        <v>249</v>
      </c>
      <c r="N398">
        <v>12</v>
      </c>
      <c r="P398" s="65">
        <v>45036</v>
      </c>
      <c r="Q398">
        <v>8</v>
      </c>
      <c r="R398">
        <v>12</v>
      </c>
      <c r="S398">
        <v>11</v>
      </c>
      <c r="U398" s="65">
        <v>44988</v>
      </c>
      <c r="V398">
        <v>40</v>
      </c>
      <c r="W398">
        <v>1</v>
      </c>
      <c r="X398">
        <v>1</v>
      </c>
      <c r="AC398" s="65">
        <v>45178</v>
      </c>
      <c r="AD398">
        <v>1</v>
      </c>
      <c r="AE398">
        <v>1</v>
      </c>
      <c r="AF398"/>
      <c r="AJ398" s="65">
        <v>45180</v>
      </c>
      <c r="AK398">
        <v>5</v>
      </c>
      <c r="AL398">
        <v>2</v>
      </c>
      <c r="AM398"/>
    </row>
    <row r="399" spans="11:39">
      <c r="K399" s="65">
        <v>45037</v>
      </c>
      <c r="L399">
        <v>816</v>
      </c>
      <c r="M399">
        <v>308</v>
      </c>
      <c r="N399">
        <v>14</v>
      </c>
      <c r="P399" s="65">
        <v>45037</v>
      </c>
      <c r="Q399">
        <v>86</v>
      </c>
      <c r="R399">
        <v>11</v>
      </c>
      <c r="S399">
        <v>11</v>
      </c>
      <c r="U399" s="65">
        <v>44989</v>
      </c>
      <c r="V399">
        <v>35</v>
      </c>
      <c r="W399">
        <v>2</v>
      </c>
      <c r="X399">
        <v>2</v>
      </c>
      <c r="AC399" s="65">
        <v>45179</v>
      </c>
      <c r="AD399">
        <v>3</v>
      </c>
      <c r="AE399">
        <v>2</v>
      </c>
      <c r="AF399">
        <v>1</v>
      </c>
      <c r="AJ399" s="65">
        <v>45181</v>
      </c>
      <c r="AK399">
        <v>5</v>
      </c>
      <c r="AL399">
        <v>6</v>
      </c>
      <c r="AM399">
        <v>3</v>
      </c>
    </row>
    <row r="400" spans="11:39">
      <c r="K400" s="65">
        <v>45038</v>
      </c>
      <c r="L400">
        <v>437</v>
      </c>
      <c r="M400">
        <v>585</v>
      </c>
      <c r="N400">
        <v>93</v>
      </c>
      <c r="P400" s="65">
        <v>45038</v>
      </c>
      <c r="Q400">
        <v>40</v>
      </c>
      <c r="R400">
        <v>19</v>
      </c>
      <c r="S400">
        <v>80</v>
      </c>
      <c r="U400" s="65">
        <v>44990</v>
      </c>
      <c r="V400">
        <v>21</v>
      </c>
      <c r="W400">
        <v>2</v>
      </c>
      <c r="X400">
        <v>2</v>
      </c>
      <c r="AC400" s="65">
        <v>45180</v>
      </c>
      <c r="AD400">
        <v>4</v>
      </c>
      <c r="AE400">
        <v>2</v>
      </c>
      <c r="AF400"/>
      <c r="AJ400" s="65">
        <v>45182</v>
      </c>
      <c r="AK400">
        <v>5</v>
      </c>
      <c r="AL400">
        <v>2</v>
      </c>
      <c r="AM400">
        <v>1</v>
      </c>
    </row>
    <row r="401" spans="11:39">
      <c r="K401" s="65">
        <v>45039</v>
      </c>
      <c r="L401">
        <v>222</v>
      </c>
      <c r="M401">
        <v>294</v>
      </c>
      <c r="N401">
        <v>20</v>
      </c>
      <c r="P401" s="65">
        <v>45039</v>
      </c>
      <c r="Q401">
        <v>27</v>
      </c>
      <c r="R401">
        <v>12</v>
      </c>
      <c r="S401">
        <v>15</v>
      </c>
      <c r="U401" s="65">
        <v>44991</v>
      </c>
      <c r="V401">
        <v>40</v>
      </c>
      <c r="W401">
        <v>4</v>
      </c>
      <c r="X401">
        <v>1</v>
      </c>
      <c r="AC401" s="65">
        <v>45181</v>
      </c>
      <c r="AD401">
        <v>5</v>
      </c>
      <c r="AE401">
        <v>6</v>
      </c>
      <c r="AF401">
        <v>3</v>
      </c>
      <c r="AJ401" s="65">
        <v>45183</v>
      </c>
      <c r="AK401">
        <v>5</v>
      </c>
      <c r="AL401">
        <v>6</v>
      </c>
      <c r="AM401"/>
    </row>
    <row r="402" spans="11:39">
      <c r="K402" s="65">
        <v>45040</v>
      </c>
      <c r="L402">
        <v>228</v>
      </c>
      <c r="M402">
        <v>379</v>
      </c>
      <c r="N402">
        <v>16</v>
      </c>
      <c r="P402" s="65">
        <v>45040</v>
      </c>
      <c r="Q402">
        <v>13</v>
      </c>
      <c r="R402">
        <v>8</v>
      </c>
      <c r="S402">
        <v>14</v>
      </c>
      <c r="U402" s="65">
        <v>44992</v>
      </c>
      <c r="V402">
        <v>40</v>
      </c>
      <c r="W402">
        <v>4</v>
      </c>
      <c r="X402">
        <v>1</v>
      </c>
      <c r="AC402" s="65">
        <v>45182</v>
      </c>
      <c r="AD402">
        <v>7</v>
      </c>
      <c r="AE402">
        <v>3</v>
      </c>
      <c r="AF402">
        <v>1</v>
      </c>
      <c r="AJ402" s="65">
        <v>45184</v>
      </c>
      <c r="AK402">
        <v>7</v>
      </c>
      <c r="AL402">
        <v>5</v>
      </c>
      <c r="AM402">
        <v>1</v>
      </c>
    </row>
    <row r="403" spans="11:39">
      <c r="K403" s="65">
        <v>45041</v>
      </c>
      <c r="L403">
        <v>189</v>
      </c>
      <c r="M403">
        <v>359</v>
      </c>
      <c r="N403">
        <v>4</v>
      </c>
      <c r="P403" s="65">
        <v>45041</v>
      </c>
      <c r="Q403">
        <v>24</v>
      </c>
      <c r="R403">
        <v>8</v>
      </c>
      <c r="S403">
        <v>4</v>
      </c>
      <c r="U403" s="65">
        <v>44993</v>
      </c>
      <c r="V403">
        <v>39</v>
      </c>
      <c r="W403">
        <v>4</v>
      </c>
      <c r="X403">
        <v>1</v>
      </c>
      <c r="AC403" s="65">
        <v>45183</v>
      </c>
      <c r="AD403">
        <v>17</v>
      </c>
      <c r="AE403">
        <v>7</v>
      </c>
      <c r="AF403">
        <v>1</v>
      </c>
      <c r="AJ403" s="65">
        <v>45185</v>
      </c>
      <c r="AK403">
        <v>1</v>
      </c>
      <c r="AL403"/>
      <c r="AM403"/>
    </row>
    <row r="404" spans="11:39">
      <c r="K404" s="65">
        <v>45042</v>
      </c>
      <c r="L404">
        <v>169</v>
      </c>
      <c r="M404">
        <v>304</v>
      </c>
      <c r="N404">
        <v>5</v>
      </c>
      <c r="P404" s="65">
        <v>45042</v>
      </c>
      <c r="Q404">
        <v>20</v>
      </c>
      <c r="R404">
        <v>12</v>
      </c>
      <c r="S404">
        <v>5</v>
      </c>
      <c r="U404" s="65">
        <v>44994</v>
      </c>
      <c r="V404">
        <v>23</v>
      </c>
      <c r="W404">
        <v>3</v>
      </c>
      <c r="X404">
        <v>1</v>
      </c>
      <c r="AC404" s="65">
        <v>45184</v>
      </c>
      <c r="AD404">
        <v>7</v>
      </c>
      <c r="AE404">
        <v>5</v>
      </c>
      <c r="AF404"/>
      <c r="AJ404" s="65">
        <v>45186</v>
      </c>
      <c r="AK404"/>
      <c r="AL404"/>
      <c r="AM404">
        <v>1</v>
      </c>
    </row>
    <row r="405" spans="11:39">
      <c r="K405" s="65">
        <v>45043</v>
      </c>
      <c r="L405">
        <v>120</v>
      </c>
      <c r="M405">
        <v>221</v>
      </c>
      <c r="N405">
        <v>10</v>
      </c>
      <c r="P405" s="65">
        <v>45043</v>
      </c>
      <c r="Q405">
        <v>18</v>
      </c>
      <c r="R405">
        <v>8</v>
      </c>
      <c r="S405">
        <v>8</v>
      </c>
      <c r="U405" s="65">
        <v>44995</v>
      </c>
      <c r="V405">
        <v>14</v>
      </c>
      <c r="W405">
        <v>3</v>
      </c>
      <c r="X405">
        <v>2</v>
      </c>
      <c r="AC405" s="65">
        <v>45186</v>
      </c>
      <c r="AD405"/>
      <c r="AE405">
        <v>1</v>
      </c>
      <c r="AF405">
        <v>2</v>
      </c>
      <c r="AJ405" s="65">
        <v>45187</v>
      </c>
      <c r="AK405">
        <v>5</v>
      </c>
      <c r="AL405"/>
      <c r="AM405"/>
    </row>
    <row r="406" spans="11:39">
      <c r="K406" s="65">
        <v>45044</v>
      </c>
      <c r="L406">
        <v>653</v>
      </c>
      <c r="M406">
        <v>462</v>
      </c>
      <c r="N406">
        <v>9</v>
      </c>
      <c r="P406" s="65">
        <v>45044</v>
      </c>
      <c r="Q406">
        <v>70</v>
      </c>
      <c r="R406">
        <v>12</v>
      </c>
      <c r="S406">
        <v>9</v>
      </c>
      <c r="U406" s="65">
        <v>44996</v>
      </c>
      <c r="V406">
        <v>5</v>
      </c>
      <c r="W406">
        <v>3</v>
      </c>
      <c r="X406">
        <v>1</v>
      </c>
      <c r="AC406" s="65">
        <v>45187</v>
      </c>
      <c r="AD406">
        <v>6</v>
      </c>
      <c r="AE406">
        <v>3</v>
      </c>
      <c r="AF406"/>
      <c r="AJ406" s="65">
        <v>45188</v>
      </c>
      <c r="AK406">
        <v>6</v>
      </c>
      <c r="AL406">
        <v>3</v>
      </c>
      <c r="AM406"/>
    </row>
    <row r="407" spans="11:39">
      <c r="K407" s="65">
        <v>45045</v>
      </c>
      <c r="L407">
        <v>251</v>
      </c>
      <c r="M407">
        <v>236</v>
      </c>
      <c r="N407">
        <v>6</v>
      </c>
      <c r="P407" s="65">
        <v>45045</v>
      </c>
      <c r="Q407">
        <v>32</v>
      </c>
      <c r="R407">
        <v>4</v>
      </c>
      <c r="S407">
        <v>5</v>
      </c>
      <c r="U407" s="65">
        <v>44997</v>
      </c>
      <c r="V407">
        <v>9</v>
      </c>
      <c r="W407">
        <v>2</v>
      </c>
      <c r="X407">
        <v>1</v>
      </c>
      <c r="AC407" s="65">
        <v>45188</v>
      </c>
      <c r="AD407">
        <v>9</v>
      </c>
      <c r="AE407">
        <v>4</v>
      </c>
      <c r="AF407"/>
      <c r="AJ407" s="65">
        <v>45189</v>
      </c>
      <c r="AK407">
        <v>5</v>
      </c>
      <c r="AL407">
        <v>3</v>
      </c>
      <c r="AM407">
        <v>1</v>
      </c>
    </row>
    <row r="408" spans="11:39">
      <c r="K408" s="65">
        <v>45046</v>
      </c>
      <c r="L408">
        <v>185</v>
      </c>
      <c r="M408">
        <v>171</v>
      </c>
      <c r="N408">
        <v>3</v>
      </c>
      <c r="P408" s="65">
        <v>45046</v>
      </c>
      <c r="Q408">
        <v>20</v>
      </c>
      <c r="R408">
        <v>3</v>
      </c>
      <c r="S408">
        <v>3</v>
      </c>
      <c r="U408" s="65">
        <v>44998</v>
      </c>
      <c r="V408">
        <v>26</v>
      </c>
      <c r="W408">
        <v>6</v>
      </c>
      <c r="X408">
        <v>2</v>
      </c>
      <c r="AC408" s="65">
        <v>45189</v>
      </c>
      <c r="AD408">
        <v>7</v>
      </c>
      <c r="AE408">
        <v>4</v>
      </c>
      <c r="AF408">
        <v>1</v>
      </c>
      <c r="AJ408" s="65">
        <v>45190</v>
      </c>
      <c r="AK408">
        <v>11</v>
      </c>
      <c r="AL408">
        <v>3</v>
      </c>
      <c r="AM408">
        <v>1</v>
      </c>
    </row>
    <row r="409" spans="11:39">
      <c r="K409" s="65">
        <v>45047</v>
      </c>
      <c r="L409">
        <v>138</v>
      </c>
      <c r="M409">
        <v>459</v>
      </c>
      <c r="N409">
        <v>52</v>
      </c>
      <c r="P409" s="65">
        <v>45047</v>
      </c>
      <c r="Q409">
        <v>16</v>
      </c>
      <c r="R409">
        <v>20</v>
      </c>
      <c r="S409">
        <v>45</v>
      </c>
      <c r="U409" s="65">
        <v>44999</v>
      </c>
      <c r="V409">
        <v>17</v>
      </c>
      <c r="W409">
        <v>4</v>
      </c>
      <c r="X409">
        <v>3</v>
      </c>
      <c r="AC409" s="65">
        <v>45190</v>
      </c>
      <c r="AD409">
        <v>19</v>
      </c>
      <c r="AE409">
        <v>2</v>
      </c>
      <c r="AF409">
        <v>1</v>
      </c>
      <c r="AJ409" s="65">
        <v>45191</v>
      </c>
      <c r="AK409">
        <v>6</v>
      </c>
      <c r="AL409">
        <v>2</v>
      </c>
      <c r="AM409"/>
    </row>
    <row r="410" spans="11:39">
      <c r="K410" s="65">
        <v>45048</v>
      </c>
      <c r="L410">
        <v>366</v>
      </c>
      <c r="M410">
        <v>481</v>
      </c>
      <c r="N410">
        <v>32</v>
      </c>
      <c r="P410" s="65">
        <v>45048</v>
      </c>
      <c r="Q410">
        <v>27</v>
      </c>
      <c r="R410">
        <v>13</v>
      </c>
      <c r="S410">
        <v>27</v>
      </c>
      <c r="U410" s="65">
        <v>45000</v>
      </c>
      <c r="V410">
        <v>21</v>
      </c>
      <c r="W410">
        <v>1</v>
      </c>
      <c r="X410">
        <v>5</v>
      </c>
      <c r="AC410" s="65">
        <v>45191</v>
      </c>
      <c r="AD410">
        <v>16</v>
      </c>
      <c r="AE410">
        <v>1</v>
      </c>
      <c r="AF410"/>
      <c r="AJ410" s="65">
        <v>45193</v>
      </c>
      <c r="AK410">
        <v>3</v>
      </c>
      <c r="AL410"/>
      <c r="AM410"/>
    </row>
    <row r="411" spans="11:39">
      <c r="K411" s="65">
        <v>45049</v>
      </c>
      <c r="L411">
        <v>164</v>
      </c>
      <c r="M411">
        <v>237</v>
      </c>
      <c r="N411">
        <v>18</v>
      </c>
      <c r="P411" s="65">
        <v>45049</v>
      </c>
      <c r="Q411">
        <v>26</v>
      </c>
      <c r="R411">
        <v>9</v>
      </c>
      <c r="S411">
        <v>14</v>
      </c>
      <c r="U411" s="65">
        <v>45001</v>
      </c>
      <c r="V411">
        <v>21</v>
      </c>
      <c r="W411">
        <v>4</v>
      </c>
      <c r="X411">
        <v>2</v>
      </c>
      <c r="AC411" s="65">
        <v>45193</v>
      </c>
      <c r="AD411">
        <v>3</v>
      </c>
      <c r="AE411"/>
      <c r="AF411"/>
      <c r="AJ411" s="65">
        <v>45194</v>
      </c>
      <c r="AK411">
        <v>5</v>
      </c>
      <c r="AL411">
        <v>2</v>
      </c>
      <c r="AM411"/>
    </row>
    <row r="412" spans="11:39">
      <c r="K412" s="65">
        <v>45050</v>
      </c>
      <c r="L412">
        <v>165</v>
      </c>
      <c r="M412">
        <v>262</v>
      </c>
      <c r="N412">
        <v>14</v>
      </c>
      <c r="P412" s="65">
        <v>45050</v>
      </c>
      <c r="Q412">
        <v>23</v>
      </c>
      <c r="R412">
        <v>4</v>
      </c>
      <c r="S412">
        <v>10</v>
      </c>
      <c r="U412" s="65">
        <v>45002</v>
      </c>
      <c r="V412">
        <v>15</v>
      </c>
      <c r="W412">
        <v>4</v>
      </c>
      <c r="X412">
        <v>1</v>
      </c>
      <c r="AC412" s="65">
        <v>45194</v>
      </c>
      <c r="AD412">
        <v>6</v>
      </c>
      <c r="AE412">
        <v>5</v>
      </c>
      <c r="AF412">
        <v>1</v>
      </c>
      <c r="AJ412" s="65">
        <v>45195</v>
      </c>
      <c r="AK412">
        <v>7</v>
      </c>
      <c r="AL412">
        <v>6</v>
      </c>
      <c r="AM412">
        <v>1</v>
      </c>
    </row>
    <row r="413" spans="11:39">
      <c r="K413" s="65">
        <v>45051</v>
      </c>
      <c r="L413">
        <v>183</v>
      </c>
      <c r="M413">
        <v>361</v>
      </c>
      <c r="N413">
        <v>14</v>
      </c>
      <c r="P413" s="65">
        <v>45051</v>
      </c>
      <c r="Q413">
        <v>15</v>
      </c>
      <c r="R413">
        <v>9</v>
      </c>
      <c r="S413">
        <v>12</v>
      </c>
      <c r="U413" s="65">
        <v>45003</v>
      </c>
      <c r="V413">
        <v>11</v>
      </c>
      <c r="W413">
        <v>2</v>
      </c>
      <c r="X413">
        <v>1</v>
      </c>
      <c r="AC413" s="65">
        <v>45195</v>
      </c>
      <c r="AD413">
        <v>9</v>
      </c>
      <c r="AE413">
        <v>5</v>
      </c>
      <c r="AF413">
        <v>1</v>
      </c>
      <c r="AJ413" s="65">
        <v>45196</v>
      </c>
      <c r="AK413">
        <v>8</v>
      </c>
      <c r="AL413">
        <v>3</v>
      </c>
      <c r="AM413">
        <v>1</v>
      </c>
    </row>
    <row r="414" spans="11:39">
      <c r="K414" s="65">
        <v>45052</v>
      </c>
      <c r="L414">
        <v>115</v>
      </c>
      <c r="M414">
        <v>280</v>
      </c>
      <c r="N414">
        <v>27</v>
      </c>
      <c r="P414" s="65">
        <v>45052</v>
      </c>
      <c r="Q414">
        <v>15</v>
      </c>
      <c r="R414">
        <v>11</v>
      </c>
      <c r="S414">
        <v>23</v>
      </c>
      <c r="U414" s="65">
        <v>45004</v>
      </c>
      <c r="V414">
        <v>10</v>
      </c>
      <c r="W414">
        <v>3</v>
      </c>
      <c r="X414"/>
      <c r="AC414" s="65">
        <v>45196</v>
      </c>
      <c r="AD414">
        <v>15</v>
      </c>
      <c r="AE414">
        <v>3</v>
      </c>
      <c r="AF414"/>
      <c r="AJ414" s="65">
        <v>45197</v>
      </c>
      <c r="AK414">
        <v>12</v>
      </c>
      <c r="AL414">
        <v>5</v>
      </c>
      <c r="AM414"/>
    </row>
    <row r="415" spans="11:39">
      <c r="K415" s="65">
        <v>45053</v>
      </c>
      <c r="L415">
        <v>82</v>
      </c>
      <c r="M415">
        <v>147</v>
      </c>
      <c r="N415">
        <v>10</v>
      </c>
      <c r="P415" s="65">
        <v>45053</v>
      </c>
      <c r="Q415">
        <v>10</v>
      </c>
      <c r="R415">
        <v>5</v>
      </c>
      <c r="S415">
        <v>9</v>
      </c>
      <c r="U415" s="65">
        <v>45005</v>
      </c>
      <c r="V415">
        <v>16</v>
      </c>
      <c r="W415">
        <v>4</v>
      </c>
      <c r="X415"/>
      <c r="AC415" s="65">
        <v>45197</v>
      </c>
      <c r="AD415">
        <v>13</v>
      </c>
      <c r="AE415">
        <v>8</v>
      </c>
      <c r="AF415"/>
      <c r="AJ415" s="65">
        <v>45198</v>
      </c>
      <c r="AK415">
        <v>9</v>
      </c>
      <c r="AL415">
        <v>4</v>
      </c>
      <c r="AM415">
        <v>1</v>
      </c>
    </row>
    <row r="416" spans="11:39">
      <c r="K416" s="65">
        <v>45054</v>
      </c>
      <c r="L416">
        <v>152</v>
      </c>
      <c r="M416">
        <v>208</v>
      </c>
      <c r="N416">
        <v>9</v>
      </c>
      <c r="P416" s="65">
        <v>45054</v>
      </c>
      <c r="Q416">
        <v>17</v>
      </c>
      <c r="R416">
        <v>16</v>
      </c>
      <c r="S416">
        <v>6</v>
      </c>
      <c r="U416" s="65">
        <v>45006</v>
      </c>
      <c r="V416">
        <v>20</v>
      </c>
      <c r="W416"/>
      <c r="X416">
        <v>1</v>
      </c>
      <c r="AC416" s="65">
        <v>45198</v>
      </c>
      <c r="AD416">
        <v>17</v>
      </c>
      <c r="AE416">
        <v>3</v>
      </c>
      <c r="AF416">
        <v>1</v>
      </c>
      <c r="AJ416" s="65">
        <v>45199</v>
      </c>
      <c r="AK416">
        <v>5</v>
      </c>
      <c r="AL416">
        <v>1</v>
      </c>
      <c r="AM416"/>
    </row>
    <row r="417" spans="11:39">
      <c r="K417" s="65">
        <v>45055</v>
      </c>
      <c r="L417">
        <v>174</v>
      </c>
      <c r="M417">
        <v>338</v>
      </c>
      <c r="N417">
        <v>8</v>
      </c>
      <c r="P417" s="65">
        <v>45055</v>
      </c>
      <c r="Q417">
        <v>27</v>
      </c>
      <c r="R417">
        <v>15</v>
      </c>
      <c r="S417">
        <v>6</v>
      </c>
      <c r="U417" s="65">
        <v>45007</v>
      </c>
      <c r="V417">
        <v>18</v>
      </c>
      <c r="W417">
        <v>8</v>
      </c>
      <c r="X417"/>
      <c r="AC417" s="65">
        <v>45199</v>
      </c>
      <c r="AD417">
        <v>4</v>
      </c>
      <c r="AE417">
        <v>1</v>
      </c>
      <c r="AF417"/>
      <c r="AJ417" s="65">
        <v>45201</v>
      </c>
      <c r="AK417">
        <v>3</v>
      </c>
      <c r="AL417">
        <v>1</v>
      </c>
      <c r="AM417"/>
    </row>
    <row r="418" spans="11:39">
      <c r="K418" s="65">
        <v>45056</v>
      </c>
      <c r="L418">
        <v>98</v>
      </c>
      <c r="M418">
        <v>278</v>
      </c>
      <c r="N418">
        <v>22</v>
      </c>
      <c r="P418" s="65">
        <v>45056</v>
      </c>
      <c r="Q418">
        <v>11</v>
      </c>
      <c r="R418">
        <v>7</v>
      </c>
      <c r="S418">
        <v>19</v>
      </c>
      <c r="U418" s="65">
        <v>45008</v>
      </c>
      <c r="V418">
        <v>21</v>
      </c>
      <c r="W418">
        <v>1</v>
      </c>
      <c r="X418"/>
      <c r="AC418" s="65">
        <v>45201</v>
      </c>
      <c r="AD418">
        <v>4</v>
      </c>
      <c r="AE418">
        <v>1</v>
      </c>
      <c r="AF418"/>
      <c r="AJ418" s="65">
        <v>45202</v>
      </c>
      <c r="AK418">
        <v>6</v>
      </c>
      <c r="AL418">
        <v>1</v>
      </c>
      <c r="AM418"/>
    </row>
    <row r="419" spans="11:39">
      <c r="K419" s="65">
        <v>45057</v>
      </c>
      <c r="L419">
        <v>78</v>
      </c>
      <c r="M419">
        <v>185</v>
      </c>
      <c r="N419">
        <v>14</v>
      </c>
      <c r="P419" s="65">
        <v>45057</v>
      </c>
      <c r="Q419">
        <v>6</v>
      </c>
      <c r="R419">
        <v>6</v>
      </c>
      <c r="S419">
        <v>10</v>
      </c>
      <c r="U419" s="65">
        <v>45009</v>
      </c>
      <c r="V419">
        <v>12</v>
      </c>
      <c r="W419">
        <v>3</v>
      </c>
      <c r="X419">
        <v>1</v>
      </c>
      <c r="AC419" s="65">
        <v>45202</v>
      </c>
      <c r="AD419">
        <v>6</v>
      </c>
      <c r="AE419">
        <v>1</v>
      </c>
      <c r="AF419"/>
      <c r="AJ419" s="65">
        <v>45203</v>
      </c>
      <c r="AK419">
        <v>3</v>
      </c>
      <c r="AL419">
        <v>2</v>
      </c>
      <c r="AM419"/>
    </row>
    <row r="420" spans="11:39">
      <c r="K420" s="65">
        <v>45058</v>
      </c>
      <c r="L420">
        <v>162</v>
      </c>
      <c r="M420">
        <v>207</v>
      </c>
      <c r="N420">
        <v>2</v>
      </c>
      <c r="P420" s="65">
        <v>45058</v>
      </c>
      <c r="Q420">
        <v>6</v>
      </c>
      <c r="R420">
        <v>5</v>
      </c>
      <c r="S420">
        <v>2</v>
      </c>
      <c r="U420" s="65">
        <v>45010</v>
      </c>
      <c r="V420">
        <v>8</v>
      </c>
      <c r="W420">
        <v>3</v>
      </c>
      <c r="X420"/>
      <c r="AC420" s="65">
        <v>45203</v>
      </c>
      <c r="AD420">
        <v>8</v>
      </c>
      <c r="AE420">
        <v>5</v>
      </c>
      <c r="AF420"/>
      <c r="AJ420" s="65">
        <v>45204</v>
      </c>
      <c r="AK420">
        <v>1</v>
      </c>
      <c r="AL420">
        <v>2</v>
      </c>
      <c r="AM420"/>
    </row>
    <row r="421" spans="11:39">
      <c r="K421" s="65">
        <v>45059</v>
      </c>
      <c r="L421">
        <v>36</v>
      </c>
      <c r="M421">
        <v>202</v>
      </c>
      <c r="N421">
        <v>8</v>
      </c>
      <c r="P421" s="65">
        <v>45059</v>
      </c>
      <c r="Q421">
        <v>2</v>
      </c>
      <c r="R421">
        <v>2</v>
      </c>
      <c r="S421">
        <v>4</v>
      </c>
      <c r="U421" s="65">
        <v>45011</v>
      </c>
      <c r="V421">
        <v>13</v>
      </c>
      <c r="W421">
        <v>2</v>
      </c>
      <c r="X421"/>
      <c r="AC421" s="65">
        <v>45204</v>
      </c>
      <c r="AD421">
        <v>1</v>
      </c>
      <c r="AE421">
        <v>1</v>
      </c>
      <c r="AF421"/>
      <c r="AJ421" s="65">
        <v>45205</v>
      </c>
      <c r="AK421">
        <v>5</v>
      </c>
      <c r="AL421">
        <v>1</v>
      </c>
      <c r="AM421"/>
    </row>
    <row r="422" spans="11:39">
      <c r="K422" s="65">
        <v>45060</v>
      </c>
      <c r="L422">
        <v>87</v>
      </c>
      <c r="M422">
        <v>168</v>
      </c>
      <c r="N422">
        <v>12</v>
      </c>
      <c r="P422" s="65">
        <v>45060</v>
      </c>
      <c r="Q422">
        <v>5</v>
      </c>
      <c r="R422">
        <v>4</v>
      </c>
      <c r="S422">
        <v>9</v>
      </c>
      <c r="U422" s="65">
        <v>45012</v>
      </c>
      <c r="V422">
        <v>26</v>
      </c>
      <c r="W422">
        <v>6</v>
      </c>
      <c r="X422">
        <v>1</v>
      </c>
      <c r="AC422" s="65">
        <v>45205</v>
      </c>
      <c r="AD422">
        <v>7</v>
      </c>
      <c r="AE422">
        <v>4</v>
      </c>
      <c r="AF422"/>
      <c r="AJ422" s="65">
        <v>45206</v>
      </c>
      <c r="AK422">
        <v>1</v>
      </c>
      <c r="AL422">
        <v>1</v>
      </c>
      <c r="AM422"/>
    </row>
    <row r="423" spans="11:39">
      <c r="K423" s="65">
        <v>45061</v>
      </c>
      <c r="L423">
        <v>110</v>
      </c>
      <c r="M423">
        <v>196</v>
      </c>
      <c r="N423">
        <v>7</v>
      </c>
      <c r="P423" s="65">
        <v>45061</v>
      </c>
      <c r="Q423">
        <v>15</v>
      </c>
      <c r="R423">
        <v>6</v>
      </c>
      <c r="S423">
        <v>5</v>
      </c>
      <c r="U423" s="65">
        <v>45013</v>
      </c>
      <c r="V423">
        <v>13</v>
      </c>
      <c r="W423">
        <v>1</v>
      </c>
      <c r="X423"/>
      <c r="AC423" s="65">
        <v>45207</v>
      </c>
      <c r="AD423">
        <v>2</v>
      </c>
      <c r="AE423"/>
      <c r="AF423"/>
      <c r="AJ423" s="65">
        <v>45207</v>
      </c>
      <c r="AK423">
        <v>2</v>
      </c>
      <c r="AL423"/>
      <c r="AM423"/>
    </row>
    <row r="424" spans="11:39">
      <c r="K424" s="65">
        <v>45062</v>
      </c>
      <c r="L424">
        <v>64</v>
      </c>
      <c r="M424">
        <v>186</v>
      </c>
      <c r="N424">
        <v>7</v>
      </c>
      <c r="P424" s="65">
        <v>45062</v>
      </c>
      <c r="Q424">
        <v>4</v>
      </c>
      <c r="R424">
        <v>8</v>
      </c>
      <c r="S424">
        <v>6</v>
      </c>
      <c r="U424" s="65">
        <v>45014</v>
      </c>
      <c r="V424">
        <v>46</v>
      </c>
      <c r="W424">
        <v>6</v>
      </c>
      <c r="X424">
        <v>1</v>
      </c>
      <c r="AC424" s="65">
        <v>45208</v>
      </c>
      <c r="AD424">
        <v>9</v>
      </c>
      <c r="AE424">
        <v>2</v>
      </c>
      <c r="AF424"/>
      <c r="AJ424" s="65">
        <v>45208</v>
      </c>
      <c r="AK424">
        <v>7</v>
      </c>
      <c r="AL424">
        <v>1</v>
      </c>
      <c r="AM424"/>
    </row>
    <row r="425" spans="11:39">
      <c r="K425" s="65">
        <v>45063</v>
      </c>
      <c r="L425">
        <v>123</v>
      </c>
      <c r="M425">
        <v>387</v>
      </c>
      <c r="N425">
        <v>31</v>
      </c>
      <c r="P425" s="65">
        <v>45063</v>
      </c>
      <c r="Q425">
        <v>8</v>
      </c>
      <c r="R425">
        <v>7</v>
      </c>
      <c r="S425">
        <v>28</v>
      </c>
      <c r="U425" s="65">
        <v>45015</v>
      </c>
      <c r="V425">
        <v>59</v>
      </c>
      <c r="W425">
        <v>3</v>
      </c>
      <c r="X425"/>
      <c r="AC425" s="65">
        <v>45209</v>
      </c>
      <c r="AD425">
        <v>5</v>
      </c>
      <c r="AE425">
        <v>1</v>
      </c>
      <c r="AF425">
        <v>1</v>
      </c>
      <c r="AJ425" s="65">
        <v>45209</v>
      </c>
      <c r="AK425">
        <v>5</v>
      </c>
      <c r="AL425">
        <v>2</v>
      </c>
      <c r="AM425">
        <v>1</v>
      </c>
    </row>
    <row r="426" spans="11:39">
      <c r="K426" s="65">
        <v>45064</v>
      </c>
      <c r="L426">
        <v>82</v>
      </c>
      <c r="M426">
        <v>290</v>
      </c>
      <c r="N426">
        <v>9</v>
      </c>
      <c r="P426" s="65">
        <v>45064</v>
      </c>
      <c r="Q426">
        <v>11</v>
      </c>
      <c r="R426">
        <v>5</v>
      </c>
      <c r="S426">
        <v>7</v>
      </c>
      <c r="U426" s="65">
        <v>45016</v>
      </c>
      <c r="V426">
        <v>51</v>
      </c>
      <c r="W426"/>
      <c r="X426"/>
      <c r="AC426" s="65">
        <v>45210</v>
      </c>
      <c r="AD426">
        <v>3</v>
      </c>
      <c r="AE426">
        <v>3</v>
      </c>
      <c r="AF426"/>
      <c r="AJ426" s="65">
        <v>45210</v>
      </c>
      <c r="AK426">
        <v>3</v>
      </c>
      <c r="AL426">
        <v>2</v>
      </c>
      <c r="AM426"/>
    </row>
    <row r="427" spans="11:39">
      <c r="K427" s="65">
        <v>45065</v>
      </c>
      <c r="L427">
        <v>63</v>
      </c>
      <c r="M427">
        <v>226</v>
      </c>
      <c r="N427">
        <v>7</v>
      </c>
      <c r="P427" s="65">
        <v>45065</v>
      </c>
      <c r="Q427">
        <v>2</v>
      </c>
      <c r="R427">
        <v>8</v>
      </c>
      <c r="S427">
        <v>4</v>
      </c>
      <c r="U427" s="65">
        <v>45017</v>
      </c>
      <c r="V427">
        <v>35</v>
      </c>
      <c r="W427">
        <v>5</v>
      </c>
      <c r="X427"/>
      <c r="AC427" s="65">
        <v>45211</v>
      </c>
      <c r="AD427">
        <v>2</v>
      </c>
      <c r="AE427">
        <v>3</v>
      </c>
      <c r="AF427"/>
      <c r="AJ427" s="65">
        <v>45211</v>
      </c>
      <c r="AK427">
        <v>2</v>
      </c>
      <c r="AL427">
        <v>4</v>
      </c>
      <c r="AM427"/>
    </row>
    <row r="428" spans="11:39">
      <c r="K428" s="65">
        <v>45066</v>
      </c>
      <c r="L428">
        <v>52</v>
      </c>
      <c r="M428">
        <v>138</v>
      </c>
      <c r="N428">
        <v>3</v>
      </c>
      <c r="P428" s="65">
        <v>45066</v>
      </c>
      <c r="Q428">
        <v>8</v>
      </c>
      <c r="R428">
        <v>2</v>
      </c>
      <c r="S428">
        <v>3</v>
      </c>
      <c r="U428" s="65">
        <v>45018</v>
      </c>
      <c r="V428">
        <v>29</v>
      </c>
      <c r="W428">
        <v>1</v>
      </c>
      <c r="X428"/>
      <c r="AC428" s="65">
        <v>45212</v>
      </c>
      <c r="AD428">
        <v>5</v>
      </c>
      <c r="AE428">
        <v>2</v>
      </c>
      <c r="AF428"/>
      <c r="AJ428" s="65">
        <v>45212</v>
      </c>
      <c r="AK428">
        <v>3</v>
      </c>
      <c r="AL428">
        <v>1</v>
      </c>
      <c r="AM428"/>
    </row>
    <row r="429" spans="11:39">
      <c r="K429" s="65">
        <v>45067</v>
      </c>
      <c r="L429">
        <v>40</v>
      </c>
      <c r="M429">
        <v>104</v>
      </c>
      <c r="N429">
        <v>2</v>
      </c>
      <c r="P429" s="65">
        <v>45067</v>
      </c>
      <c r="Q429">
        <v>5</v>
      </c>
      <c r="R429">
        <v>1</v>
      </c>
      <c r="S429">
        <v>2</v>
      </c>
      <c r="U429" s="65">
        <v>45019</v>
      </c>
      <c r="V429">
        <v>60</v>
      </c>
      <c r="W429">
        <v>2</v>
      </c>
      <c r="X429"/>
      <c r="AC429" s="65">
        <v>45213</v>
      </c>
      <c r="AD429">
        <v>2</v>
      </c>
      <c r="AE429">
        <v>2</v>
      </c>
      <c r="AF429"/>
      <c r="AJ429" s="65">
        <v>45213</v>
      </c>
      <c r="AK429">
        <v>1</v>
      </c>
      <c r="AL429">
        <v>1</v>
      </c>
      <c r="AM429"/>
    </row>
    <row r="430" spans="11:39">
      <c r="K430" s="65">
        <v>45068</v>
      </c>
      <c r="L430">
        <v>202</v>
      </c>
      <c r="M430">
        <v>419</v>
      </c>
      <c r="N430">
        <v>25</v>
      </c>
      <c r="P430" s="65">
        <v>45068</v>
      </c>
      <c r="Q430">
        <v>21</v>
      </c>
      <c r="R430">
        <v>12</v>
      </c>
      <c r="S430">
        <v>21</v>
      </c>
      <c r="U430" s="65">
        <v>45020</v>
      </c>
      <c r="V430">
        <v>65</v>
      </c>
      <c r="W430">
        <v>2</v>
      </c>
      <c r="X430"/>
      <c r="AC430" s="65">
        <v>45214</v>
      </c>
      <c r="AD430">
        <v>1</v>
      </c>
      <c r="AE430"/>
      <c r="AF430"/>
      <c r="AJ430" s="65">
        <v>45215</v>
      </c>
      <c r="AK430">
        <v>8</v>
      </c>
      <c r="AL430">
        <v>3</v>
      </c>
      <c r="AM430"/>
    </row>
    <row r="431" spans="11:39">
      <c r="K431" s="65">
        <v>45069</v>
      </c>
      <c r="L431">
        <v>125</v>
      </c>
      <c r="M431">
        <v>419</v>
      </c>
      <c r="N431">
        <v>17</v>
      </c>
      <c r="P431" s="65">
        <v>45069</v>
      </c>
      <c r="Q431">
        <v>14</v>
      </c>
      <c r="R431">
        <v>4</v>
      </c>
      <c r="S431">
        <v>16</v>
      </c>
      <c r="U431" s="65">
        <v>45021</v>
      </c>
      <c r="V431">
        <v>31</v>
      </c>
      <c r="W431"/>
      <c r="X431"/>
      <c r="AC431" s="65">
        <v>45215</v>
      </c>
      <c r="AD431">
        <v>8</v>
      </c>
      <c r="AE431">
        <v>3</v>
      </c>
      <c r="AF431">
        <v>1</v>
      </c>
      <c r="AJ431" s="65">
        <v>45216</v>
      </c>
      <c r="AK431">
        <v>3</v>
      </c>
      <c r="AL431">
        <v>2</v>
      </c>
      <c r="AM431">
        <v>1</v>
      </c>
    </row>
    <row r="432" spans="11:39">
      <c r="K432" s="65">
        <v>45070</v>
      </c>
      <c r="L432">
        <v>351</v>
      </c>
      <c r="M432">
        <v>418</v>
      </c>
      <c r="N432">
        <v>17</v>
      </c>
      <c r="P432" s="65">
        <v>45070</v>
      </c>
      <c r="Q432">
        <v>47</v>
      </c>
      <c r="R432">
        <v>11</v>
      </c>
      <c r="S432">
        <v>13</v>
      </c>
      <c r="U432" s="65">
        <v>45022</v>
      </c>
      <c r="V432">
        <v>19</v>
      </c>
      <c r="W432">
        <v>4</v>
      </c>
      <c r="X432">
        <v>5</v>
      </c>
      <c r="AC432" s="65">
        <v>45216</v>
      </c>
      <c r="AD432">
        <v>3</v>
      </c>
      <c r="AE432">
        <v>4</v>
      </c>
      <c r="AF432"/>
      <c r="AJ432" s="65">
        <v>45217</v>
      </c>
      <c r="AK432">
        <v>4</v>
      </c>
      <c r="AL432">
        <v>4</v>
      </c>
      <c r="AM432"/>
    </row>
    <row r="433" spans="11:39">
      <c r="K433" s="65">
        <v>45071</v>
      </c>
      <c r="L433">
        <v>326</v>
      </c>
      <c r="M433">
        <v>423</v>
      </c>
      <c r="N433">
        <v>31</v>
      </c>
      <c r="P433" s="65">
        <v>45071</v>
      </c>
      <c r="Q433">
        <v>33</v>
      </c>
      <c r="R433">
        <v>16</v>
      </c>
      <c r="S433">
        <v>31</v>
      </c>
      <c r="U433" s="65">
        <v>45023</v>
      </c>
      <c r="V433">
        <v>18</v>
      </c>
      <c r="W433">
        <v>1</v>
      </c>
      <c r="X433"/>
      <c r="AC433" s="65">
        <v>45217</v>
      </c>
      <c r="AD433">
        <v>8</v>
      </c>
      <c r="AE433">
        <v>4</v>
      </c>
      <c r="AF433"/>
      <c r="AJ433" s="65">
        <v>45218</v>
      </c>
      <c r="AK433">
        <v>3</v>
      </c>
      <c r="AL433">
        <v>1</v>
      </c>
      <c r="AM433"/>
    </row>
    <row r="434" spans="11:39">
      <c r="K434" s="65">
        <v>45072</v>
      </c>
      <c r="L434">
        <v>203</v>
      </c>
      <c r="M434">
        <v>313</v>
      </c>
      <c r="N434">
        <v>15</v>
      </c>
      <c r="P434" s="65">
        <v>45072</v>
      </c>
      <c r="Q434">
        <v>29</v>
      </c>
      <c r="R434">
        <v>14</v>
      </c>
      <c r="S434">
        <v>15</v>
      </c>
      <c r="U434" s="65">
        <v>45024</v>
      </c>
      <c r="V434">
        <v>19</v>
      </c>
      <c r="W434">
        <v>3</v>
      </c>
      <c r="X434">
        <v>1</v>
      </c>
      <c r="AC434" s="65">
        <v>45218</v>
      </c>
      <c r="AD434">
        <v>2</v>
      </c>
      <c r="AE434">
        <v>1</v>
      </c>
      <c r="AF434"/>
      <c r="AJ434" s="65">
        <v>45219</v>
      </c>
      <c r="AK434">
        <v>5</v>
      </c>
      <c r="AL434">
        <v>7</v>
      </c>
      <c r="AM434">
        <v>2</v>
      </c>
    </row>
    <row r="435" spans="11:39">
      <c r="K435" s="65">
        <v>45073</v>
      </c>
      <c r="L435">
        <v>148</v>
      </c>
      <c r="M435">
        <v>249</v>
      </c>
      <c r="N435">
        <v>15</v>
      </c>
      <c r="P435" s="65">
        <v>45073</v>
      </c>
      <c r="Q435">
        <v>19</v>
      </c>
      <c r="R435">
        <v>6</v>
      </c>
      <c r="S435">
        <v>11</v>
      </c>
      <c r="U435" s="65">
        <v>45025</v>
      </c>
      <c r="V435">
        <v>28</v>
      </c>
      <c r="W435">
        <v>3</v>
      </c>
      <c r="X435"/>
      <c r="AC435" s="65">
        <v>45219</v>
      </c>
      <c r="AD435">
        <v>7</v>
      </c>
      <c r="AE435">
        <v>8</v>
      </c>
      <c r="AF435">
        <v>2</v>
      </c>
      <c r="AJ435" s="65">
        <v>45220</v>
      </c>
      <c r="AK435">
        <v>3</v>
      </c>
      <c r="AL435">
        <v>1</v>
      </c>
      <c r="AM435"/>
    </row>
    <row r="436" spans="11:39">
      <c r="K436" s="65">
        <v>45074</v>
      </c>
      <c r="L436">
        <v>130</v>
      </c>
      <c r="M436">
        <v>235</v>
      </c>
      <c r="N436">
        <v>13</v>
      </c>
      <c r="P436" s="65">
        <v>45074</v>
      </c>
      <c r="Q436">
        <v>23</v>
      </c>
      <c r="R436">
        <v>7</v>
      </c>
      <c r="S436">
        <v>11</v>
      </c>
      <c r="U436" s="65">
        <v>45026</v>
      </c>
      <c r="V436">
        <v>28</v>
      </c>
      <c r="W436">
        <v>5</v>
      </c>
      <c r="X436">
        <v>1</v>
      </c>
      <c r="AC436" s="65">
        <v>45220</v>
      </c>
      <c r="AD436">
        <v>3</v>
      </c>
      <c r="AE436">
        <v>1</v>
      </c>
      <c r="AF436">
        <v>1</v>
      </c>
      <c r="AJ436" s="65">
        <v>45221</v>
      </c>
      <c r="AK436"/>
      <c r="AL436"/>
      <c r="AM436">
        <v>1</v>
      </c>
    </row>
    <row r="437" spans="11:39">
      <c r="K437" s="65">
        <v>45075</v>
      </c>
      <c r="L437">
        <v>324</v>
      </c>
      <c r="M437">
        <v>390</v>
      </c>
      <c r="N437">
        <v>23</v>
      </c>
      <c r="P437" s="65">
        <v>45075</v>
      </c>
      <c r="Q437">
        <v>29</v>
      </c>
      <c r="R437">
        <v>9</v>
      </c>
      <c r="S437">
        <v>17</v>
      </c>
      <c r="U437" s="65">
        <v>45027</v>
      </c>
      <c r="V437">
        <v>15</v>
      </c>
      <c r="W437">
        <v>2</v>
      </c>
      <c r="X437"/>
      <c r="AC437" s="65">
        <v>45222</v>
      </c>
      <c r="AD437">
        <v>3</v>
      </c>
      <c r="AE437">
        <v>2</v>
      </c>
      <c r="AF437"/>
      <c r="AJ437" s="65">
        <v>45222</v>
      </c>
      <c r="AK437">
        <v>2</v>
      </c>
      <c r="AL437">
        <v>1</v>
      </c>
      <c r="AM437"/>
    </row>
    <row r="438" spans="11:39">
      <c r="K438" s="65">
        <v>45076</v>
      </c>
      <c r="L438">
        <v>196</v>
      </c>
      <c r="M438">
        <v>395</v>
      </c>
      <c r="N438">
        <v>21</v>
      </c>
      <c r="P438" s="65">
        <v>45076</v>
      </c>
      <c r="Q438">
        <v>32</v>
      </c>
      <c r="R438">
        <v>12</v>
      </c>
      <c r="S438">
        <v>19</v>
      </c>
      <c r="U438" s="65">
        <v>45028</v>
      </c>
      <c r="V438">
        <v>19</v>
      </c>
      <c r="W438">
        <v>2</v>
      </c>
      <c r="X438">
        <v>4</v>
      </c>
      <c r="AC438" s="65">
        <v>45223</v>
      </c>
      <c r="AD438">
        <v>4</v>
      </c>
      <c r="AE438"/>
      <c r="AF438"/>
      <c r="AJ438" s="65">
        <v>45223</v>
      </c>
      <c r="AK438">
        <v>3</v>
      </c>
      <c r="AL438"/>
      <c r="AM438"/>
    </row>
    <row r="439" spans="11:39">
      <c r="K439" s="65">
        <v>45077</v>
      </c>
      <c r="L439">
        <v>150</v>
      </c>
      <c r="M439">
        <v>278</v>
      </c>
      <c r="N439">
        <v>15</v>
      </c>
      <c r="P439" s="65">
        <v>45077</v>
      </c>
      <c r="Q439">
        <v>27</v>
      </c>
      <c r="R439">
        <v>8</v>
      </c>
      <c r="S439">
        <v>10</v>
      </c>
      <c r="U439" s="65">
        <v>45029</v>
      </c>
      <c r="V439">
        <v>26</v>
      </c>
      <c r="W439">
        <v>2</v>
      </c>
      <c r="X439"/>
      <c r="AC439" s="65">
        <v>45224</v>
      </c>
      <c r="AD439">
        <v>9</v>
      </c>
      <c r="AE439">
        <v>2</v>
      </c>
      <c r="AF439"/>
      <c r="AJ439" s="65">
        <v>45224</v>
      </c>
      <c r="AK439">
        <v>8</v>
      </c>
      <c r="AL439">
        <v>2</v>
      </c>
      <c r="AM439"/>
    </row>
    <row r="440" spans="11:39">
      <c r="K440" s="65">
        <v>45078</v>
      </c>
      <c r="L440">
        <v>100</v>
      </c>
      <c r="M440">
        <v>190</v>
      </c>
      <c r="N440">
        <v>5</v>
      </c>
      <c r="P440" s="65">
        <v>45078</v>
      </c>
      <c r="Q440">
        <v>7</v>
      </c>
      <c r="R440">
        <v>10</v>
      </c>
      <c r="S440">
        <v>4</v>
      </c>
      <c r="U440" s="65">
        <v>45030</v>
      </c>
      <c r="V440">
        <v>19</v>
      </c>
      <c r="W440">
        <v>4</v>
      </c>
      <c r="X440"/>
      <c r="AC440" s="65">
        <v>45225</v>
      </c>
      <c r="AD440">
        <v>10</v>
      </c>
      <c r="AE440">
        <v>2</v>
      </c>
      <c r="AF440">
        <v>1</v>
      </c>
      <c r="AJ440" s="65">
        <v>45225</v>
      </c>
      <c r="AK440">
        <v>7</v>
      </c>
      <c r="AL440">
        <v>2</v>
      </c>
      <c r="AM440"/>
    </row>
    <row r="441" spans="11:39">
      <c r="K441" s="65">
        <v>45079</v>
      </c>
      <c r="L441">
        <v>78</v>
      </c>
      <c r="M441">
        <v>226</v>
      </c>
      <c r="N441">
        <v>1</v>
      </c>
      <c r="P441" s="65">
        <v>45079</v>
      </c>
      <c r="Q441">
        <v>7</v>
      </c>
      <c r="R441">
        <v>6</v>
      </c>
      <c r="S441">
        <v>1</v>
      </c>
      <c r="U441" s="65">
        <v>45031</v>
      </c>
      <c r="V441">
        <v>8</v>
      </c>
      <c r="W441">
        <v>2</v>
      </c>
      <c r="X441"/>
      <c r="AC441" s="65">
        <v>45226</v>
      </c>
      <c r="AD441">
        <v>15</v>
      </c>
      <c r="AE441">
        <v>4</v>
      </c>
      <c r="AF441"/>
      <c r="AJ441" s="65">
        <v>45226</v>
      </c>
      <c r="AK441">
        <v>8</v>
      </c>
      <c r="AL441">
        <v>3</v>
      </c>
      <c r="AM441">
        <v>1</v>
      </c>
    </row>
    <row r="442" spans="11:39">
      <c r="K442" s="65">
        <v>45080</v>
      </c>
      <c r="L442">
        <v>50</v>
      </c>
      <c r="M442">
        <v>200</v>
      </c>
      <c r="N442">
        <v>13</v>
      </c>
      <c r="P442" s="65">
        <v>45080</v>
      </c>
      <c r="Q442">
        <v>7</v>
      </c>
      <c r="R442">
        <v>10</v>
      </c>
      <c r="S442">
        <v>10</v>
      </c>
      <c r="U442" s="65">
        <v>45032</v>
      </c>
      <c r="V442">
        <v>14</v>
      </c>
      <c r="W442">
        <v>1</v>
      </c>
      <c r="X442"/>
      <c r="AC442" s="65">
        <v>45227</v>
      </c>
      <c r="AD442">
        <v>5</v>
      </c>
      <c r="AE442"/>
      <c r="AF442"/>
      <c r="AJ442" s="65">
        <v>45227</v>
      </c>
      <c r="AK442">
        <v>5</v>
      </c>
      <c r="AL442"/>
      <c r="AM442"/>
    </row>
    <row r="443" spans="11:39">
      <c r="K443" s="65">
        <v>45081</v>
      </c>
      <c r="L443">
        <v>56</v>
      </c>
      <c r="M443">
        <v>171</v>
      </c>
      <c r="N443">
        <v>9</v>
      </c>
      <c r="P443" s="65">
        <v>45081</v>
      </c>
      <c r="Q443">
        <v>7</v>
      </c>
      <c r="R443">
        <v>7</v>
      </c>
      <c r="S443">
        <v>4</v>
      </c>
      <c r="U443" s="65">
        <v>45033</v>
      </c>
      <c r="V443">
        <v>10</v>
      </c>
      <c r="W443">
        <v>8</v>
      </c>
      <c r="X443"/>
      <c r="AC443" s="65">
        <v>45228</v>
      </c>
      <c r="AD443">
        <v>3</v>
      </c>
      <c r="AE443"/>
      <c r="AF443"/>
      <c r="AJ443" s="65">
        <v>45228</v>
      </c>
      <c r="AK443">
        <v>5</v>
      </c>
      <c r="AL443"/>
      <c r="AM443"/>
    </row>
    <row r="444" spans="11:39">
      <c r="K444" s="65">
        <v>45082</v>
      </c>
      <c r="L444">
        <v>57</v>
      </c>
      <c r="M444">
        <v>179</v>
      </c>
      <c r="N444">
        <v>12</v>
      </c>
      <c r="P444" s="65">
        <v>45082</v>
      </c>
      <c r="Q444">
        <v>4</v>
      </c>
      <c r="R444">
        <v>6</v>
      </c>
      <c r="S444">
        <v>10</v>
      </c>
      <c r="U444" s="65">
        <v>45034</v>
      </c>
      <c r="V444">
        <v>8</v>
      </c>
      <c r="W444">
        <v>3</v>
      </c>
      <c r="X444">
        <v>1</v>
      </c>
      <c r="AC444" s="65">
        <v>45229</v>
      </c>
      <c r="AD444">
        <v>13</v>
      </c>
      <c r="AE444"/>
      <c r="AF444">
        <v>5</v>
      </c>
      <c r="AJ444" s="65">
        <v>45229</v>
      </c>
      <c r="AK444">
        <v>10</v>
      </c>
      <c r="AL444"/>
      <c r="AM444">
        <v>5</v>
      </c>
    </row>
    <row r="445" spans="11:39">
      <c r="K445" s="65">
        <v>45083</v>
      </c>
      <c r="L445">
        <v>73</v>
      </c>
      <c r="M445">
        <v>251</v>
      </c>
      <c r="N445">
        <v>21</v>
      </c>
      <c r="P445" s="65">
        <v>45083</v>
      </c>
      <c r="Q445">
        <v>4</v>
      </c>
      <c r="R445">
        <v>6</v>
      </c>
      <c r="S445">
        <v>20</v>
      </c>
      <c r="U445" s="65">
        <v>45035</v>
      </c>
      <c r="V445">
        <v>28</v>
      </c>
      <c r="W445">
        <v>8</v>
      </c>
      <c r="X445">
        <v>2</v>
      </c>
      <c r="AC445" s="65">
        <v>45230</v>
      </c>
      <c r="AD445">
        <v>6</v>
      </c>
      <c r="AE445">
        <v>1</v>
      </c>
      <c r="AF445"/>
      <c r="AJ445" s="65">
        <v>45230</v>
      </c>
      <c r="AK445">
        <v>8</v>
      </c>
      <c r="AL445">
        <v>2</v>
      </c>
      <c r="AM445"/>
    </row>
    <row r="446" spans="11:39">
      <c r="K446" s="65">
        <v>45084</v>
      </c>
      <c r="L446">
        <v>94</v>
      </c>
      <c r="M446">
        <v>253</v>
      </c>
      <c r="N446">
        <v>5</v>
      </c>
      <c r="P446" s="65">
        <v>45084</v>
      </c>
      <c r="Q446">
        <v>12</v>
      </c>
      <c r="R446">
        <v>19</v>
      </c>
      <c r="S446">
        <v>5</v>
      </c>
      <c r="U446" s="65">
        <v>45036</v>
      </c>
      <c r="V446">
        <v>9</v>
      </c>
      <c r="W446">
        <v>3</v>
      </c>
      <c r="X446">
        <v>2</v>
      </c>
      <c r="AC446" s="65">
        <v>45232</v>
      </c>
      <c r="AD446">
        <v>4</v>
      </c>
      <c r="AE446">
        <v>1</v>
      </c>
      <c r="AF446"/>
      <c r="AJ446" s="65">
        <v>45232</v>
      </c>
      <c r="AK446">
        <v>3</v>
      </c>
      <c r="AL446">
        <v>2</v>
      </c>
      <c r="AM446"/>
    </row>
    <row r="447" spans="11:39">
      <c r="K447" s="65">
        <v>45085</v>
      </c>
      <c r="L447">
        <v>52</v>
      </c>
      <c r="M447">
        <v>322</v>
      </c>
      <c r="N447">
        <v>26</v>
      </c>
      <c r="P447" s="65">
        <v>45085</v>
      </c>
      <c r="Q447">
        <v>4</v>
      </c>
      <c r="R447">
        <v>10</v>
      </c>
      <c r="S447">
        <v>23</v>
      </c>
      <c r="U447" s="65">
        <v>45037</v>
      </c>
      <c r="V447">
        <v>48</v>
      </c>
      <c r="W447">
        <v>4</v>
      </c>
      <c r="X447">
        <v>5</v>
      </c>
      <c r="AC447" s="65">
        <v>45233</v>
      </c>
      <c r="AD447">
        <v>8</v>
      </c>
      <c r="AE447">
        <v>2</v>
      </c>
      <c r="AF447">
        <v>1</v>
      </c>
      <c r="AJ447" s="65">
        <v>45233</v>
      </c>
      <c r="AK447">
        <v>6</v>
      </c>
      <c r="AL447">
        <v>1</v>
      </c>
      <c r="AM447"/>
    </row>
    <row r="448" spans="11:39">
      <c r="K448" s="65">
        <v>45086</v>
      </c>
      <c r="L448">
        <v>38</v>
      </c>
      <c r="M448">
        <v>233</v>
      </c>
      <c r="N448">
        <v>6</v>
      </c>
      <c r="P448" s="65">
        <v>45086</v>
      </c>
      <c r="Q448">
        <v>3</v>
      </c>
      <c r="R448">
        <v>9</v>
      </c>
      <c r="S448">
        <v>6</v>
      </c>
      <c r="U448" s="65">
        <v>45038</v>
      </c>
      <c r="V448">
        <v>35</v>
      </c>
      <c r="W448">
        <v>7</v>
      </c>
      <c r="X448">
        <v>13</v>
      </c>
      <c r="AC448" s="65">
        <v>45234</v>
      </c>
      <c r="AD448">
        <v>4</v>
      </c>
      <c r="AE448">
        <v>1</v>
      </c>
      <c r="AF448">
        <v>1</v>
      </c>
      <c r="AJ448" s="65">
        <v>45234</v>
      </c>
      <c r="AK448">
        <v>3</v>
      </c>
      <c r="AL448"/>
      <c r="AM448">
        <v>2</v>
      </c>
    </row>
    <row r="449" spans="11:39">
      <c r="K449" s="65">
        <v>45087</v>
      </c>
      <c r="L449">
        <v>20</v>
      </c>
      <c r="M449">
        <v>114</v>
      </c>
      <c r="N449">
        <v>9</v>
      </c>
      <c r="P449" s="65">
        <v>45087</v>
      </c>
      <c r="Q449">
        <v>4</v>
      </c>
      <c r="R449">
        <v>6</v>
      </c>
      <c r="S449">
        <v>9</v>
      </c>
      <c r="U449" s="65">
        <v>45039</v>
      </c>
      <c r="V449">
        <v>21</v>
      </c>
      <c r="W449">
        <v>1</v>
      </c>
      <c r="X449">
        <v>1</v>
      </c>
      <c r="AC449" s="65">
        <v>45236</v>
      </c>
      <c r="AD449">
        <v>6</v>
      </c>
      <c r="AE449">
        <v>3</v>
      </c>
      <c r="AF449"/>
      <c r="AJ449" s="65">
        <v>45235</v>
      </c>
      <c r="AK449">
        <v>2</v>
      </c>
      <c r="AL449"/>
      <c r="AM449"/>
    </row>
    <row r="450" spans="11:39">
      <c r="K450" s="65">
        <v>45088</v>
      </c>
      <c r="L450">
        <v>30</v>
      </c>
      <c r="M450">
        <v>109</v>
      </c>
      <c r="N450">
        <v>10</v>
      </c>
      <c r="P450" s="65">
        <v>45088</v>
      </c>
      <c r="Q450">
        <v>2</v>
      </c>
      <c r="R450">
        <v>3</v>
      </c>
      <c r="S450">
        <v>9</v>
      </c>
      <c r="U450" s="65">
        <v>45040</v>
      </c>
      <c r="V450">
        <v>17</v>
      </c>
      <c r="W450">
        <v>2</v>
      </c>
      <c r="X450">
        <v>2</v>
      </c>
      <c r="AC450" s="65">
        <v>45237</v>
      </c>
      <c r="AD450">
        <v>3</v>
      </c>
      <c r="AE450">
        <v>4</v>
      </c>
      <c r="AF450"/>
      <c r="AJ450" s="65">
        <v>45236</v>
      </c>
      <c r="AK450">
        <v>7</v>
      </c>
      <c r="AL450">
        <v>3</v>
      </c>
      <c r="AM450"/>
    </row>
    <row r="451" spans="11:39">
      <c r="K451" s="65">
        <v>45089</v>
      </c>
      <c r="L451">
        <v>74</v>
      </c>
      <c r="M451">
        <v>234</v>
      </c>
      <c r="N451">
        <v>8</v>
      </c>
      <c r="P451" s="65">
        <v>45089</v>
      </c>
      <c r="Q451">
        <v>5</v>
      </c>
      <c r="R451">
        <v>2</v>
      </c>
      <c r="S451">
        <v>7</v>
      </c>
      <c r="U451" s="65">
        <v>45041</v>
      </c>
      <c r="V451">
        <v>11</v>
      </c>
      <c r="W451">
        <v>3</v>
      </c>
      <c r="X451"/>
      <c r="AC451" s="65">
        <v>45238</v>
      </c>
      <c r="AD451">
        <v>3</v>
      </c>
      <c r="AE451">
        <v>1</v>
      </c>
      <c r="AF451">
        <v>2</v>
      </c>
      <c r="AJ451" s="65">
        <v>45237</v>
      </c>
      <c r="AK451">
        <v>2</v>
      </c>
      <c r="AL451">
        <v>1</v>
      </c>
      <c r="AM451"/>
    </row>
    <row r="452" spans="11:39">
      <c r="K452" s="65">
        <v>45090</v>
      </c>
      <c r="L452">
        <v>112</v>
      </c>
      <c r="M452">
        <v>217</v>
      </c>
      <c r="N452">
        <v>3</v>
      </c>
      <c r="P452" s="65">
        <v>45090</v>
      </c>
      <c r="Q452">
        <v>1</v>
      </c>
      <c r="R452">
        <v>4</v>
      </c>
      <c r="S452">
        <v>3</v>
      </c>
      <c r="U452" s="65">
        <v>45042</v>
      </c>
      <c r="V452">
        <v>11</v>
      </c>
      <c r="W452">
        <v>5</v>
      </c>
      <c r="X452">
        <v>1</v>
      </c>
      <c r="AC452" s="65">
        <v>45239</v>
      </c>
      <c r="AD452">
        <v>5</v>
      </c>
      <c r="AE452">
        <v>1</v>
      </c>
      <c r="AF452"/>
      <c r="AJ452" s="65">
        <v>45238</v>
      </c>
      <c r="AK452">
        <v>4</v>
      </c>
      <c r="AL452">
        <v>1</v>
      </c>
      <c r="AM452">
        <v>1</v>
      </c>
    </row>
    <row r="453" spans="11:39">
      <c r="K453" s="65">
        <v>45091</v>
      </c>
      <c r="L453">
        <v>253</v>
      </c>
      <c r="M453">
        <v>253</v>
      </c>
      <c r="N453">
        <v>12</v>
      </c>
      <c r="P453" s="65">
        <v>45091</v>
      </c>
      <c r="Q453">
        <v>16</v>
      </c>
      <c r="R453">
        <v>3</v>
      </c>
      <c r="S453">
        <v>10</v>
      </c>
      <c r="U453" s="65">
        <v>45043</v>
      </c>
      <c r="V453">
        <v>7</v>
      </c>
      <c r="W453">
        <v>3</v>
      </c>
      <c r="X453">
        <v>2</v>
      </c>
      <c r="AC453" s="65">
        <v>45240</v>
      </c>
      <c r="AD453">
        <v>3</v>
      </c>
      <c r="AE453">
        <v>2</v>
      </c>
      <c r="AF453"/>
      <c r="AJ453" s="65">
        <v>45239</v>
      </c>
      <c r="AK453">
        <v>3</v>
      </c>
      <c r="AL453"/>
      <c r="AM453"/>
    </row>
    <row r="454" spans="11:39">
      <c r="K454" s="65">
        <v>45092</v>
      </c>
      <c r="L454">
        <v>312</v>
      </c>
      <c r="M454">
        <v>418</v>
      </c>
      <c r="N454">
        <v>23</v>
      </c>
      <c r="P454" s="65">
        <v>45092</v>
      </c>
      <c r="Q454">
        <v>37</v>
      </c>
      <c r="R454">
        <v>5</v>
      </c>
      <c r="S454">
        <v>19</v>
      </c>
      <c r="U454" s="65">
        <v>45044</v>
      </c>
      <c r="V454">
        <v>35</v>
      </c>
      <c r="W454">
        <v>1</v>
      </c>
      <c r="X454">
        <v>1</v>
      </c>
      <c r="AC454" s="65">
        <v>45241</v>
      </c>
      <c r="AD454">
        <v>2</v>
      </c>
      <c r="AE454">
        <v>1</v>
      </c>
      <c r="AF454"/>
      <c r="AJ454" s="65">
        <v>45240</v>
      </c>
      <c r="AK454">
        <v>3</v>
      </c>
      <c r="AL454"/>
      <c r="AM454">
        <v>1</v>
      </c>
    </row>
    <row r="455" spans="11:39">
      <c r="K455" s="65">
        <v>45093</v>
      </c>
      <c r="L455">
        <v>171</v>
      </c>
      <c r="M455">
        <v>228</v>
      </c>
      <c r="N455">
        <v>10</v>
      </c>
      <c r="P455" s="65">
        <v>45093</v>
      </c>
      <c r="Q455">
        <v>21</v>
      </c>
      <c r="R455">
        <v>4</v>
      </c>
      <c r="S455">
        <v>9</v>
      </c>
      <c r="U455" s="65">
        <v>45045</v>
      </c>
      <c r="V455">
        <v>17</v>
      </c>
      <c r="W455"/>
      <c r="X455">
        <v>1</v>
      </c>
      <c r="AC455" s="65">
        <v>45243</v>
      </c>
      <c r="AD455">
        <v>7</v>
      </c>
      <c r="AE455"/>
      <c r="AF455">
        <v>1</v>
      </c>
      <c r="AJ455" s="65">
        <v>45241</v>
      </c>
      <c r="AK455">
        <v>3</v>
      </c>
      <c r="AL455">
        <v>1</v>
      </c>
      <c r="AM455"/>
    </row>
    <row r="456" spans="11:39">
      <c r="K456" s="65">
        <v>45094</v>
      </c>
      <c r="L456">
        <v>90</v>
      </c>
      <c r="M456">
        <v>161</v>
      </c>
      <c r="N456">
        <v>9</v>
      </c>
      <c r="P456" s="65">
        <v>45094</v>
      </c>
      <c r="Q456">
        <v>4</v>
      </c>
      <c r="R456">
        <v>4</v>
      </c>
      <c r="S456">
        <v>8</v>
      </c>
      <c r="U456" s="65">
        <v>45046</v>
      </c>
      <c r="V456">
        <v>13</v>
      </c>
      <c r="W456">
        <v>1</v>
      </c>
      <c r="X456"/>
      <c r="AC456" s="65">
        <v>45244</v>
      </c>
      <c r="AD456">
        <v>3</v>
      </c>
      <c r="AE456"/>
      <c r="AF456"/>
      <c r="AJ456" s="65">
        <v>45242</v>
      </c>
      <c r="AK456"/>
      <c r="AL456">
        <v>1</v>
      </c>
      <c r="AM456"/>
    </row>
    <row r="457" spans="11:39">
      <c r="K457" s="65">
        <v>45095</v>
      </c>
      <c r="L457">
        <v>42</v>
      </c>
      <c r="M457">
        <v>98</v>
      </c>
      <c r="N457">
        <v>4</v>
      </c>
      <c r="P457" s="65">
        <v>45095</v>
      </c>
      <c r="Q457">
        <v>7</v>
      </c>
      <c r="R457">
        <v>5</v>
      </c>
      <c r="S457">
        <v>3</v>
      </c>
      <c r="U457" s="65">
        <v>45047</v>
      </c>
      <c r="V457">
        <v>19</v>
      </c>
      <c r="W457">
        <v>5</v>
      </c>
      <c r="X457">
        <v>6</v>
      </c>
      <c r="AC457" s="65">
        <v>45245</v>
      </c>
      <c r="AD457">
        <v>4</v>
      </c>
      <c r="AE457">
        <v>3</v>
      </c>
      <c r="AF457"/>
      <c r="AJ457" s="65">
        <v>45243</v>
      </c>
      <c r="AK457">
        <v>5</v>
      </c>
      <c r="AL457">
        <v>1</v>
      </c>
      <c r="AM457">
        <v>1</v>
      </c>
    </row>
    <row r="458" spans="11:39">
      <c r="K458" s="65">
        <v>45096</v>
      </c>
      <c r="L458">
        <v>420</v>
      </c>
      <c r="M458">
        <v>614</v>
      </c>
      <c r="N458">
        <v>12</v>
      </c>
      <c r="P458" s="65">
        <v>45096</v>
      </c>
      <c r="Q458">
        <v>14</v>
      </c>
      <c r="R458">
        <v>11</v>
      </c>
      <c r="S458">
        <v>10</v>
      </c>
      <c r="U458" s="65">
        <v>45048</v>
      </c>
      <c r="V458">
        <v>19</v>
      </c>
      <c r="W458">
        <v>3</v>
      </c>
      <c r="X458">
        <v>2</v>
      </c>
      <c r="AC458" s="65">
        <v>45246</v>
      </c>
      <c r="AD458">
        <v>1</v>
      </c>
      <c r="AE458"/>
      <c r="AF458">
        <v>1</v>
      </c>
      <c r="AJ458" s="65">
        <v>45244</v>
      </c>
      <c r="AK458">
        <v>5</v>
      </c>
      <c r="AL458">
        <v>1</v>
      </c>
      <c r="AM458"/>
    </row>
    <row r="459" spans="11:39">
      <c r="K459" s="65">
        <v>45097</v>
      </c>
      <c r="L459">
        <v>210</v>
      </c>
      <c r="M459">
        <v>367</v>
      </c>
      <c r="N459">
        <v>13</v>
      </c>
      <c r="P459" s="65">
        <v>45097</v>
      </c>
      <c r="Q459">
        <v>12</v>
      </c>
      <c r="R459">
        <v>9</v>
      </c>
      <c r="S459">
        <v>10</v>
      </c>
      <c r="U459" s="65">
        <v>45049</v>
      </c>
      <c r="V459">
        <v>13</v>
      </c>
      <c r="W459">
        <v>2</v>
      </c>
      <c r="X459">
        <v>4</v>
      </c>
      <c r="AC459" s="65">
        <v>45247</v>
      </c>
      <c r="AD459">
        <v>2</v>
      </c>
      <c r="AE459">
        <v>2</v>
      </c>
      <c r="AF459"/>
      <c r="AJ459" s="65">
        <v>45245</v>
      </c>
      <c r="AK459">
        <v>3</v>
      </c>
      <c r="AL459">
        <v>2</v>
      </c>
      <c r="AM459"/>
    </row>
    <row r="460" spans="11:39">
      <c r="K460" s="65">
        <v>45098</v>
      </c>
      <c r="L460">
        <v>352</v>
      </c>
      <c r="M460">
        <v>311</v>
      </c>
      <c r="N460">
        <v>7</v>
      </c>
      <c r="P460" s="65">
        <v>45098</v>
      </c>
      <c r="Q460">
        <v>17</v>
      </c>
      <c r="R460">
        <v>12</v>
      </c>
      <c r="S460">
        <v>6</v>
      </c>
      <c r="U460" s="65">
        <v>45050</v>
      </c>
      <c r="V460">
        <v>22</v>
      </c>
      <c r="W460">
        <v>2</v>
      </c>
      <c r="X460">
        <v>1</v>
      </c>
      <c r="AC460" s="65">
        <v>45248</v>
      </c>
      <c r="AD460">
        <v>9</v>
      </c>
      <c r="AE460">
        <v>1</v>
      </c>
      <c r="AF460"/>
      <c r="AJ460" s="65">
        <v>45246</v>
      </c>
      <c r="AK460">
        <v>1</v>
      </c>
      <c r="AL460"/>
      <c r="AM460">
        <v>1</v>
      </c>
    </row>
    <row r="461" spans="11:39">
      <c r="K461" s="65">
        <v>45099</v>
      </c>
      <c r="L461">
        <v>228</v>
      </c>
      <c r="M461">
        <v>364</v>
      </c>
      <c r="N461">
        <v>21</v>
      </c>
      <c r="P461" s="65">
        <v>45099</v>
      </c>
      <c r="Q461">
        <v>22</v>
      </c>
      <c r="R461">
        <v>6</v>
      </c>
      <c r="S461">
        <v>15</v>
      </c>
      <c r="U461" s="65">
        <v>45051</v>
      </c>
      <c r="V461">
        <v>13</v>
      </c>
      <c r="W461">
        <v>2</v>
      </c>
      <c r="X461">
        <v>1</v>
      </c>
      <c r="AC461" s="65">
        <v>45250</v>
      </c>
      <c r="AD461">
        <v>9</v>
      </c>
      <c r="AE461">
        <v>1</v>
      </c>
      <c r="AF461"/>
      <c r="AJ461" s="65">
        <v>45247</v>
      </c>
      <c r="AK461">
        <v>1</v>
      </c>
      <c r="AL461">
        <v>2</v>
      </c>
      <c r="AM461"/>
    </row>
    <row r="462" spans="11:39">
      <c r="K462" s="65">
        <v>45100</v>
      </c>
      <c r="L462">
        <v>130</v>
      </c>
      <c r="M462">
        <v>345</v>
      </c>
      <c r="N462">
        <v>8</v>
      </c>
      <c r="P462" s="65">
        <v>45100</v>
      </c>
      <c r="Q462">
        <v>11</v>
      </c>
      <c r="R462">
        <v>9</v>
      </c>
      <c r="S462">
        <v>8</v>
      </c>
      <c r="U462" s="65">
        <v>45052</v>
      </c>
      <c r="V462">
        <v>13</v>
      </c>
      <c r="W462">
        <v>1</v>
      </c>
      <c r="X462">
        <v>2</v>
      </c>
      <c r="AC462" s="65">
        <v>45251</v>
      </c>
      <c r="AD462">
        <v>6</v>
      </c>
      <c r="AE462">
        <v>3</v>
      </c>
      <c r="AF462"/>
      <c r="AJ462" s="65">
        <v>45248</v>
      </c>
      <c r="AK462">
        <v>9</v>
      </c>
      <c r="AL462">
        <v>1</v>
      </c>
      <c r="AM462"/>
    </row>
    <row r="463" spans="11:39">
      <c r="K463" s="65">
        <v>45101</v>
      </c>
      <c r="L463">
        <v>147</v>
      </c>
      <c r="M463">
        <v>263</v>
      </c>
      <c r="N463">
        <v>9</v>
      </c>
      <c r="P463" s="65">
        <v>45101</v>
      </c>
      <c r="Q463">
        <v>10</v>
      </c>
      <c r="R463">
        <v>7</v>
      </c>
      <c r="S463">
        <v>8</v>
      </c>
      <c r="U463" s="65">
        <v>45053</v>
      </c>
      <c r="V463">
        <v>11</v>
      </c>
      <c r="W463"/>
      <c r="X463">
        <v>2</v>
      </c>
      <c r="AC463" s="65">
        <v>45252</v>
      </c>
      <c r="AD463">
        <v>16</v>
      </c>
      <c r="AE463">
        <v>2</v>
      </c>
      <c r="AF463">
        <v>1</v>
      </c>
      <c r="AJ463" s="65">
        <v>45249</v>
      </c>
      <c r="AK463">
        <v>1</v>
      </c>
      <c r="AL463"/>
      <c r="AM463"/>
    </row>
    <row r="464" spans="11:39">
      <c r="K464" s="65">
        <v>45102</v>
      </c>
      <c r="L464">
        <v>42</v>
      </c>
      <c r="M464">
        <v>224</v>
      </c>
      <c r="N464">
        <v>8</v>
      </c>
      <c r="P464" s="65">
        <v>45102</v>
      </c>
      <c r="Q464">
        <v>5</v>
      </c>
      <c r="R464">
        <v>5</v>
      </c>
      <c r="S464">
        <v>7</v>
      </c>
      <c r="U464" s="65">
        <v>45054</v>
      </c>
      <c r="V464">
        <v>13</v>
      </c>
      <c r="W464">
        <v>5</v>
      </c>
      <c r="X464"/>
      <c r="AC464" s="65">
        <v>45253</v>
      </c>
      <c r="AD464">
        <v>10</v>
      </c>
      <c r="AE464">
        <v>1</v>
      </c>
      <c r="AF464"/>
      <c r="AJ464" s="65">
        <v>45250</v>
      </c>
      <c r="AK464">
        <v>7</v>
      </c>
      <c r="AL464">
        <v>1</v>
      </c>
      <c r="AM464"/>
    </row>
    <row r="465" spans="11:39">
      <c r="K465" s="65">
        <v>45103</v>
      </c>
      <c r="L465">
        <v>112</v>
      </c>
      <c r="M465">
        <v>309</v>
      </c>
      <c r="N465">
        <v>8</v>
      </c>
      <c r="P465" s="65">
        <v>45103</v>
      </c>
      <c r="Q465">
        <v>10</v>
      </c>
      <c r="R465">
        <v>6</v>
      </c>
      <c r="S465">
        <v>8</v>
      </c>
      <c r="U465" s="65">
        <v>45055</v>
      </c>
      <c r="V465">
        <v>14</v>
      </c>
      <c r="W465">
        <v>2</v>
      </c>
      <c r="X465"/>
      <c r="AC465" s="65">
        <v>45254</v>
      </c>
      <c r="AD465">
        <v>11</v>
      </c>
      <c r="AE465">
        <v>1</v>
      </c>
      <c r="AF465"/>
      <c r="AJ465" s="65">
        <v>45251</v>
      </c>
      <c r="AK465">
        <v>6</v>
      </c>
      <c r="AL465">
        <v>2</v>
      </c>
      <c r="AM465"/>
    </row>
    <row r="466" spans="11:39">
      <c r="K466" s="65">
        <v>45104</v>
      </c>
      <c r="L466">
        <v>543</v>
      </c>
      <c r="M466">
        <v>543</v>
      </c>
      <c r="N466">
        <v>8</v>
      </c>
      <c r="P466" s="65">
        <v>45104</v>
      </c>
      <c r="Q466">
        <v>25</v>
      </c>
      <c r="R466">
        <v>11</v>
      </c>
      <c r="S466">
        <v>8</v>
      </c>
      <c r="U466" s="65">
        <v>45056</v>
      </c>
      <c r="V466">
        <v>14</v>
      </c>
      <c r="W466">
        <v>4</v>
      </c>
      <c r="X466"/>
      <c r="AC466" s="65">
        <v>45255</v>
      </c>
      <c r="AD466">
        <v>1</v>
      </c>
      <c r="AE466">
        <v>1</v>
      </c>
      <c r="AF466"/>
      <c r="AJ466" s="65">
        <v>45252</v>
      </c>
      <c r="AK466">
        <v>10</v>
      </c>
      <c r="AL466">
        <v>2</v>
      </c>
      <c r="AM466">
        <v>1</v>
      </c>
    </row>
    <row r="467" spans="11:39">
      <c r="K467" s="65">
        <v>45105</v>
      </c>
      <c r="L467">
        <v>1082</v>
      </c>
      <c r="M467">
        <v>796</v>
      </c>
      <c r="N467">
        <v>8</v>
      </c>
      <c r="P467" s="65">
        <v>45105</v>
      </c>
      <c r="Q467">
        <v>42</v>
      </c>
      <c r="R467">
        <v>10</v>
      </c>
      <c r="S467">
        <v>6</v>
      </c>
      <c r="U467" s="65">
        <v>45057</v>
      </c>
      <c r="V467">
        <v>6</v>
      </c>
      <c r="W467"/>
      <c r="X467">
        <v>2</v>
      </c>
      <c r="AC467" s="65">
        <v>45257</v>
      </c>
      <c r="AD467">
        <v>9</v>
      </c>
      <c r="AE467"/>
      <c r="AF467"/>
      <c r="AJ467" s="65">
        <v>45253</v>
      </c>
      <c r="AK467">
        <v>7</v>
      </c>
      <c r="AL467">
        <v>1</v>
      </c>
      <c r="AM467"/>
    </row>
    <row r="468" spans="11:39">
      <c r="K468" s="65">
        <v>45106</v>
      </c>
      <c r="L468">
        <v>577</v>
      </c>
      <c r="M468">
        <v>658</v>
      </c>
      <c r="N468">
        <v>5</v>
      </c>
      <c r="P468" s="65">
        <v>45106</v>
      </c>
      <c r="Q468">
        <v>23</v>
      </c>
      <c r="R468">
        <v>5</v>
      </c>
      <c r="S468">
        <v>5</v>
      </c>
      <c r="U468" s="65">
        <v>45058</v>
      </c>
      <c r="V468">
        <v>4</v>
      </c>
      <c r="W468">
        <v>1</v>
      </c>
      <c r="X468"/>
      <c r="AC468" s="65">
        <v>45258</v>
      </c>
      <c r="AD468">
        <v>7</v>
      </c>
      <c r="AE468">
        <v>1</v>
      </c>
      <c r="AF468"/>
      <c r="AJ468" s="65">
        <v>45254</v>
      </c>
      <c r="AK468">
        <v>11</v>
      </c>
      <c r="AL468"/>
      <c r="AM468"/>
    </row>
    <row r="469" spans="11:39">
      <c r="K469" s="65">
        <v>45107</v>
      </c>
      <c r="L469">
        <v>515</v>
      </c>
      <c r="M469">
        <v>548</v>
      </c>
      <c r="N469">
        <v>4</v>
      </c>
      <c r="P469" s="65">
        <v>45107</v>
      </c>
      <c r="Q469">
        <v>30</v>
      </c>
      <c r="R469">
        <v>8</v>
      </c>
      <c r="S469">
        <v>4</v>
      </c>
      <c r="U469" s="65">
        <v>45059</v>
      </c>
      <c r="V469">
        <v>6</v>
      </c>
      <c r="W469"/>
      <c r="X469"/>
      <c r="AC469" s="65">
        <v>45259</v>
      </c>
      <c r="AD469">
        <v>5</v>
      </c>
      <c r="AE469">
        <v>1</v>
      </c>
      <c r="AF469"/>
      <c r="AJ469" s="65">
        <v>45255</v>
      </c>
      <c r="AK469">
        <v>4</v>
      </c>
      <c r="AL469">
        <v>1</v>
      </c>
      <c r="AM469"/>
    </row>
    <row r="470" spans="11:39">
      <c r="K470" s="65">
        <v>45108</v>
      </c>
      <c r="L470">
        <v>233</v>
      </c>
      <c r="M470">
        <v>309</v>
      </c>
      <c r="N470">
        <v>1</v>
      </c>
      <c r="P470" s="65">
        <v>45108</v>
      </c>
      <c r="Q470">
        <v>17</v>
      </c>
      <c r="R470">
        <v>1</v>
      </c>
      <c r="S470">
        <v>1</v>
      </c>
      <c r="U470" s="65">
        <v>45060</v>
      </c>
      <c r="V470">
        <v>10</v>
      </c>
      <c r="W470"/>
      <c r="X470">
        <v>1</v>
      </c>
      <c r="AC470" s="65">
        <v>45260</v>
      </c>
      <c r="AD470">
        <v>11</v>
      </c>
      <c r="AE470">
        <v>4</v>
      </c>
      <c r="AF470">
        <v>1</v>
      </c>
      <c r="AJ470" s="65">
        <v>45257</v>
      </c>
      <c r="AK470">
        <v>4</v>
      </c>
      <c r="AL470">
        <v>1</v>
      </c>
      <c r="AM470"/>
    </row>
    <row r="471" spans="11:39">
      <c r="K471" s="65">
        <v>45109</v>
      </c>
      <c r="L471">
        <v>271</v>
      </c>
      <c r="M471">
        <v>342</v>
      </c>
      <c r="N471">
        <v>12</v>
      </c>
      <c r="P471" s="65">
        <v>45109</v>
      </c>
      <c r="Q471">
        <v>10</v>
      </c>
      <c r="R471">
        <v>4</v>
      </c>
      <c r="S471">
        <v>9</v>
      </c>
      <c r="U471" s="65">
        <v>45061</v>
      </c>
      <c r="V471">
        <v>4</v>
      </c>
      <c r="W471">
        <v>2</v>
      </c>
      <c r="X471"/>
      <c r="AC471" s="65">
        <v>45261</v>
      </c>
      <c r="AD471">
        <v>2</v>
      </c>
      <c r="AE471"/>
      <c r="AF471">
        <v>1</v>
      </c>
      <c r="AJ471" s="65">
        <v>45258</v>
      </c>
      <c r="AK471">
        <v>8</v>
      </c>
      <c r="AL471">
        <v>1</v>
      </c>
      <c r="AM471"/>
    </row>
    <row r="472" spans="11:39">
      <c r="K472" s="65">
        <v>45110</v>
      </c>
      <c r="L472">
        <v>270</v>
      </c>
      <c r="M472">
        <v>509</v>
      </c>
      <c r="N472">
        <v>12</v>
      </c>
      <c r="P472" s="65">
        <v>45110</v>
      </c>
      <c r="Q472">
        <v>23</v>
      </c>
      <c r="R472">
        <v>1</v>
      </c>
      <c r="S472">
        <v>11</v>
      </c>
      <c r="U472" s="65">
        <v>45062</v>
      </c>
      <c r="V472">
        <v>4</v>
      </c>
      <c r="W472">
        <v>2</v>
      </c>
      <c r="X472"/>
      <c r="AC472" s="65">
        <v>45262</v>
      </c>
      <c r="AD472">
        <v>3</v>
      </c>
      <c r="AE472"/>
      <c r="AF472"/>
      <c r="AJ472" s="65">
        <v>45259</v>
      </c>
      <c r="AK472">
        <v>2</v>
      </c>
      <c r="AL472"/>
      <c r="AM472"/>
    </row>
    <row r="473" spans="11:39">
      <c r="K473" s="65">
        <v>45111</v>
      </c>
      <c r="L473">
        <v>178</v>
      </c>
      <c r="M473">
        <v>414</v>
      </c>
      <c r="N473">
        <v>13</v>
      </c>
      <c r="P473" s="65">
        <v>45111</v>
      </c>
      <c r="Q473">
        <v>8</v>
      </c>
      <c r="R473">
        <v>3</v>
      </c>
      <c r="S473">
        <v>11</v>
      </c>
      <c r="U473" s="65">
        <v>45063</v>
      </c>
      <c r="V473">
        <v>13</v>
      </c>
      <c r="W473">
        <v>1</v>
      </c>
      <c r="X473">
        <v>2</v>
      </c>
      <c r="AC473" s="65">
        <v>45264</v>
      </c>
      <c r="AD473">
        <v>2</v>
      </c>
      <c r="AE473">
        <v>1</v>
      </c>
      <c r="AF473"/>
      <c r="AJ473" s="65">
        <v>45260</v>
      </c>
      <c r="AK473">
        <v>11</v>
      </c>
      <c r="AL473">
        <v>4</v>
      </c>
      <c r="AM473">
        <v>1</v>
      </c>
    </row>
    <row r="474" spans="11:39">
      <c r="K474" s="65">
        <v>45112</v>
      </c>
      <c r="L474">
        <v>183</v>
      </c>
      <c r="M474">
        <v>363</v>
      </c>
      <c r="N474">
        <v>19</v>
      </c>
      <c r="P474" s="65">
        <v>45112</v>
      </c>
      <c r="Q474">
        <v>13</v>
      </c>
      <c r="R474">
        <v>2</v>
      </c>
      <c r="S474">
        <v>16</v>
      </c>
      <c r="U474" s="65">
        <v>45064</v>
      </c>
      <c r="V474">
        <v>11</v>
      </c>
      <c r="W474">
        <v>1</v>
      </c>
      <c r="X474">
        <v>1</v>
      </c>
      <c r="AC474" s="65">
        <v>45265</v>
      </c>
      <c r="AD474">
        <v>2</v>
      </c>
      <c r="AE474">
        <v>1</v>
      </c>
      <c r="AF474"/>
      <c r="AJ474" s="65">
        <v>45261</v>
      </c>
      <c r="AK474">
        <v>2</v>
      </c>
      <c r="AL474"/>
      <c r="AM474"/>
    </row>
    <row r="475" spans="11:39">
      <c r="K475" s="65">
        <v>45113</v>
      </c>
      <c r="L475">
        <v>37</v>
      </c>
      <c r="M475">
        <v>505</v>
      </c>
      <c r="N475">
        <v>22</v>
      </c>
      <c r="P475" s="65">
        <v>45113</v>
      </c>
      <c r="Q475">
        <v>11</v>
      </c>
      <c r="R475">
        <v>5</v>
      </c>
      <c r="S475">
        <v>14</v>
      </c>
      <c r="U475" s="65">
        <v>45065</v>
      </c>
      <c r="V475">
        <v>5</v>
      </c>
      <c r="W475"/>
      <c r="X475"/>
      <c r="AC475" s="65">
        <v>45266</v>
      </c>
      <c r="AD475">
        <v>4</v>
      </c>
      <c r="AE475">
        <v>2</v>
      </c>
      <c r="AF475">
        <v>2</v>
      </c>
      <c r="AJ475" s="65">
        <v>45262</v>
      </c>
      <c r="AK475">
        <v>4</v>
      </c>
      <c r="AL475"/>
      <c r="AM475">
        <v>1</v>
      </c>
    </row>
    <row r="476" spans="11:39">
      <c r="K476" s="65">
        <v>45114</v>
      </c>
      <c r="L476">
        <v>93</v>
      </c>
      <c r="M476">
        <v>312</v>
      </c>
      <c r="N476">
        <v>35</v>
      </c>
      <c r="P476" s="65">
        <v>45114</v>
      </c>
      <c r="Q476">
        <v>15</v>
      </c>
      <c r="R476">
        <v>6</v>
      </c>
      <c r="S476">
        <v>31</v>
      </c>
      <c r="U476" s="65">
        <v>45066</v>
      </c>
      <c r="V476">
        <v>4</v>
      </c>
      <c r="W476">
        <v>3</v>
      </c>
      <c r="X476"/>
      <c r="AC476" s="65">
        <v>45267</v>
      </c>
      <c r="AD476">
        <v>3</v>
      </c>
      <c r="AE476">
        <v>2</v>
      </c>
      <c r="AF476"/>
      <c r="AJ476" s="65">
        <v>45264</v>
      </c>
      <c r="AK476">
        <v>1</v>
      </c>
      <c r="AL476">
        <v>1</v>
      </c>
      <c r="AM476"/>
    </row>
    <row r="477" spans="11:39">
      <c r="K477" s="65">
        <v>45115</v>
      </c>
      <c r="L477">
        <v>94</v>
      </c>
      <c r="M477">
        <v>163</v>
      </c>
      <c r="N477">
        <v>14</v>
      </c>
      <c r="P477" s="65">
        <v>45115</v>
      </c>
      <c r="Q477">
        <v>14</v>
      </c>
      <c r="R477">
        <v>2</v>
      </c>
      <c r="S477">
        <v>11</v>
      </c>
      <c r="U477" s="65">
        <v>45067</v>
      </c>
      <c r="V477">
        <v>4</v>
      </c>
      <c r="W477"/>
      <c r="X477"/>
      <c r="AC477" s="65">
        <v>45270</v>
      </c>
      <c r="AD477">
        <v>3</v>
      </c>
      <c r="AE477"/>
      <c r="AF477"/>
      <c r="AJ477" s="65">
        <v>45265</v>
      </c>
      <c r="AK477">
        <v>2</v>
      </c>
      <c r="AL477">
        <v>1</v>
      </c>
      <c r="AM477"/>
    </row>
    <row r="478" spans="11:39">
      <c r="K478" s="65">
        <v>45116</v>
      </c>
      <c r="L478">
        <v>83</v>
      </c>
      <c r="M478">
        <v>160</v>
      </c>
      <c r="N478">
        <v>18</v>
      </c>
      <c r="P478" s="65">
        <v>45116</v>
      </c>
      <c r="Q478">
        <v>13</v>
      </c>
      <c r="R478">
        <v>1</v>
      </c>
      <c r="S478">
        <v>16</v>
      </c>
      <c r="U478" s="65">
        <v>45068</v>
      </c>
      <c r="V478">
        <v>15</v>
      </c>
      <c r="W478">
        <v>5</v>
      </c>
      <c r="X478">
        <v>1</v>
      </c>
      <c r="AC478" s="65">
        <v>45271</v>
      </c>
      <c r="AD478">
        <v>3</v>
      </c>
      <c r="AE478">
        <v>3</v>
      </c>
      <c r="AF478"/>
      <c r="AJ478" s="65">
        <v>45266</v>
      </c>
      <c r="AK478">
        <v>4</v>
      </c>
      <c r="AL478">
        <v>2</v>
      </c>
      <c r="AM478">
        <v>1</v>
      </c>
    </row>
    <row r="479" spans="11:39">
      <c r="K479" s="65">
        <v>45117</v>
      </c>
      <c r="L479">
        <v>100</v>
      </c>
      <c r="M479">
        <v>284</v>
      </c>
      <c r="N479">
        <v>25</v>
      </c>
      <c r="P479" s="65">
        <v>45117</v>
      </c>
      <c r="Q479">
        <v>18</v>
      </c>
      <c r="R479">
        <v>6</v>
      </c>
      <c r="S479">
        <v>22</v>
      </c>
      <c r="U479" s="65">
        <v>45069</v>
      </c>
      <c r="V479">
        <v>6</v>
      </c>
      <c r="W479">
        <v>3</v>
      </c>
      <c r="X479">
        <v>3</v>
      </c>
      <c r="AC479" s="65">
        <v>45272</v>
      </c>
      <c r="AD479">
        <v>3</v>
      </c>
      <c r="AE479"/>
      <c r="AF479"/>
      <c r="AJ479" s="65">
        <v>45267</v>
      </c>
      <c r="AK479">
        <v>3</v>
      </c>
      <c r="AL479">
        <v>1</v>
      </c>
      <c r="AM479"/>
    </row>
    <row r="480" spans="11:39">
      <c r="K480" s="65">
        <v>45118</v>
      </c>
      <c r="L480">
        <v>107</v>
      </c>
      <c r="M480">
        <v>317</v>
      </c>
      <c r="N480">
        <v>17</v>
      </c>
      <c r="P480" s="65">
        <v>45118</v>
      </c>
      <c r="Q480">
        <v>22</v>
      </c>
      <c r="R480">
        <v>6</v>
      </c>
      <c r="S480">
        <v>15</v>
      </c>
      <c r="U480" s="65">
        <v>45070</v>
      </c>
      <c r="V480">
        <v>26</v>
      </c>
      <c r="W480">
        <v>3</v>
      </c>
      <c r="X480">
        <v>3</v>
      </c>
      <c r="AC480" s="65">
        <v>45273</v>
      </c>
      <c r="AD480">
        <v>3</v>
      </c>
      <c r="AE480">
        <v>1</v>
      </c>
      <c r="AF480"/>
      <c r="AJ480" s="65">
        <v>45270</v>
      </c>
      <c r="AK480">
        <v>1</v>
      </c>
      <c r="AL480"/>
      <c r="AM480"/>
    </row>
    <row r="481" spans="11:39">
      <c r="K481" s="65">
        <v>45119</v>
      </c>
      <c r="L481">
        <v>86</v>
      </c>
      <c r="M481">
        <v>269</v>
      </c>
      <c r="N481">
        <v>16</v>
      </c>
      <c r="P481" s="65">
        <v>45119</v>
      </c>
      <c r="Q481">
        <v>13</v>
      </c>
      <c r="R481">
        <v>10</v>
      </c>
      <c r="S481">
        <v>14</v>
      </c>
      <c r="U481" s="65">
        <v>45071</v>
      </c>
      <c r="V481">
        <v>32</v>
      </c>
      <c r="W481">
        <v>2</v>
      </c>
      <c r="X481">
        <v>1</v>
      </c>
      <c r="AC481" s="65">
        <v>45274</v>
      </c>
      <c r="AD481">
        <v>1</v>
      </c>
      <c r="AE481">
        <v>1</v>
      </c>
      <c r="AF481"/>
      <c r="AJ481" s="65">
        <v>45271</v>
      </c>
      <c r="AK481">
        <v>3</v>
      </c>
      <c r="AL481">
        <v>1</v>
      </c>
      <c r="AM481"/>
    </row>
    <row r="482" spans="11:39">
      <c r="K482" s="65">
        <v>45120</v>
      </c>
      <c r="L482">
        <v>102</v>
      </c>
      <c r="M482">
        <v>332</v>
      </c>
      <c r="N482">
        <v>24</v>
      </c>
      <c r="P482" s="65">
        <v>45120</v>
      </c>
      <c r="Q482">
        <v>27</v>
      </c>
      <c r="R482">
        <v>2</v>
      </c>
      <c r="S482">
        <v>23</v>
      </c>
      <c r="U482" s="65">
        <v>45072</v>
      </c>
      <c r="V482">
        <v>21</v>
      </c>
      <c r="W482">
        <v>4</v>
      </c>
      <c r="X482"/>
      <c r="AC482" s="65">
        <v>45275</v>
      </c>
      <c r="AD482"/>
      <c r="AE482">
        <v>1</v>
      </c>
      <c r="AF482"/>
      <c r="AJ482" s="65">
        <v>45272</v>
      </c>
      <c r="AK482">
        <v>2</v>
      </c>
      <c r="AL482">
        <v>1</v>
      </c>
      <c r="AM482"/>
    </row>
    <row r="483" spans="11:39">
      <c r="K483" s="65">
        <v>45121</v>
      </c>
      <c r="L483">
        <v>52</v>
      </c>
      <c r="M483">
        <v>249</v>
      </c>
      <c r="N483">
        <v>21</v>
      </c>
      <c r="P483" s="65">
        <v>45121</v>
      </c>
      <c r="Q483">
        <v>15</v>
      </c>
      <c r="R483">
        <v>3</v>
      </c>
      <c r="S483">
        <v>17</v>
      </c>
      <c r="U483" s="65">
        <v>45073</v>
      </c>
      <c r="V483">
        <v>12</v>
      </c>
      <c r="W483">
        <v>4</v>
      </c>
      <c r="X483">
        <v>2</v>
      </c>
      <c r="AC483" s="65">
        <v>45278</v>
      </c>
      <c r="AD483">
        <v>4</v>
      </c>
      <c r="AE483">
        <v>3</v>
      </c>
      <c r="AF483">
        <v>1</v>
      </c>
      <c r="AJ483" s="65">
        <v>45273</v>
      </c>
      <c r="AK483">
        <v>1</v>
      </c>
      <c r="AL483"/>
      <c r="AM483"/>
    </row>
    <row r="484" spans="11:39">
      <c r="K484" s="65">
        <v>45122</v>
      </c>
      <c r="L484">
        <v>73</v>
      </c>
      <c r="M484">
        <v>197</v>
      </c>
      <c r="N484">
        <v>19</v>
      </c>
      <c r="P484" s="65">
        <v>45122</v>
      </c>
      <c r="Q484">
        <v>16</v>
      </c>
      <c r="R484"/>
      <c r="S484">
        <v>15</v>
      </c>
      <c r="U484" s="65">
        <v>45074</v>
      </c>
      <c r="V484">
        <v>12</v>
      </c>
      <c r="W484">
        <v>1</v>
      </c>
      <c r="X484">
        <v>1</v>
      </c>
      <c r="AC484" s="65">
        <v>45279</v>
      </c>
      <c r="AD484">
        <v>1</v>
      </c>
      <c r="AE484">
        <v>3</v>
      </c>
      <c r="AF484">
        <v>1</v>
      </c>
      <c r="AJ484" s="65">
        <v>45274</v>
      </c>
      <c r="AK484">
        <v>3</v>
      </c>
      <c r="AL484">
        <v>1</v>
      </c>
      <c r="AM484"/>
    </row>
    <row r="485" spans="11:39">
      <c r="K485" s="65">
        <v>45123</v>
      </c>
      <c r="L485">
        <v>56</v>
      </c>
      <c r="M485">
        <v>136</v>
      </c>
      <c r="N485">
        <v>14</v>
      </c>
      <c r="P485" s="65">
        <v>45123</v>
      </c>
      <c r="Q485">
        <v>14</v>
      </c>
      <c r="R485">
        <v>4</v>
      </c>
      <c r="S485">
        <v>11</v>
      </c>
      <c r="U485" s="65">
        <v>45075</v>
      </c>
      <c r="V485">
        <v>19</v>
      </c>
      <c r="W485">
        <v>2</v>
      </c>
      <c r="X485">
        <v>5</v>
      </c>
      <c r="AC485" s="65">
        <v>45280</v>
      </c>
      <c r="AD485">
        <v>4</v>
      </c>
      <c r="AE485">
        <v>4</v>
      </c>
      <c r="AF485"/>
      <c r="AJ485" s="65">
        <v>45275</v>
      </c>
      <c r="AK485"/>
      <c r="AL485">
        <v>1</v>
      </c>
      <c r="AM485"/>
    </row>
    <row r="486" spans="11:39">
      <c r="K486" s="65">
        <v>45124</v>
      </c>
      <c r="L486">
        <v>95</v>
      </c>
      <c r="M486">
        <v>262</v>
      </c>
      <c r="N486">
        <v>27</v>
      </c>
      <c r="P486" s="65">
        <v>45124</v>
      </c>
      <c r="Q486">
        <v>27</v>
      </c>
      <c r="R486">
        <v>1</v>
      </c>
      <c r="S486">
        <v>16</v>
      </c>
      <c r="U486" s="65">
        <v>45076</v>
      </c>
      <c r="V486">
        <v>24</v>
      </c>
      <c r="W486"/>
      <c r="X486">
        <v>4</v>
      </c>
      <c r="AC486" s="65">
        <v>45281</v>
      </c>
      <c r="AD486">
        <v>2</v>
      </c>
      <c r="AE486">
        <v>1</v>
      </c>
      <c r="AF486"/>
      <c r="AJ486" s="65">
        <v>45278</v>
      </c>
      <c r="AK486">
        <v>2</v>
      </c>
      <c r="AL486"/>
      <c r="AM486">
        <v>1</v>
      </c>
    </row>
    <row r="487" spans="11:39">
      <c r="K487" s="65">
        <v>45125</v>
      </c>
      <c r="L487">
        <v>124</v>
      </c>
      <c r="M487">
        <v>228</v>
      </c>
      <c r="N487">
        <v>14</v>
      </c>
      <c r="P487" s="65">
        <v>45125</v>
      </c>
      <c r="Q487">
        <v>28</v>
      </c>
      <c r="R487">
        <v>3</v>
      </c>
      <c r="S487">
        <v>11</v>
      </c>
      <c r="U487" s="65">
        <v>45077</v>
      </c>
      <c r="V487">
        <v>15</v>
      </c>
      <c r="W487">
        <v>1</v>
      </c>
      <c r="X487">
        <v>1</v>
      </c>
      <c r="AJ487" s="65">
        <v>45279</v>
      </c>
      <c r="AK487">
        <v>1</v>
      </c>
      <c r="AL487">
        <v>4</v>
      </c>
      <c r="AM487">
        <v>1</v>
      </c>
    </row>
    <row r="488" spans="11:39">
      <c r="K488" s="65">
        <v>45126</v>
      </c>
      <c r="L488">
        <v>162</v>
      </c>
      <c r="M488">
        <v>276</v>
      </c>
      <c r="N488">
        <v>14</v>
      </c>
      <c r="P488" s="65">
        <v>45126</v>
      </c>
      <c r="Q488">
        <v>36</v>
      </c>
      <c r="R488">
        <v>4</v>
      </c>
      <c r="S488">
        <v>11</v>
      </c>
      <c r="U488" s="65">
        <v>45078</v>
      </c>
      <c r="V488">
        <v>3</v>
      </c>
      <c r="W488">
        <v>4</v>
      </c>
      <c r="X488">
        <v>1</v>
      </c>
      <c r="AJ488" s="65">
        <v>45280</v>
      </c>
      <c r="AK488">
        <v>2</v>
      </c>
      <c r="AL488">
        <v>2</v>
      </c>
      <c r="AM488"/>
    </row>
    <row r="489" spans="11:39">
      <c r="K489" s="65">
        <v>45127</v>
      </c>
      <c r="L489">
        <v>381</v>
      </c>
      <c r="M489">
        <v>276</v>
      </c>
      <c r="N489">
        <v>13</v>
      </c>
      <c r="P489" s="65">
        <v>45127</v>
      </c>
      <c r="Q489">
        <v>20</v>
      </c>
      <c r="R489">
        <v>1</v>
      </c>
      <c r="S489">
        <v>9</v>
      </c>
      <c r="U489" s="65">
        <v>45079</v>
      </c>
      <c r="V489">
        <v>5</v>
      </c>
      <c r="W489">
        <v>1</v>
      </c>
      <c r="X489">
        <v>1</v>
      </c>
      <c r="AJ489" s="65">
        <v>45281</v>
      </c>
      <c r="AK489">
        <v>1</v>
      </c>
      <c r="AL489"/>
      <c r="AM489"/>
    </row>
    <row r="490" spans="11:39">
      <c r="K490" s="65">
        <v>45128</v>
      </c>
      <c r="L490">
        <v>269</v>
      </c>
      <c r="M490">
        <v>199</v>
      </c>
      <c r="N490">
        <v>14</v>
      </c>
      <c r="P490" s="65">
        <v>45128</v>
      </c>
      <c r="Q490">
        <v>11</v>
      </c>
      <c r="R490">
        <v>2</v>
      </c>
      <c r="S490">
        <v>11</v>
      </c>
      <c r="U490" s="65">
        <v>45080</v>
      </c>
      <c r="V490">
        <v>3</v>
      </c>
      <c r="W490">
        <v>3</v>
      </c>
      <c r="X490">
        <v>5</v>
      </c>
      <c r="AJ490" s="65">
        <v>45282</v>
      </c>
      <c r="AK490"/>
      <c r="AL490">
        <v>1</v>
      </c>
      <c r="AM490"/>
    </row>
    <row r="491" spans="11:39">
      <c r="K491" s="65">
        <v>45129</v>
      </c>
      <c r="L491">
        <v>238</v>
      </c>
      <c r="M491">
        <v>152</v>
      </c>
      <c r="N491">
        <v>17</v>
      </c>
      <c r="P491" s="65">
        <v>45129</v>
      </c>
      <c r="Q491">
        <v>13</v>
      </c>
      <c r="R491">
        <v>4</v>
      </c>
      <c r="S491">
        <v>13</v>
      </c>
      <c r="U491" s="65">
        <v>45081</v>
      </c>
      <c r="V491">
        <v>8</v>
      </c>
      <c r="W491">
        <v>1</v>
      </c>
      <c r="X491">
        <v>1</v>
      </c>
    </row>
    <row r="492" spans="11:39">
      <c r="K492" s="65">
        <v>45130</v>
      </c>
      <c r="L492">
        <v>257</v>
      </c>
      <c r="M492">
        <v>135</v>
      </c>
      <c r="N492">
        <v>18</v>
      </c>
      <c r="P492" s="65">
        <v>45130</v>
      </c>
      <c r="Q492">
        <v>18</v>
      </c>
      <c r="R492">
        <v>2</v>
      </c>
      <c r="S492">
        <v>16</v>
      </c>
      <c r="U492" s="65">
        <v>45082</v>
      </c>
      <c r="V492">
        <v>4</v>
      </c>
      <c r="W492">
        <v>3</v>
      </c>
      <c r="X492">
        <v>1</v>
      </c>
    </row>
    <row r="493" spans="11:39">
      <c r="K493" s="65">
        <v>45131</v>
      </c>
      <c r="L493">
        <v>345</v>
      </c>
      <c r="M493">
        <v>226</v>
      </c>
      <c r="N493">
        <v>22</v>
      </c>
      <c r="P493" s="65">
        <v>45131</v>
      </c>
      <c r="Q493">
        <v>15</v>
      </c>
      <c r="R493">
        <v>4</v>
      </c>
      <c r="S493">
        <v>19</v>
      </c>
      <c r="U493" s="65">
        <v>45083</v>
      </c>
      <c r="V493">
        <v>7</v>
      </c>
      <c r="W493"/>
      <c r="X493">
        <v>1</v>
      </c>
    </row>
    <row r="494" spans="11:39">
      <c r="K494" s="65">
        <v>45132</v>
      </c>
      <c r="L494">
        <v>431</v>
      </c>
      <c r="M494">
        <v>411</v>
      </c>
      <c r="N494">
        <v>47</v>
      </c>
      <c r="P494" s="65">
        <v>45132</v>
      </c>
      <c r="Q494">
        <v>21</v>
      </c>
      <c r="R494">
        <v>11</v>
      </c>
      <c r="S494">
        <v>38</v>
      </c>
      <c r="U494" s="65">
        <v>45084</v>
      </c>
      <c r="V494">
        <v>15</v>
      </c>
      <c r="W494">
        <v>1</v>
      </c>
      <c r="X494">
        <v>1</v>
      </c>
    </row>
    <row r="495" spans="11:39">
      <c r="K495" s="65">
        <v>45133</v>
      </c>
      <c r="L495">
        <v>450</v>
      </c>
      <c r="M495">
        <v>462</v>
      </c>
      <c r="N495">
        <v>29</v>
      </c>
      <c r="P495" s="65">
        <v>45133</v>
      </c>
      <c r="Q495">
        <v>18</v>
      </c>
      <c r="R495">
        <v>16</v>
      </c>
      <c r="S495">
        <v>25</v>
      </c>
      <c r="U495" s="65">
        <v>45085</v>
      </c>
      <c r="V495">
        <v>9</v>
      </c>
      <c r="W495">
        <v>3</v>
      </c>
      <c r="X495">
        <v>1</v>
      </c>
    </row>
    <row r="496" spans="11:39">
      <c r="K496" s="65">
        <v>45134</v>
      </c>
      <c r="L496">
        <v>414</v>
      </c>
      <c r="M496">
        <v>588</v>
      </c>
      <c r="N496">
        <v>72</v>
      </c>
      <c r="P496" s="65">
        <v>45134</v>
      </c>
      <c r="Q496">
        <v>17</v>
      </c>
      <c r="R496">
        <v>25</v>
      </c>
      <c r="S496">
        <v>58</v>
      </c>
      <c r="U496" s="65">
        <v>45086</v>
      </c>
      <c r="V496">
        <v>5</v>
      </c>
      <c r="W496">
        <v>1</v>
      </c>
      <c r="X496"/>
    </row>
    <row r="497" spans="11:24">
      <c r="K497" s="65">
        <v>45135</v>
      </c>
      <c r="L497">
        <v>433</v>
      </c>
      <c r="M497">
        <v>2622</v>
      </c>
      <c r="N497">
        <v>68</v>
      </c>
      <c r="P497" s="65">
        <v>45135</v>
      </c>
      <c r="Q497">
        <v>5</v>
      </c>
      <c r="R497">
        <v>25</v>
      </c>
      <c r="S497">
        <v>64</v>
      </c>
      <c r="U497" s="65">
        <v>45087</v>
      </c>
      <c r="V497">
        <v>2</v>
      </c>
      <c r="W497">
        <v>1</v>
      </c>
      <c r="X497">
        <v>1</v>
      </c>
    </row>
    <row r="498" spans="11:24">
      <c r="K498" s="65">
        <v>45136</v>
      </c>
      <c r="L498">
        <v>518</v>
      </c>
      <c r="M498">
        <v>5630</v>
      </c>
      <c r="N498">
        <v>316</v>
      </c>
      <c r="P498" s="65">
        <v>45136</v>
      </c>
      <c r="Q498">
        <v>17</v>
      </c>
      <c r="R498">
        <v>190</v>
      </c>
      <c r="S498">
        <v>279</v>
      </c>
      <c r="U498" s="65">
        <v>45088</v>
      </c>
      <c r="V498">
        <v>1</v>
      </c>
      <c r="W498">
        <v>3</v>
      </c>
      <c r="X498">
        <v>2</v>
      </c>
    </row>
    <row r="499" spans="11:24">
      <c r="K499" s="65">
        <v>45137</v>
      </c>
      <c r="L499">
        <v>546</v>
      </c>
      <c r="M499">
        <v>5078</v>
      </c>
      <c r="N499">
        <v>84</v>
      </c>
      <c r="P499" s="65">
        <v>45137</v>
      </c>
      <c r="Q499">
        <v>21</v>
      </c>
      <c r="R499">
        <v>260</v>
      </c>
      <c r="S499">
        <v>77</v>
      </c>
      <c r="U499" s="65">
        <v>45089</v>
      </c>
      <c r="V499">
        <v>4</v>
      </c>
      <c r="W499">
        <v>1</v>
      </c>
      <c r="X499"/>
    </row>
    <row r="500" spans="11:24">
      <c r="K500" s="65">
        <v>45138</v>
      </c>
      <c r="L500">
        <v>607</v>
      </c>
      <c r="M500">
        <v>7002</v>
      </c>
      <c r="N500">
        <v>106</v>
      </c>
      <c r="P500" s="65">
        <v>45138</v>
      </c>
      <c r="Q500">
        <v>34</v>
      </c>
      <c r="R500">
        <v>403</v>
      </c>
      <c r="S500">
        <v>89</v>
      </c>
      <c r="U500" s="65">
        <v>45090</v>
      </c>
      <c r="V500">
        <v>3</v>
      </c>
      <c r="W500">
        <v>3</v>
      </c>
      <c r="X500">
        <v>1</v>
      </c>
    </row>
    <row r="501" spans="11:24">
      <c r="K501" s="65">
        <v>45139</v>
      </c>
      <c r="L501">
        <v>333</v>
      </c>
      <c r="M501">
        <v>2927</v>
      </c>
      <c r="N501">
        <v>155</v>
      </c>
      <c r="P501" s="65">
        <v>45139</v>
      </c>
      <c r="Q501">
        <v>20</v>
      </c>
      <c r="R501">
        <v>84</v>
      </c>
      <c r="S501">
        <v>131</v>
      </c>
      <c r="U501" s="65">
        <v>45091</v>
      </c>
      <c r="V501">
        <v>11</v>
      </c>
      <c r="W501">
        <v>1</v>
      </c>
      <c r="X501">
        <v>2</v>
      </c>
    </row>
    <row r="502" spans="11:24">
      <c r="K502" s="65">
        <v>45140</v>
      </c>
      <c r="L502">
        <v>152</v>
      </c>
      <c r="M502">
        <v>1842</v>
      </c>
      <c r="N502">
        <v>63</v>
      </c>
      <c r="P502" s="65">
        <v>45140</v>
      </c>
      <c r="Q502">
        <v>15</v>
      </c>
      <c r="R502">
        <v>60</v>
      </c>
      <c r="S502">
        <v>57</v>
      </c>
      <c r="U502" s="65">
        <v>45092</v>
      </c>
      <c r="V502">
        <v>29</v>
      </c>
      <c r="W502">
        <v>1</v>
      </c>
      <c r="X502">
        <v>8</v>
      </c>
    </row>
    <row r="503" spans="11:24">
      <c r="K503" s="65">
        <v>45141</v>
      </c>
      <c r="L503">
        <v>73</v>
      </c>
      <c r="M503">
        <v>1445</v>
      </c>
      <c r="N503">
        <v>46</v>
      </c>
      <c r="P503" s="65">
        <v>45141</v>
      </c>
      <c r="Q503">
        <v>10</v>
      </c>
      <c r="R503">
        <v>44</v>
      </c>
      <c r="S503">
        <v>42</v>
      </c>
      <c r="U503" s="65">
        <v>45093</v>
      </c>
      <c r="V503">
        <v>22</v>
      </c>
      <c r="W503">
        <v>3</v>
      </c>
      <c r="X503">
        <v>2</v>
      </c>
    </row>
    <row r="504" spans="11:24">
      <c r="K504" s="65">
        <v>45142</v>
      </c>
      <c r="L504">
        <v>54</v>
      </c>
      <c r="M504">
        <v>1098</v>
      </c>
      <c r="N504">
        <v>36</v>
      </c>
      <c r="P504" s="65">
        <v>45142</v>
      </c>
      <c r="Q504">
        <v>6</v>
      </c>
      <c r="R504">
        <v>43</v>
      </c>
      <c r="S504">
        <v>29</v>
      </c>
      <c r="U504" s="65">
        <v>45094</v>
      </c>
      <c r="V504">
        <v>2</v>
      </c>
      <c r="W504">
        <v>2</v>
      </c>
      <c r="X504">
        <v>4</v>
      </c>
    </row>
    <row r="505" spans="11:24">
      <c r="K505" s="65">
        <v>45143</v>
      </c>
      <c r="L505">
        <v>144</v>
      </c>
      <c r="M505">
        <v>858</v>
      </c>
      <c r="N505">
        <v>33</v>
      </c>
      <c r="P505" s="65">
        <v>45143</v>
      </c>
      <c r="Q505">
        <v>7</v>
      </c>
      <c r="R505">
        <v>47</v>
      </c>
      <c r="S505">
        <v>24</v>
      </c>
      <c r="U505" s="65">
        <v>45095</v>
      </c>
      <c r="V505">
        <v>8</v>
      </c>
      <c r="W505"/>
      <c r="X505"/>
    </row>
    <row r="506" spans="11:24">
      <c r="K506" s="65">
        <v>45144</v>
      </c>
      <c r="L506">
        <v>174</v>
      </c>
      <c r="M506">
        <v>806</v>
      </c>
      <c r="N506">
        <v>25</v>
      </c>
      <c r="P506" s="65">
        <v>45144</v>
      </c>
      <c r="Q506">
        <v>6</v>
      </c>
      <c r="R506">
        <v>30</v>
      </c>
      <c r="S506">
        <v>24</v>
      </c>
      <c r="U506" s="65">
        <v>45096</v>
      </c>
      <c r="V506">
        <v>15</v>
      </c>
      <c r="W506">
        <v>2</v>
      </c>
      <c r="X506">
        <v>4</v>
      </c>
    </row>
    <row r="507" spans="11:24">
      <c r="K507" s="65">
        <v>45145</v>
      </c>
      <c r="L507">
        <v>224</v>
      </c>
      <c r="M507">
        <v>1195</v>
      </c>
      <c r="N507">
        <v>23</v>
      </c>
      <c r="P507" s="65">
        <v>45145</v>
      </c>
      <c r="Q507">
        <v>6</v>
      </c>
      <c r="R507">
        <v>53</v>
      </c>
      <c r="S507">
        <v>21</v>
      </c>
      <c r="U507" s="65">
        <v>45097</v>
      </c>
      <c r="V507">
        <v>8</v>
      </c>
      <c r="W507">
        <v>1</v>
      </c>
      <c r="X507">
        <v>3</v>
      </c>
    </row>
    <row r="508" spans="11:24">
      <c r="K508" s="65">
        <v>45146</v>
      </c>
      <c r="L508">
        <v>253</v>
      </c>
      <c r="M508">
        <v>1217</v>
      </c>
      <c r="N508">
        <v>40</v>
      </c>
      <c r="P508" s="65">
        <v>45146</v>
      </c>
      <c r="Q508">
        <v>15</v>
      </c>
      <c r="R508">
        <v>54</v>
      </c>
      <c r="S508">
        <v>28</v>
      </c>
      <c r="U508" s="65">
        <v>45098</v>
      </c>
      <c r="V508">
        <v>15</v>
      </c>
      <c r="W508">
        <v>6</v>
      </c>
      <c r="X508">
        <v>2</v>
      </c>
    </row>
    <row r="509" spans="11:24">
      <c r="K509" s="65">
        <v>45147</v>
      </c>
      <c r="L509">
        <v>266</v>
      </c>
      <c r="M509">
        <v>1130</v>
      </c>
      <c r="N509">
        <v>37</v>
      </c>
      <c r="P509" s="65">
        <v>45147</v>
      </c>
      <c r="Q509">
        <v>11</v>
      </c>
      <c r="R509">
        <v>52</v>
      </c>
      <c r="S509">
        <v>32</v>
      </c>
      <c r="U509" s="65">
        <v>45099</v>
      </c>
      <c r="V509">
        <v>29</v>
      </c>
      <c r="W509">
        <v>1</v>
      </c>
      <c r="X509">
        <v>2</v>
      </c>
    </row>
    <row r="510" spans="11:24">
      <c r="K510" s="65">
        <v>45148</v>
      </c>
      <c r="L510">
        <v>217</v>
      </c>
      <c r="M510">
        <v>953</v>
      </c>
      <c r="N510">
        <v>21</v>
      </c>
      <c r="P510" s="65">
        <v>45148</v>
      </c>
      <c r="Q510">
        <v>10</v>
      </c>
      <c r="R510">
        <v>45</v>
      </c>
      <c r="S510">
        <v>17</v>
      </c>
      <c r="U510" s="65">
        <v>45100</v>
      </c>
      <c r="V510">
        <v>10</v>
      </c>
      <c r="W510">
        <v>3</v>
      </c>
      <c r="X510">
        <v>1</v>
      </c>
    </row>
    <row r="511" spans="11:24">
      <c r="K511" s="65">
        <v>45149</v>
      </c>
      <c r="L511">
        <v>170</v>
      </c>
      <c r="M511">
        <v>801</v>
      </c>
      <c r="N511">
        <v>27</v>
      </c>
      <c r="P511" s="65">
        <v>45149</v>
      </c>
      <c r="Q511">
        <v>4</v>
      </c>
      <c r="R511">
        <v>33</v>
      </c>
      <c r="S511">
        <v>22</v>
      </c>
      <c r="U511" s="65">
        <v>45101</v>
      </c>
      <c r="V511">
        <v>11</v>
      </c>
      <c r="W511">
        <v>3</v>
      </c>
      <c r="X511">
        <v>2</v>
      </c>
    </row>
    <row r="512" spans="11:24">
      <c r="K512" s="65">
        <v>45150</v>
      </c>
      <c r="L512">
        <v>173</v>
      </c>
      <c r="M512">
        <v>584</v>
      </c>
      <c r="N512">
        <v>14</v>
      </c>
      <c r="P512" s="65">
        <v>45150</v>
      </c>
      <c r="Q512">
        <v>5</v>
      </c>
      <c r="R512">
        <v>26</v>
      </c>
      <c r="S512">
        <v>12</v>
      </c>
      <c r="U512" s="65">
        <v>45102</v>
      </c>
      <c r="V512">
        <v>2</v>
      </c>
      <c r="W512">
        <v>3</v>
      </c>
      <c r="X512">
        <v>4</v>
      </c>
    </row>
    <row r="513" spans="11:24">
      <c r="K513" s="65">
        <v>45151</v>
      </c>
      <c r="L513">
        <v>198</v>
      </c>
      <c r="M513">
        <v>656</v>
      </c>
      <c r="N513">
        <v>18</v>
      </c>
      <c r="P513" s="65">
        <v>45151</v>
      </c>
      <c r="Q513">
        <v>6</v>
      </c>
      <c r="R513">
        <v>32</v>
      </c>
      <c r="S513">
        <v>16</v>
      </c>
      <c r="U513" s="65">
        <v>45103</v>
      </c>
      <c r="V513">
        <v>16</v>
      </c>
      <c r="W513">
        <v>2</v>
      </c>
      <c r="X513">
        <v>2</v>
      </c>
    </row>
    <row r="514" spans="11:24">
      <c r="K514" s="65">
        <v>45152</v>
      </c>
      <c r="L514">
        <v>226</v>
      </c>
      <c r="M514">
        <v>766</v>
      </c>
      <c r="N514">
        <v>22</v>
      </c>
      <c r="P514" s="65">
        <v>45152</v>
      </c>
      <c r="Q514">
        <v>9</v>
      </c>
      <c r="R514">
        <v>47</v>
      </c>
      <c r="S514">
        <v>18</v>
      </c>
      <c r="U514" s="65">
        <v>45104</v>
      </c>
      <c r="V514">
        <v>18</v>
      </c>
      <c r="W514">
        <v>1</v>
      </c>
      <c r="X514">
        <v>1</v>
      </c>
    </row>
    <row r="515" spans="11:24">
      <c r="K515" s="65">
        <v>45153</v>
      </c>
      <c r="L515">
        <v>334</v>
      </c>
      <c r="M515">
        <v>764</v>
      </c>
      <c r="N515">
        <v>25</v>
      </c>
      <c r="P515" s="65">
        <v>45153</v>
      </c>
      <c r="Q515">
        <v>16</v>
      </c>
      <c r="R515">
        <v>35</v>
      </c>
      <c r="S515">
        <v>17</v>
      </c>
      <c r="U515" s="65">
        <v>45105</v>
      </c>
      <c r="V515">
        <v>28</v>
      </c>
      <c r="W515">
        <v>3</v>
      </c>
      <c r="X515">
        <v>2</v>
      </c>
    </row>
    <row r="516" spans="11:24">
      <c r="K516" s="65">
        <v>45154</v>
      </c>
      <c r="L516">
        <v>375</v>
      </c>
      <c r="M516">
        <v>1097</v>
      </c>
      <c r="N516">
        <v>108</v>
      </c>
      <c r="P516" s="65">
        <v>45154</v>
      </c>
      <c r="Q516">
        <v>43</v>
      </c>
      <c r="R516">
        <v>32</v>
      </c>
      <c r="S516">
        <v>77</v>
      </c>
      <c r="U516" s="65">
        <v>45106</v>
      </c>
      <c r="V516">
        <v>14</v>
      </c>
      <c r="W516">
        <v>4</v>
      </c>
      <c r="X516">
        <v>1</v>
      </c>
    </row>
    <row r="517" spans="11:24">
      <c r="K517" s="65">
        <v>45155</v>
      </c>
      <c r="L517">
        <v>381</v>
      </c>
      <c r="M517">
        <v>858</v>
      </c>
      <c r="N517">
        <v>54</v>
      </c>
      <c r="P517" s="65">
        <v>45155</v>
      </c>
      <c r="Q517">
        <v>44</v>
      </c>
      <c r="R517">
        <v>44</v>
      </c>
      <c r="S517">
        <v>34</v>
      </c>
      <c r="U517" s="65">
        <v>45107</v>
      </c>
      <c r="V517">
        <v>18</v>
      </c>
      <c r="W517">
        <v>3</v>
      </c>
      <c r="X517">
        <v>1</v>
      </c>
    </row>
    <row r="518" spans="11:24">
      <c r="K518" s="65">
        <v>45156</v>
      </c>
      <c r="L518">
        <v>381</v>
      </c>
      <c r="M518">
        <v>960</v>
      </c>
      <c r="N518">
        <v>30</v>
      </c>
      <c r="P518" s="65">
        <v>45156</v>
      </c>
      <c r="Q518">
        <v>26</v>
      </c>
      <c r="R518">
        <v>45</v>
      </c>
      <c r="S518">
        <v>22</v>
      </c>
      <c r="U518" s="65">
        <v>45108</v>
      </c>
      <c r="V518">
        <v>8</v>
      </c>
      <c r="W518"/>
      <c r="X518"/>
    </row>
    <row r="519" spans="11:24">
      <c r="K519" s="65">
        <v>45157</v>
      </c>
      <c r="L519">
        <v>386</v>
      </c>
      <c r="M519">
        <v>1614</v>
      </c>
      <c r="N519">
        <v>79</v>
      </c>
      <c r="P519" s="65">
        <v>45157</v>
      </c>
      <c r="Q519">
        <v>21</v>
      </c>
      <c r="R519">
        <v>64</v>
      </c>
      <c r="S519">
        <v>64</v>
      </c>
      <c r="U519" s="65">
        <v>45109</v>
      </c>
      <c r="V519">
        <v>12</v>
      </c>
      <c r="W519">
        <v>3</v>
      </c>
      <c r="X519">
        <v>2</v>
      </c>
    </row>
    <row r="520" spans="11:24">
      <c r="K520" s="65">
        <v>45158</v>
      </c>
      <c r="L520">
        <v>358</v>
      </c>
      <c r="M520">
        <v>958</v>
      </c>
      <c r="N520">
        <v>20</v>
      </c>
      <c r="P520" s="65">
        <v>45158</v>
      </c>
      <c r="Q520">
        <v>30</v>
      </c>
      <c r="R520">
        <v>36</v>
      </c>
      <c r="S520">
        <v>16</v>
      </c>
      <c r="U520" s="65">
        <v>45110</v>
      </c>
      <c r="V520">
        <v>15</v>
      </c>
      <c r="W520">
        <v>1</v>
      </c>
      <c r="X520"/>
    </row>
    <row r="521" spans="11:24">
      <c r="K521" s="65">
        <v>45159</v>
      </c>
      <c r="L521">
        <v>454</v>
      </c>
      <c r="M521">
        <v>1254</v>
      </c>
      <c r="N521">
        <v>37</v>
      </c>
      <c r="P521" s="65">
        <v>45159</v>
      </c>
      <c r="Q521">
        <v>61</v>
      </c>
      <c r="R521">
        <v>50</v>
      </c>
      <c r="S521">
        <v>28</v>
      </c>
      <c r="U521" s="65">
        <v>45111</v>
      </c>
      <c r="V521">
        <v>10</v>
      </c>
      <c r="W521">
        <v>1</v>
      </c>
      <c r="X521">
        <v>2</v>
      </c>
    </row>
    <row r="522" spans="11:24">
      <c r="K522" s="65">
        <v>45160</v>
      </c>
      <c r="L522">
        <v>425</v>
      </c>
      <c r="M522">
        <v>1060</v>
      </c>
      <c r="N522">
        <v>23</v>
      </c>
      <c r="P522" s="65">
        <v>45160</v>
      </c>
      <c r="Q522">
        <v>50</v>
      </c>
      <c r="R522">
        <v>45</v>
      </c>
      <c r="S522">
        <v>20</v>
      </c>
      <c r="U522" s="65">
        <v>45112</v>
      </c>
      <c r="V522">
        <v>10</v>
      </c>
      <c r="W522">
        <v>3</v>
      </c>
      <c r="X522">
        <v>3</v>
      </c>
    </row>
    <row r="523" spans="11:24">
      <c r="K523" s="65">
        <v>45161</v>
      </c>
      <c r="L523">
        <v>356</v>
      </c>
      <c r="M523">
        <v>925</v>
      </c>
      <c r="N523">
        <v>21</v>
      </c>
      <c r="P523" s="65">
        <v>45161</v>
      </c>
      <c r="Q523">
        <v>19</v>
      </c>
      <c r="R523">
        <v>37</v>
      </c>
      <c r="S523">
        <v>18</v>
      </c>
      <c r="U523" s="65">
        <v>45113</v>
      </c>
      <c r="V523">
        <v>9</v>
      </c>
      <c r="W523">
        <v>3</v>
      </c>
      <c r="X523">
        <v>1</v>
      </c>
    </row>
    <row r="524" spans="11:24">
      <c r="K524" s="65">
        <v>45162</v>
      </c>
      <c r="L524">
        <v>791</v>
      </c>
      <c r="M524">
        <v>794</v>
      </c>
      <c r="N524">
        <v>26</v>
      </c>
      <c r="P524" s="65">
        <v>45162</v>
      </c>
      <c r="Q524">
        <v>97</v>
      </c>
      <c r="R524">
        <v>35</v>
      </c>
      <c r="S524">
        <v>19</v>
      </c>
      <c r="U524" s="65">
        <v>45114</v>
      </c>
      <c r="V524">
        <v>13</v>
      </c>
      <c r="W524">
        <v>3</v>
      </c>
      <c r="X524">
        <v>1</v>
      </c>
    </row>
    <row r="525" spans="11:24">
      <c r="K525" s="65">
        <v>45163</v>
      </c>
      <c r="L525">
        <v>545</v>
      </c>
      <c r="M525">
        <v>792</v>
      </c>
      <c r="N525">
        <v>25</v>
      </c>
      <c r="P525" s="65">
        <v>45163</v>
      </c>
      <c r="Q525">
        <v>47</v>
      </c>
      <c r="R525">
        <v>37</v>
      </c>
      <c r="S525">
        <v>17</v>
      </c>
      <c r="U525" s="65">
        <v>45115</v>
      </c>
      <c r="V525">
        <v>7</v>
      </c>
      <c r="W525">
        <v>1</v>
      </c>
      <c r="X525"/>
    </row>
    <row r="526" spans="11:24">
      <c r="K526" s="65">
        <v>45164</v>
      </c>
      <c r="L526">
        <v>336</v>
      </c>
      <c r="M526">
        <v>650</v>
      </c>
      <c r="N526">
        <v>17</v>
      </c>
      <c r="P526" s="65">
        <v>45164</v>
      </c>
      <c r="Q526">
        <v>16</v>
      </c>
      <c r="R526">
        <v>25</v>
      </c>
      <c r="S526">
        <v>10</v>
      </c>
      <c r="U526" s="65">
        <v>45116</v>
      </c>
      <c r="V526">
        <v>8</v>
      </c>
      <c r="W526"/>
      <c r="X526">
        <v>2</v>
      </c>
    </row>
    <row r="527" spans="11:24">
      <c r="K527" s="65">
        <v>45165</v>
      </c>
      <c r="L527">
        <v>332</v>
      </c>
      <c r="M527">
        <v>776</v>
      </c>
      <c r="N527">
        <v>15</v>
      </c>
      <c r="P527" s="65">
        <v>45165</v>
      </c>
      <c r="Q527">
        <v>21</v>
      </c>
      <c r="R527">
        <v>29</v>
      </c>
      <c r="S527">
        <v>14</v>
      </c>
      <c r="U527" s="65">
        <v>45117</v>
      </c>
      <c r="V527">
        <v>15</v>
      </c>
      <c r="W527">
        <v>2</v>
      </c>
      <c r="X527">
        <v>1</v>
      </c>
    </row>
    <row r="528" spans="11:24">
      <c r="K528" s="65">
        <v>45166</v>
      </c>
      <c r="L528">
        <v>468</v>
      </c>
      <c r="M528">
        <v>921</v>
      </c>
      <c r="N528">
        <v>29</v>
      </c>
      <c r="P528" s="65">
        <v>45166</v>
      </c>
      <c r="Q528">
        <v>44</v>
      </c>
      <c r="R528">
        <v>47</v>
      </c>
      <c r="S528">
        <v>21</v>
      </c>
      <c r="U528" s="65">
        <v>45118</v>
      </c>
      <c r="V528">
        <v>13</v>
      </c>
      <c r="W528">
        <v>6</v>
      </c>
      <c r="X528"/>
    </row>
    <row r="529" spans="11:24">
      <c r="K529" s="65">
        <v>45167</v>
      </c>
      <c r="L529">
        <v>401</v>
      </c>
      <c r="M529">
        <v>855</v>
      </c>
      <c r="N529">
        <v>30</v>
      </c>
      <c r="P529" s="65">
        <v>45167</v>
      </c>
      <c r="Q529">
        <v>32</v>
      </c>
      <c r="R529">
        <v>41</v>
      </c>
      <c r="S529">
        <v>21</v>
      </c>
      <c r="U529" s="65">
        <v>45119</v>
      </c>
      <c r="V529">
        <v>10</v>
      </c>
      <c r="W529">
        <v>5</v>
      </c>
      <c r="X529">
        <v>1</v>
      </c>
    </row>
    <row r="530" spans="11:24">
      <c r="K530" s="65">
        <v>45168</v>
      </c>
      <c r="L530">
        <v>260</v>
      </c>
      <c r="M530">
        <v>837</v>
      </c>
      <c r="N530">
        <v>75</v>
      </c>
      <c r="P530" s="65">
        <v>45168</v>
      </c>
      <c r="Q530">
        <v>23</v>
      </c>
      <c r="R530">
        <v>39</v>
      </c>
      <c r="S530">
        <v>58</v>
      </c>
      <c r="U530" s="65">
        <v>45120</v>
      </c>
      <c r="V530">
        <v>14</v>
      </c>
      <c r="W530">
        <v>5</v>
      </c>
      <c r="X530"/>
    </row>
    <row r="531" spans="11:24">
      <c r="K531" s="65">
        <v>45169</v>
      </c>
      <c r="L531">
        <v>299</v>
      </c>
      <c r="M531">
        <v>696</v>
      </c>
      <c r="N531">
        <v>26</v>
      </c>
      <c r="P531" s="65">
        <v>45169</v>
      </c>
      <c r="Q531">
        <v>17</v>
      </c>
      <c r="R531">
        <v>42</v>
      </c>
      <c r="S531">
        <v>20</v>
      </c>
      <c r="U531" s="65">
        <v>45121</v>
      </c>
      <c r="V531">
        <v>7</v>
      </c>
      <c r="W531">
        <v>6</v>
      </c>
      <c r="X531"/>
    </row>
    <row r="532" spans="11:24">
      <c r="K532" s="65">
        <v>45170</v>
      </c>
      <c r="L532">
        <v>64</v>
      </c>
      <c r="M532">
        <v>651</v>
      </c>
      <c r="N532">
        <v>25</v>
      </c>
      <c r="P532" s="65">
        <v>45170</v>
      </c>
      <c r="Q532">
        <v>15</v>
      </c>
      <c r="R532">
        <v>32</v>
      </c>
      <c r="S532">
        <v>20</v>
      </c>
      <c r="U532" s="65">
        <v>45122</v>
      </c>
      <c r="V532">
        <v>10</v>
      </c>
      <c r="W532">
        <v>1</v>
      </c>
      <c r="X532">
        <v>1</v>
      </c>
    </row>
    <row r="533" spans="11:24">
      <c r="K533" s="65">
        <v>45171</v>
      </c>
      <c r="L533">
        <v>86</v>
      </c>
      <c r="M533">
        <v>550</v>
      </c>
      <c r="N533">
        <v>18</v>
      </c>
      <c r="P533" s="65">
        <v>45171</v>
      </c>
      <c r="Q533">
        <v>9</v>
      </c>
      <c r="R533">
        <v>24</v>
      </c>
      <c r="S533">
        <v>13</v>
      </c>
      <c r="U533" s="65">
        <v>45123</v>
      </c>
      <c r="V533">
        <v>6</v>
      </c>
      <c r="W533">
        <v>1</v>
      </c>
      <c r="X533"/>
    </row>
    <row r="534" spans="11:24">
      <c r="K534" s="65">
        <v>45172</v>
      </c>
      <c r="L534">
        <v>60</v>
      </c>
      <c r="M534">
        <v>524</v>
      </c>
      <c r="N534">
        <v>15</v>
      </c>
      <c r="P534" s="65">
        <v>45172</v>
      </c>
      <c r="Q534">
        <v>10</v>
      </c>
      <c r="R534">
        <v>23</v>
      </c>
      <c r="S534">
        <v>12</v>
      </c>
      <c r="U534" s="65">
        <v>45124</v>
      </c>
      <c r="V534">
        <v>12</v>
      </c>
      <c r="W534">
        <v>4</v>
      </c>
      <c r="X534">
        <v>1</v>
      </c>
    </row>
    <row r="535" spans="11:24">
      <c r="K535" s="65">
        <v>45173</v>
      </c>
      <c r="L535">
        <v>106</v>
      </c>
      <c r="M535">
        <v>692</v>
      </c>
      <c r="N535">
        <v>40</v>
      </c>
      <c r="P535" s="65">
        <v>45173</v>
      </c>
      <c r="Q535">
        <v>13</v>
      </c>
      <c r="R535">
        <v>43</v>
      </c>
      <c r="S535">
        <v>29</v>
      </c>
      <c r="U535" s="65">
        <v>45125</v>
      </c>
      <c r="V535">
        <v>14</v>
      </c>
      <c r="W535">
        <v>1</v>
      </c>
      <c r="X535">
        <v>1</v>
      </c>
    </row>
    <row r="536" spans="11:24">
      <c r="K536" s="65">
        <v>45174</v>
      </c>
      <c r="L536">
        <v>77</v>
      </c>
      <c r="M536">
        <v>598</v>
      </c>
      <c r="N536">
        <v>33</v>
      </c>
      <c r="P536" s="65">
        <v>45174</v>
      </c>
      <c r="Q536">
        <v>5</v>
      </c>
      <c r="R536">
        <v>37</v>
      </c>
      <c r="S536">
        <v>31</v>
      </c>
      <c r="U536" s="65">
        <v>45126</v>
      </c>
      <c r="V536">
        <v>21</v>
      </c>
      <c r="W536"/>
      <c r="X536">
        <v>3</v>
      </c>
    </row>
    <row r="537" spans="11:24">
      <c r="K537" s="65">
        <v>45175</v>
      </c>
      <c r="L537">
        <v>71</v>
      </c>
      <c r="M537">
        <v>584</v>
      </c>
      <c r="N537">
        <v>46</v>
      </c>
      <c r="P537" s="65">
        <v>45175</v>
      </c>
      <c r="Q537">
        <v>9</v>
      </c>
      <c r="R537">
        <v>44</v>
      </c>
      <c r="S537">
        <v>33</v>
      </c>
      <c r="U537" s="65">
        <v>45127</v>
      </c>
      <c r="V537">
        <v>13</v>
      </c>
      <c r="W537">
        <v>3</v>
      </c>
      <c r="X537"/>
    </row>
    <row r="538" spans="11:24">
      <c r="K538" s="65">
        <v>45176</v>
      </c>
      <c r="L538">
        <v>73</v>
      </c>
      <c r="M538">
        <v>553</v>
      </c>
      <c r="N538">
        <v>33</v>
      </c>
      <c r="P538" s="65">
        <v>45176</v>
      </c>
      <c r="Q538">
        <v>11</v>
      </c>
      <c r="R538">
        <v>28</v>
      </c>
      <c r="S538">
        <v>24</v>
      </c>
      <c r="U538" s="65">
        <v>45128</v>
      </c>
      <c r="V538">
        <v>7</v>
      </c>
      <c r="W538">
        <v>2</v>
      </c>
      <c r="X538">
        <v>2</v>
      </c>
    </row>
    <row r="539" spans="11:24">
      <c r="K539" s="65">
        <v>45177</v>
      </c>
      <c r="L539">
        <v>58</v>
      </c>
      <c r="M539">
        <v>679</v>
      </c>
      <c r="N539">
        <v>26</v>
      </c>
      <c r="P539" s="65">
        <v>45177</v>
      </c>
      <c r="Q539">
        <v>8</v>
      </c>
      <c r="R539">
        <v>36</v>
      </c>
      <c r="S539">
        <v>19</v>
      </c>
      <c r="U539" s="65">
        <v>45129</v>
      </c>
      <c r="V539">
        <v>9</v>
      </c>
      <c r="W539">
        <v>2</v>
      </c>
      <c r="X539"/>
    </row>
    <row r="540" spans="11:24">
      <c r="K540" s="65">
        <v>45178</v>
      </c>
      <c r="L540">
        <v>67</v>
      </c>
      <c r="M540">
        <v>693</v>
      </c>
      <c r="N540">
        <v>48</v>
      </c>
      <c r="P540" s="65">
        <v>45178</v>
      </c>
      <c r="Q540">
        <v>9</v>
      </c>
      <c r="R540">
        <v>33</v>
      </c>
      <c r="S540">
        <v>35</v>
      </c>
      <c r="U540" s="65">
        <v>45130</v>
      </c>
      <c r="V540">
        <v>10</v>
      </c>
      <c r="W540"/>
      <c r="X540">
        <v>1</v>
      </c>
    </row>
    <row r="541" spans="11:24">
      <c r="K541" s="65">
        <v>45179</v>
      </c>
      <c r="L541">
        <v>53</v>
      </c>
      <c r="M541">
        <v>809</v>
      </c>
      <c r="N541">
        <v>47</v>
      </c>
      <c r="P541" s="65">
        <v>45179</v>
      </c>
      <c r="Q541">
        <v>11</v>
      </c>
      <c r="R541">
        <v>49</v>
      </c>
      <c r="S541">
        <v>40</v>
      </c>
      <c r="U541" s="65">
        <v>45131</v>
      </c>
      <c r="V541">
        <v>14</v>
      </c>
      <c r="W541">
        <v>1</v>
      </c>
      <c r="X541">
        <v>2</v>
      </c>
    </row>
    <row r="542" spans="11:24">
      <c r="K542" s="65">
        <v>45180</v>
      </c>
      <c r="L542">
        <v>190</v>
      </c>
      <c r="M542">
        <v>1040</v>
      </c>
      <c r="N542">
        <v>58</v>
      </c>
      <c r="P542" s="65">
        <v>45180</v>
      </c>
      <c r="Q542">
        <v>46</v>
      </c>
      <c r="R542">
        <v>66</v>
      </c>
      <c r="S542">
        <v>45</v>
      </c>
      <c r="U542" s="65">
        <v>45132</v>
      </c>
      <c r="V542">
        <v>21</v>
      </c>
      <c r="W542">
        <v>4</v>
      </c>
      <c r="X542">
        <v>3</v>
      </c>
    </row>
    <row r="543" spans="11:24">
      <c r="K543" s="65">
        <v>45181</v>
      </c>
      <c r="L543">
        <v>107</v>
      </c>
      <c r="M543">
        <v>625</v>
      </c>
      <c r="N543">
        <v>34</v>
      </c>
      <c r="P543" s="65">
        <v>45181</v>
      </c>
      <c r="Q543">
        <v>27</v>
      </c>
      <c r="R543">
        <v>34</v>
      </c>
      <c r="S543">
        <v>25</v>
      </c>
      <c r="U543" s="65">
        <v>45133</v>
      </c>
      <c r="V543">
        <v>21</v>
      </c>
      <c r="W543">
        <v>5</v>
      </c>
      <c r="X543">
        <v>1</v>
      </c>
    </row>
    <row r="544" spans="11:24">
      <c r="K544" s="65">
        <v>45182</v>
      </c>
      <c r="L544">
        <v>181</v>
      </c>
      <c r="M544">
        <v>640</v>
      </c>
      <c r="N544">
        <v>44</v>
      </c>
      <c r="P544" s="65">
        <v>45182</v>
      </c>
      <c r="Q544">
        <v>84</v>
      </c>
      <c r="R544">
        <v>32</v>
      </c>
      <c r="S544">
        <v>37</v>
      </c>
      <c r="U544" s="65">
        <v>45134</v>
      </c>
      <c r="V544">
        <v>24</v>
      </c>
      <c r="W544">
        <v>7</v>
      </c>
      <c r="X544">
        <v>7</v>
      </c>
    </row>
    <row r="545" spans="11:24">
      <c r="K545" s="65">
        <v>45183</v>
      </c>
      <c r="L545">
        <v>114</v>
      </c>
      <c r="M545">
        <v>570</v>
      </c>
      <c r="N545">
        <v>25</v>
      </c>
      <c r="P545" s="65">
        <v>45183</v>
      </c>
      <c r="Q545">
        <v>59</v>
      </c>
      <c r="R545">
        <v>33</v>
      </c>
      <c r="S545">
        <v>19</v>
      </c>
      <c r="U545" s="65">
        <v>45135</v>
      </c>
      <c r="V545">
        <v>15</v>
      </c>
      <c r="W545">
        <v>16</v>
      </c>
      <c r="X545">
        <v>1</v>
      </c>
    </row>
    <row r="546" spans="11:24">
      <c r="K546" s="65">
        <v>45184</v>
      </c>
      <c r="L546">
        <v>65</v>
      </c>
      <c r="M546">
        <v>736</v>
      </c>
      <c r="N546">
        <v>46</v>
      </c>
      <c r="P546" s="65">
        <v>45184</v>
      </c>
      <c r="Q546">
        <v>5</v>
      </c>
      <c r="R546">
        <v>37</v>
      </c>
      <c r="S546">
        <v>28</v>
      </c>
      <c r="U546" s="65">
        <v>45136</v>
      </c>
      <c r="V546">
        <v>45</v>
      </c>
      <c r="W546">
        <v>98</v>
      </c>
      <c r="X546">
        <v>3</v>
      </c>
    </row>
    <row r="547" spans="11:24">
      <c r="K547" s="65">
        <v>45185</v>
      </c>
      <c r="L547">
        <v>38</v>
      </c>
      <c r="M547">
        <v>808</v>
      </c>
      <c r="N547">
        <v>21</v>
      </c>
      <c r="P547" s="65">
        <v>45185</v>
      </c>
      <c r="Q547">
        <v>3</v>
      </c>
      <c r="R547">
        <v>44</v>
      </c>
      <c r="S547">
        <v>19</v>
      </c>
      <c r="U547" s="65">
        <v>45137</v>
      </c>
      <c r="V547">
        <v>35</v>
      </c>
      <c r="W547">
        <v>76</v>
      </c>
      <c r="X547">
        <v>2</v>
      </c>
    </row>
    <row r="548" spans="11:24">
      <c r="K548" s="65">
        <v>45186</v>
      </c>
      <c r="L548">
        <v>25</v>
      </c>
      <c r="M548">
        <v>612</v>
      </c>
      <c r="N548">
        <v>12</v>
      </c>
      <c r="P548" s="65">
        <v>45186</v>
      </c>
      <c r="Q548">
        <v>3</v>
      </c>
      <c r="R548">
        <v>41</v>
      </c>
      <c r="S548">
        <v>11</v>
      </c>
      <c r="U548" s="65">
        <v>45138</v>
      </c>
      <c r="V548">
        <v>46</v>
      </c>
      <c r="W548">
        <v>105</v>
      </c>
      <c r="X548">
        <v>1</v>
      </c>
    </row>
    <row r="549" spans="11:24">
      <c r="K549" s="65">
        <v>45187</v>
      </c>
      <c r="L549">
        <v>50</v>
      </c>
      <c r="M549">
        <v>609</v>
      </c>
      <c r="N549">
        <v>11</v>
      </c>
      <c r="P549" s="65">
        <v>45187</v>
      </c>
      <c r="Q549">
        <v>4</v>
      </c>
      <c r="R549">
        <v>37</v>
      </c>
      <c r="S549">
        <v>8</v>
      </c>
      <c r="U549" s="65">
        <v>45139</v>
      </c>
      <c r="V549">
        <v>28</v>
      </c>
      <c r="W549">
        <v>37</v>
      </c>
      <c r="X549"/>
    </row>
    <row r="550" spans="11:24">
      <c r="K550" s="65">
        <v>45188</v>
      </c>
      <c r="L550">
        <v>61</v>
      </c>
      <c r="M550">
        <v>578</v>
      </c>
      <c r="N550">
        <v>16</v>
      </c>
      <c r="P550" s="65">
        <v>45188</v>
      </c>
      <c r="Q550">
        <v>5</v>
      </c>
      <c r="R550">
        <v>36</v>
      </c>
      <c r="S550">
        <v>13</v>
      </c>
      <c r="U550" s="65">
        <v>45140</v>
      </c>
      <c r="V550">
        <v>27</v>
      </c>
      <c r="W550">
        <v>32</v>
      </c>
      <c r="X550">
        <v>1</v>
      </c>
    </row>
    <row r="551" spans="11:24">
      <c r="K551" s="65">
        <v>45189</v>
      </c>
      <c r="L551">
        <v>95</v>
      </c>
      <c r="M551">
        <v>486</v>
      </c>
      <c r="N551">
        <v>14</v>
      </c>
      <c r="P551" s="65">
        <v>45189</v>
      </c>
      <c r="Q551">
        <v>32</v>
      </c>
      <c r="R551">
        <v>21</v>
      </c>
      <c r="S551">
        <v>11</v>
      </c>
      <c r="U551" s="65">
        <v>45141</v>
      </c>
      <c r="V551">
        <v>18</v>
      </c>
      <c r="W551">
        <v>28</v>
      </c>
      <c r="X551">
        <v>1</v>
      </c>
    </row>
    <row r="552" spans="11:24">
      <c r="K552" s="65">
        <v>45190</v>
      </c>
      <c r="L552">
        <v>76</v>
      </c>
      <c r="M552">
        <v>428</v>
      </c>
      <c r="N552">
        <v>8</v>
      </c>
      <c r="P552" s="65">
        <v>45190</v>
      </c>
      <c r="Q552">
        <v>19</v>
      </c>
      <c r="R552">
        <v>22</v>
      </c>
      <c r="S552">
        <v>8</v>
      </c>
      <c r="U552" s="65">
        <v>45142</v>
      </c>
      <c r="V552">
        <v>17</v>
      </c>
      <c r="W552">
        <v>22</v>
      </c>
      <c r="X552"/>
    </row>
    <row r="553" spans="11:24">
      <c r="K553" s="65">
        <v>45191</v>
      </c>
      <c r="L553">
        <v>54</v>
      </c>
      <c r="M553">
        <v>435</v>
      </c>
      <c r="N553">
        <v>13</v>
      </c>
      <c r="P553" s="65">
        <v>45191</v>
      </c>
      <c r="Q553">
        <v>5</v>
      </c>
      <c r="R553">
        <v>20</v>
      </c>
      <c r="S553">
        <v>12</v>
      </c>
      <c r="U553" s="65">
        <v>45143</v>
      </c>
      <c r="V553">
        <v>11</v>
      </c>
      <c r="W553">
        <v>18</v>
      </c>
      <c r="X553"/>
    </row>
    <row r="554" spans="11:24">
      <c r="K554" s="65">
        <v>45192</v>
      </c>
      <c r="L554">
        <v>54</v>
      </c>
      <c r="M554">
        <v>294</v>
      </c>
      <c r="N554">
        <v>9</v>
      </c>
      <c r="P554" s="65">
        <v>45192</v>
      </c>
      <c r="Q554">
        <v>8</v>
      </c>
      <c r="R554">
        <v>16</v>
      </c>
      <c r="S554">
        <v>4</v>
      </c>
      <c r="U554" s="65">
        <v>45144</v>
      </c>
      <c r="V554">
        <v>10</v>
      </c>
      <c r="W554">
        <v>10</v>
      </c>
      <c r="X554"/>
    </row>
    <row r="555" spans="11:24">
      <c r="K555" s="65">
        <v>45193</v>
      </c>
      <c r="L555">
        <v>38</v>
      </c>
      <c r="M555">
        <v>336</v>
      </c>
      <c r="N555">
        <v>8</v>
      </c>
      <c r="P555" s="65">
        <v>45193</v>
      </c>
      <c r="Q555">
        <v>6</v>
      </c>
      <c r="R555">
        <v>18</v>
      </c>
      <c r="S555">
        <v>7</v>
      </c>
      <c r="U555" s="65">
        <v>45145</v>
      </c>
      <c r="V555">
        <v>6</v>
      </c>
      <c r="W555">
        <v>19</v>
      </c>
      <c r="X555"/>
    </row>
    <row r="556" spans="11:24">
      <c r="K556" s="65">
        <v>45194</v>
      </c>
      <c r="L556">
        <v>64</v>
      </c>
      <c r="M556">
        <v>688</v>
      </c>
      <c r="N556">
        <v>126</v>
      </c>
      <c r="P556" s="65">
        <v>45194</v>
      </c>
      <c r="Q556">
        <v>11</v>
      </c>
      <c r="R556">
        <v>36</v>
      </c>
      <c r="S556">
        <v>83</v>
      </c>
      <c r="U556" s="65">
        <v>45146</v>
      </c>
      <c r="V556">
        <v>16</v>
      </c>
      <c r="W556">
        <v>16</v>
      </c>
      <c r="X556"/>
    </row>
    <row r="557" spans="11:24">
      <c r="K557" s="65">
        <v>45195</v>
      </c>
      <c r="L557">
        <v>105</v>
      </c>
      <c r="M557">
        <v>794</v>
      </c>
      <c r="N557">
        <v>31</v>
      </c>
      <c r="P557" s="65">
        <v>45195</v>
      </c>
      <c r="Q557">
        <v>16</v>
      </c>
      <c r="R557">
        <v>51</v>
      </c>
      <c r="S557">
        <v>27</v>
      </c>
      <c r="U557" s="65">
        <v>45147</v>
      </c>
      <c r="V557">
        <v>12</v>
      </c>
      <c r="W557">
        <v>22</v>
      </c>
      <c r="X557"/>
    </row>
    <row r="558" spans="11:24">
      <c r="K558" s="65">
        <v>45196</v>
      </c>
      <c r="L558">
        <v>181</v>
      </c>
      <c r="M558">
        <v>523</v>
      </c>
      <c r="N558">
        <v>17</v>
      </c>
      <c r="P558" s="65">
        <v>45196</v>
      </c>
      <c r="Q558">
        <v>19</v>
      </c>
      <c r="R558">
        <v>20</v>
      </c>
      <c r="S558">
        <v>14</v>
      </c>
      <c r="U558" s="65">
        <v>45148</v>
      </c>
      <c r="V558">
        <v>14</v>
      </c>
      <c r="W558">
        <v>18</v>
      </c>
      <c r="X558">
        <v>1</v>
      </c>
    </row>
    <row r="559" spans="11:24">
      <c r="K559" s="65">
        <v>45197</v>
      </c>
      <c r="L559">
        <v>138</v>
      </c>
      <c r="M559">
        <v>727</v>
      </c>
      <c r="N559">
        <v>14</v>
      </c>
      <c r="P559" s="65">
        <v>45197</v>
      </c>
      <c r="Q559">
        <v>34</v>
      </c>
      <c r="R559">
        <v>53</v>
      </c>
      <c r="S559">
        <v>14</v>
      </c>
      <c r="U559" s="65">
        <v>45149</v>
      </c>
      <c r="V559">
        <v>10</v>
      </c>
      <c r="W559">
        <v>13</v>
      </c>
      <c r="X559"/>
    </row>
    <row r="560" spans="11:24">
      <c r="K560" s="65">
        <v>45198</v>
      </c>
      <c r="L560">
        <v>118</v>
      </c>
      <c r="M560">
        <v>754</v>
      </c>
      <c r="N560">
        <v>16</v>
      </c>
      <c r="P560" s="65">
        <v>45198</v>
      </c>
      <c r="Q560">
        <v>14</v>
      </c>
      <c r="R560">
        <v>37</v>
      </c>
      <c r="S560">
        <v>13</v>
      </c>
      <c r="U560" s="65">
        <v>45150</v>
      </c>
      <c r="V560">
        <v>5</v>
      </c>
      <c r="W560">
        <v>5</v>
      </c>
      <c r="X560">
        <v>1</v>
      </c>
    </row>
    <row r="561" spans="11:24">
      <c r="K561" s="65">
        <v>45199</v>
      </c>
      <c r="L561">
        <v>72</v>
      </c>
      <c r="M561">
        <v>462</v>
      </c>
      <c r="N561">
        <v>8</v>
      </c>
      <c r="P561" s="65">
        <v>45199</v>
      </c>
      <c r="Q561">
        <v>6</v>
      </c>
      <c r="R561">
        <v>26</v>
      </c>
      <c r="S561">
        <v>7</v>
      </c>
      <c r="U561" s="65">
        <v>45151</v>
      </c>
      <c r="V561">
        <v>4</v>
      </c>
      <c r="W561">
        <v>8</v>
      </c>
      <c r="X561"/>
    </row>
    <row r="562" spans="11:24">
      <c r="K562" s="65">
        <v>45200</v>
      </c>
      <c r="L562">
        <v>27</v>
      </c>
      <c r="M562">
        <v>370</v>
      </c>
      <c r="N562">
        <v>5</v>
      </c>
      <c r="P562" s="65">
        <v>45200</v>
      </c>
      <c r="Q562">
        <v>5</v>
      </c>
      <c r="R562">
        <v>16</v>
      </c>
      <c r="S562">
        <v>4</v>
      </c>
      <c r="U562" s="65">
        <v>45152</v>
      </c>
      <c r="V562">
        <v>10</v>
      </c>
      <c r="W562">
        <v>12</v>
      </c>
      <c r="X562"/>
    </row>
    <row r="563" spans="11:24">
      <c r="K563" s="65">
        <v>45201</v>
      </c>
      <c r="L563">
        <v>103</v>
      </c>
      <c r="M563">
        <v>466</v>
      </c>
      <c r="N563">
        <v>11</v>
      </c>
      <c r="P563" s="65">
        <v>45201</v>
      </c>
      <c r="Q563">
        <v>18</v>
      </c>
      <c r="R563">
        <v>23</v>
      </c>
      <c r="S563">
        <v>9</v>
      </c>
      <c r="U563" s="65">
        <v>45153</v>
      </c>
      <c r="V563">
        <v>15</v>
      </c>
      <c r="W563">
        <v>16</v>
      </c>
      <c r="X563"/>
    </row>
    <row r="564" spans="11:24">
      <c r="K564" s="65">
        <v>45202</v>
      </c>
      <c r="L564">
        <v>132</v>
      </c>
      <c r="M564">
        <v>357</v>
      </c>
      <c r="N564">
        <v>8</v>
      </c>
      <c r="P564" s="65">
        <v>45202</v>
      </c>
      <c r="Q564">
        <v>22</v>
      </c>
      <c r="R564">
        <v>13</v>
      </c>
      <c r="S564">
        <v>6</v>
      </c>
      <c r="U564" s="65">
        <v>45154</v>
      </c>
      <c r="V564">
        <v>47</v>
      </c>
      <c r="W564">
        <v>10</v>
      </c>
      <c r="X564">
        <v>12</v>
      </c>
    </row>
    <row r="565" spans="11:24">
      <c r="K565" s="65">
        <v>45203</v>
      </c>
      <c r="L565">
        <v>127</v>
      </c>
      <c r="M565">
        <v>330</v>
      </c>
      <c r="N565">
        <v>6</v>
      </c>
      <c r="P565" s="65">
        <v>45203</v>
      </c>
      <c r="Q565">
        <v>9</v>
      </c>
      <c r="R565">
        <v>18</v>
      </c>
      <c r="S565">
        <v>4</v>
      </c>
      <c r="U565" s="65">
        <v>45155</v>
      </c>
      <c r="V565">
        <v>47</v>
      </c>
      <c r="W565">
        <v>15</v>
      </c>
      <c r="X565">
        <v>2</v>
      </c>
    </row>
    <row r="566" spans="11:24">
      <c r="K566" s="65">
        <v>45204</v>
      </c>
      <c r="L566">
        <v>63</v>
      </c>
      <c r="M566">
        <v>457</v>
      </c>
      <c r="N566">
        <v>28</v>
      </c>
      <c r="P566" s="65">
        <v>45204</v>
      </c>
      <c r="Q566">
        <v>9</v>
      </c>
      <c r="R566">
        <v>19</v>
      </c>
      <c r="S566">
        <v>20</v>
      </c>
      <c r="U566" s="65">
        <v>45156</v>
      </c>
      <c r="V566">
        <v>21</v>
      </c>
      <c r="W566">
        <v>20</v>
      </c>
      <c r="X566">
        <v>1</v>
      </c>
    </row>
    <row r="567" spans="11:24">
      <c r="K567" s="65">
        <v>45205</v>
      </c>
      <c r="L567">
        <v>53</v>
      </c>
      <c r="M567">
        <v>403</v>
      </c>
      <c r="N567">
        <v>22</v>
      </c>
      <c r="P567" s="65">
        <v>45205</v>
      </c>
      <c r="Q567">
        <v>11</v>
      </c>
      <c r="R567">
        <v>22</v>
      </c>
      <c r="S567">
        <v>15</v>
      </c>
      <c r="U567" s="65">
        <v>45157</v>
      </c>
      <c r="V567">
        <v>30</v>
      </c>
      <c r="W567">
        <v>19</v>
      </c>
      <c r="X567">
        <v>5</v>
      </c>
    </row>
    <row r="568" spans="11:24">
      <c r="K568" s="65">
        <v>45206</v>
      </c>
      <c r="L568">
        <v>41</v>
      </c>
      <c r="M568">
        <v>215</v>
      </c>
      <c r="N568">
        <v>9</v>
      </c>
      <c r="P568" s="65">
        <v>45206</v>
      </c>
      <c r="Q568">
        <v>3</v>
      </c>
      <c r="R568">
        <v>16</v>
      </c>
      <c r="S568">
        <v>7</v>
      </c>
      <c r="U568" s="65">
        <v>45158</v>
      </c>
      <c r="V568">
        <v>24</v>
      </c>
      <c r="W568">
        <v>11</v>
      </c>
      <c r="X568">
        <v>1</v>
      </c>
    </row>
    <row r="569" spans="11:24">
      <c r="K569" s="65">
        <v>45207</v>
      </c>
      <c r="L569">
        <v>25</v>
      </c>
      <c r="M569">
        <v>228</v>
      </c>
      <c r="N569">
        <v>4</v>
      </c>
      <c r="P569" s="65">
        <v>45207</v>
      </c>
      <c r="Q569">
        <v>1</v>
      </c>
      <c r="R569">
        <v>13</v>
      </c>
      <c r="S569">
        <v>4</v>
      </c>
      <c r="U569" s="65">
        <v>45159</v>
      </c>
      <c r="V569">
        <v>71</v>
      </c>
      <c r="W569">
        <v>16</v>
      </c>
      <c r="X569">
        <v>2</v>
      </c>
    </row>
    <row r="570" spans="11:24">
      <c r="K570" s="65">
        <v>45208</v>
      </c>
      <c r="L570">
        <v>71</v>
      </c>
      <c r="M570">
        <v>351</v>
      </c>
      <c r="N570">
        <v>10</v>
      </c>
      <c r="P570" s="65">
        <v>45208</v>
      </c>
      <c r="Q570">
        <v>3</v>
      </c>
      <c r="R570">
        <v>16</v>
      </c>
      <c r="S570">
        <v>10</v>
      </c>
      <c r="U570" s="65">
        <v>45160</v>
      </c>
      <c r="V570">
        <v>53</v>
      </c>
      <c r="W570">
        <v>14</v>
      </c>
      <c r="X570">
        <v>1</v>
      </c>
    </row>
    <row r="571" spans="11:24">
      <c r="K571" s="65">
        <v>45209</v>
      </c>
      <c r="L571">
        <v>43</v>
      </c>
      <c r="M571">
        <v>361</v>
      </c>
      <c r="N571">
        <v>6</v>
      </c>
      <c r="P571" s="65">
        <v>45209</v>
      </c>
      <c r="Q571">
        <v>5</v>
      </c>
      <c r="R571">
        <v>28</v>
      </c>
      <c r="S571">
        <v>4</v>
      </c>
      <c r="U571" s="65">
        <v>45161</v>
      </c>
      <c r="V571">
        <v>20</v>
      </c>
      <c r="W571">
        <v>16</v>
      </c>
      <c r="X571">
        <v>2</v>
      </c>
    </row>
    <row r="572" spans="11:24">
      <c r="K572" s="65">
        <v>45210</v>
      </c>
      <c r="L572">
        <v>45</v>
      </c>
      <c r="M572">
        <v>356</v>
      </c>
      <c r="N572">
        <v>9</v>
      </c>
      <c r="P572" s="65">
        <v>45210</v>
      </c>
      <c r="Q572">
        <v>5</v>
      </c>
      <c r="R572">
        <v>15</v>
      </c>
      <c r="S572">
        <v>8</v>
      </c>
      <c r="U572" s="65">
        <v>45162</v>
      </c>
      <c r="V572">
        <v>62</v>
      </c>
      <c r="W572">
        <v>9</v>
      </c>
      <c r="X572">
        <v>2</v>
      </c>
    </row>
    <row r="573" spans="11:24">
      <c r="K573" s="65">
        <v>45211</v>
      </c>
      <c r="L573">
        <v>48</v>
      </c>
      <c r="M573">
        <v>388</v>
      </c>
      <c r="N573">
        <v>15</v>
      </c>
      <c r="P573" s="65">
        <v>45211</v>
      </c>
      <c r="Q573">
        <v>8</v>
      </c>
      <c r="R573">
        <v>18</v>
      </c>
      <c r="S573">
        <v>12</v>
      </c>
      <c r="U573" s="65">
        <v>45163</v>
      </c>
      <c r="V573">
        <v>27</v>
      </c>
      <c r="W573">
        <v>9</v>
      </c>
      <c r="X573">
        <v>1</v>
      </c>
    </row>
    <row r="574" spans="11:24">
      <c r="K574" s="65">
        <v>45212</v>
      </c>
      <c r="L574">
        <v>103</v>
      </c>
      <c r="M574">
        <v>665</v>
      </c>
      <c r="N574">
        <v>19</v>
      </c>
      <c r="P574" s="65">
        <v>45212</v>
      </c>
      <c r="Q574">
        <v>10</v>
      </c>
      <c r="R574">
        <v>30</v>
      </c>
      <c r="S574">
        <v>16</v>
      </c>
      <c r="U574" s="65">
        <v>45164</v>
      </c>
      <c r="V574">
        <v>13</v>
      </c>
      <c r="W574">
        <v>11</v>
      </c>
      <c r="X574">
        <v>1</v>
      </c>
    </row>
    <row r="575" spans="11:24">
      <c r="K575" s="65">
        <v>45213</v>
      </c>
      <c r="L575">
        <v>166</v>
      </c>
      <c r="M575">
        <v>880</v>
      </c>
      <c r="N575">
        <v>30</v>
      </c>
      <c r="P575" s="65">
        <v>45213</v>
      </c>
      <c r="Q575">
        <v>8</v>
      </c>
      <c r="R575">
        <v>43</v>
      </c>
      <c r="S575">
        <v>22</v>
      </c>
      <c r="U575" s="65">
        <v>45165</v>
      </c>
      <c r="V575">
        <v>11</v>
      </c>
      <c r="W575">
        <v>10</v>
      </c>
      <c r="X575"/>
    </row>
    <row r="576" spans="11:24">
      <c r="K576" s="65">
        <v>45214</v>
      </c>
      <c r="L576">
        <v>137</v>
      </c>
      <c r="M576">
        <v>697</v>
      </c>
      <c r="N576">
        <v>12</v>
      </c>
      <c r="P576" s="65">
        <v>45214</v>
      </c>
      <c r="Q576">
        <v>8</v>
      </c>
      <c r="R576">
        <v>43</v>
      </c>
      <c r="S576">
        <v>10</v>
      </c>
      <c r="U576" s="65">
        <v>45166</v>
      </c>
      <c r="V576">
        <v>36</v>
      </c>
      <c r="W576">
        <v>20</v>
      </c>
      <c r="X576"/>
    </row>
    <row r="577" spans="11:24">
      <c r="K577" s="65">
        <v>45215</v>
      </c>
      <c r="L577">
        <v>293</v>
      </c>
      <c r="M577">
        <v>608</v>
      </c>
      <c r="N577">
        <v>16</v>
      </c>
      <c r="P577" s="65">
        <v>45215</v>
      </c>
      <c r="Q577">
        <v>29</v>
      </c>
      <c r="R577">
        <v>26</v>
      </c>
      <c r="S577">
        <v>11</v>
      </c>
      <c r="U577" s="65">
        <v>45167</v>
      </c>
      <c r="V577">
        <v>42</v>
      </c>
      <c r="W577">
        <v>7</v>
      </c>
      <c r="X577">
        <v>1</v>
      </c>
    </row>
    <row r="578" spans="11:24">
      <c r="K578" s="65">
        <v>45216</v>
      </c>
      <c r="L578">
        <v>122</v>
      </c>
      <c r="M578">
        <v>465</v>
      </c>
      <c r="N578">
        <v>15</v>
      </c>
      <c r="P578" s="65">
        <v>45216</v>
      </c>
      <c r="Q578">
        <v>10</v>
      </c>
      <c r="R578">
        <v>18</v>
      </c>
      <c r="S578">
        <v>13</v>
      </c>
      <c r="U578" s="65">
        <v>45168</v>
      </c>
      <c r="V578">
        <v>20</v>
      </c>
      <c r="W578">
        <v>5</v>
      </c>
      <c r="X578">
        <v>6</v>
      </c>
    </row>
    <row r="579" spans="11:24">
      <c r="K579" s="65">
        <v>45217</v>
      </c>
      <c r="L579">
        <v>89</v>
      </c>
      <c r="M579">
        <v>553</v>
      </c>
      <c r="N579">
        <v>41</v>
      </c>
      <c r="P579" s="65">
        <v>45217</v>
      </c>
      <c r="Q579">
        <v>12</v>
      </c>
      <c r="R579">
        <v>26</v>
      </c>
      <c r="S579">
        <v>26</v>
      </c>
      <c r="U579" s="65">
        <v>45169</v>
      </c>
      <c r="V579">
        <v>13</v>
      </c>
      <c r="W579">
        <v>11</v>
      </c>
      <c r="X579">
        <v>1</v>
      </c>
    </row>
    <row r="580" spans="11:24">
      <c r="K580" s="65">
        <v>45218</v>
      </c>
      <c r="L580">
        <v>121</v>
      </c>
      <c r="M580">
        <v>395</v>
      </c>
      <c r="N580">
        <v>25</v>
      </c>
      <c r="P580" s="65">
        <v>45218</v>
      </c>
      <c r="Q580">
        <v>15</v>
      </c>
      <c r="R580">
        <v>19</v>
      </c>
      <c r="S580">
        <v>16</v>
      </c>
      <c r="U580" s="65">
        <v>45170</v>
      </c>
      <c r="V580">
        <v>17</v>
      </c>
      <c r="W580">
        <v>7</v>
      </c>
      <c r="X580">
        <v>1</v>
      </c>
    </row>
    <row r="581" spans="11:24">
      <c r="K581" s="65">
        <v>45219</v>
      </c>
      <c r="L581">
        <v>244</v>
      </c>
      <c r="M581">
        <v>392</v>
      </c>
      <c r="N581">
        <v>16</v>
      </c>
      <c r="P581" s="65">
        <v>45219</v>
      </c>
      <c r="Q581">
        <v>13</v>
      </c>
      <c r="R581">
        <v>17</v>
      </c>
      <c r="S581">
        <v>12</v>
      </c>
      <c r="U581" s="65">
        <v>45171</v>
      </c>
      <c r="V581">
        <v>9</v>
      </c>
      <c r="W581">
        <v>10</v>
      </c>
      <c r="X581">
        <v>1</v>
      </c>
    </row>
    <row r="582" spans="11:24">
      <c r="K582" s="65">
        <v>45220</v>
      </c>
      <c r="L582">
        <v>113</v>
      </c>
      <c r="M582">
        <v>488</v>
      </c>
      <c r="N582">
        <v>15</v>
      </c>
      <c r="P582" s="65">
        <v>45220</v>
      </c>
      <c r="Q582">
        <v>9</v>
      </c>
      <c r="R582">
        <v>19</v>
      </c>
      <c r="S582">
        <v>10</v>
      </c>
      <c r="U582" s="65">
        <v>45172</v>
      </c>
      <c r="V582">
        <v>8</v>
      </c>
      <c r="W582">
        <v>7</v>
      </c>
      <c r="X582">
        <v>1</v>
      </c>
    </row>
    <row r="583" spans="11:24">
      <c r="K583" s="65">
        <v>45221</v>
      </c>
      <c r="L583">
        <v>51</v>
      </c>
      <c r="M583">
        <v>278</v>
      </c>
      <c r="N583">
        <v>7</v>
      </c>
      <c r="P583" s="65">
        <v>45221</v>
      </c>
      <c r="Q583">
        <v>7</v>
      </c>
      <c r="R583">
        <v>17</v>
      </c>
      <c r="S583">
        <v>4</v>
      </c>
      <c r="U583" s="65">
        <v>45173</v>
      </c>
      <c r="V583">
        <v>16</v>
      </c>
      <c r="W583">
        <v>16</v>
      </c>
      <c r="X583">
        <v>4</v>
      </c>
    </row>
    <row r="584" spans="11:24">
      <c r="K584" s="65">
        <v>45222</v>
      </c>
      <c r="L584">
        <v>105</v>
      </c>
      <c r="M584">
        <v>443</v>
      </c>
      <c r="N584">
        <v>23</v>
      </c>
      <c r="P584" s="65">
        <v>45222</v>
      </c>
      <c r="Q584">
        <v>16</v>
      </c>
      <c r="R584">
        <v>14</v>
      </c>
      <c r="S584">
        <v>19</v>
      </c>
      <c r="U584" s="65">
        <v>45174</v>
      </c>
      <c r="V584">
        <v>11</v>
      </c>
      <c r="W584">
        <v>10</v>
      </c>
      <c r="X584">
        <v>3</v>
      </c>
    </row>
    <row r="585" spans="11:24">
      <c r="K585" s="65">
        <v>45223</v>
      </c>
      <c r="L585">
        <v>166</v>
      </c>
      <c r="M585">
        <v>391</v>
      </c>
      <c r="N585">
        <v>11</v>
      </c>
      <c r="P585" s="65">
        <v>45223</v>
      </c>
      <c r="Q585">
        <v>17</v>
      </c>
      <c r="R585">
        <v>17</v>
      </c>
      <c r="S585">
        <v>8</v>
      </c>
      <c r="U585" s="65">
        <v>45175</v>
      </c>
      <c r="V585">
        <v>15</v>
      </c>
      <c r="W585">
        <v>15</v>
      </c>
      <c r="X585">
        <v>3</v>
      </c>
    </row>
    <row r="586" spans="11:24">
      <c r="K586" s="65">
        <v>45224</v>
      </c>
      <c r="L586">
        <v>192</v>
      </c>
      <c r="M586">
        <v>503</v>
      </c>
      <c r="N586">
        <v>21</v>
      </c>
      <c r="P586" s="65">
        <v>45224</v>
      </c>
      <c r="Q586">
        <v>34</v>
      </c>
      <c r="R586">
        <v>12</v>
      </c>
      <c r="S586">
        <v>15</v>
      </c>
      <c r="U586" s="65">
        <v>45176</v>
      </c>
      <c r="V586">
        <v>9</v>
      </c>
      <c r="W586">
        <v>11</v>
      </c>
      <c r="X586">
        <v>2</v>
      </c>
    </row>
    <row r="587" spans="11:24">
      <c r="K587" s="65">
        <v>45225</v>
      </c>
      <c r="L587">
        <v>152</v>
      </c>
      <c r="M587">
        <v>375</v>
      </c>
      <c r="N587">
        <v>12</v>
      </c>
      <c r="P587" s="65">
        <v>45225</v>
      </c>
      <c r="Q587">
        <v>31</v>
      </c>
      <c r="R587">
        <v>24</v>
      </c>
      <c r="S587">
        <v>9</v>
      </c>
      <c r="U587" s="65">
        <v>45177</v>
      </c>
      <c r="V587">
        <v>14</v>
      </c>
      <c r="W587">
        <v>10</v>
      </c>
      <c r="X587">
        <v>1</v>
      </c>
    </row>
    <row r="588" spans="11:24">
      <c r="K588" s="65">
        <v>45226</v>
      </c>
      <c r="L588">
        <v>172</v>
      </c>
      <c r="M588">
        <v>831</v>
      </c>
      <c r="N588">
        <v>6</v>
      </c>
      <c r="P588" s="65">
        <v>45226</v>
      </c>
      <c r="Q588">
        <v>26</v>
      </c>
      <c r="R588">
        <v>22</v>
      </c>
      <c r="S588">
        <v>5</v>
      </c>
      <c r="U588" s="65">
        <v>45178</v>
      </c>
      <c r="V588">
        <v>8</v>
      </c>
      <c r="W588">
        <v>15</v>
      </c>
      <c r="X588">
        <v>2</v>
      </c>
    </row>
    <row r="589" spans="11:24">
      <c r="K589" s="65">
        <v>45227</v>
      </c>
      <c r="L589">
        <v>62</v>
      </c>
      <c r="M589">
        <v>957</v>
      </c>
      <c r="N589">
        <v>287</v>
      </c>
      <c r="P589" s="65">
        <v>45227</v>
      </c>
      <c r="Q589">
        <v>8</v>
      </c>
      <c r="R589">
        <v>42</v>
      </c>
      <c r="S589">
        <v>208</v>
      </c>
      <c r="U589" s="65">
        <v>45179</v>
      </c>
      <c r="V589">
        <v>10</v>
      </c>
      <c r="W589">
        <v>18</v>
      </c>
      <c r="X589">
        <v>3</v>
      </c>
    </row>
    <row r="590" spans="11:24">
      <c r="K590" s="65">
        <v>45228</v>
      </c>
      <c r="L590">
        <v>38</v>
      </c>
      <c r="M590">
        <v>353</v>
      </c>
      <c r="N590">
        <v>25</v>
      </c>
      <c r="P590" s="65">
        <v>45228</v>
      </c>
      <c r="Q590">
        <v>7</v>
      </c>
      <c r="R590">
        <v>14</v>
      </c>
      <c r="S590">
        <v>18</v>
      </c>
      <c r="U590" s="65">
        <v>45180</v>
      </c>
      <c r="V590">
        <v>47</v>
      </c>
      <c r="W590">
        <v>25</v>
      </c>
      <c r="X590">
        <v>2</v>
      </c>
    </row>
    <row r="591" spans="11:24">
      <c r="K591" s="65">
        <v>45229</v>
      </c>
      <c r="L591">
        <v>101</v>
      </c>
      <c r="M591">
        <v>457</v>
      </c>
      <c r="N591">
        <v>26</v>
      </c>
      <c r="P591" s="65">
        <v>45229</v>
      </c>
      <c r="Q591">
        <v>12</v>
      </c>
      <c r="R591">
        <v>23</v>
      </c>
      <c r="S591">
        <v>23</v>
      </c>
      <c r="U591" s="65">
        <v>45181</v>
      </c>
      <c r="V591">
        <v>27</v>
      </c>
      <c r="W591">
        <v>11</v>
      </c>
      <c r="X591">
        <v>2</v>
      </c>
    </row>
    <row r="592" spans="11:24">
      <c r="K592" s="65">
        <v>45230</v>
      </c>
      <c r="L592">
        <v>62</v>
      </c>
      <c r="M592">
        <v>384</v>
      </c>
      <c r="N592">
        <v>22</v>
      </c>
      <c r="P592" s="65">
        <v>45230</v>
      </c>
      <c r="Q592">
        <v>9</v>
      </c>
      <c r="R592">
        <v>10</v>
      </c>
      <c r="S592">
        <v>18</v>
      </c>
      <c r="U592" s="65">
        <v>45182</v>
      </c>
      <c r="V592">
        <v>83</v>
      </c>
      <c r="W592">
        <v>6</v>
      </c>
      <c r="X592">
        <v>4</v>
      </c>
    </row>
    <row r="593" spans="11:24">
      <c r="K593" s="65">
        <v>45231</v>
      </c>
      <c r="L593">
        <v>42</v>
      </c>
      <c r="M593">
        <v>241</v>
      </c>
      <c r="N593">
        <v>9</v>
      </c>
      <c r="P593" s="65">
        <v>45231</v>
      </c>
      <c r="Q593">
        <v>5</v>
      </c>
      <c r="R593">
        <v>11</v>
      </c>
      <c r="S593">
        <v>6</v>
      </c>
      <c r="U593" s="65">
        <v>45183</v>
      </c>
      <c r="V593">
        <v>57</v>
      </c>
      <c r="W593">
        <v>16</v>
      </c>
      <c r="X593">
        <v>2</v>
      </c>
    </row>
    <row r="594" spans="11:24">
      <c r="K594" s="65">
        <v>45232</v>
      </c>
      <c r="L594">
        <v>291</v>
      </c>
      <c r="M594">
        <v>425</v>
      </c>
      <c r="N594">
        <v>15</v>
      </c>
      <c r="P594" s="65">
        <v>45232</v>
      </c>
      <c r="Q594">
        <v>17</v>
      </c>
      <c r="R594">
        <v>14</v>
      </c>
      <c r="S594">
        <v>12</v>
      </c>
      <c r="U594" s="65">
        <v>45184</v>
      </c>
      <c r="V594">
        <v>12</v>
      </c>
      <c r="W594">
        <v>5</v>
      </c>
      <c r="X594">
        <v>1</v>
      </c>
    </row>
    <row r="595" spans="11:24">
      <c r="K595" s="65">
        <v>45233</v>
      </c>
      <c r="L595">
        <v>233</v>
      </c>
      <c r="M595">
        <v>353</v>
      </c>
      <c r="N595">
        <v>16</v>
      </c>
      <c r="P595" s="65">
        <v>45233</v>
      </c>
      <c r="Q595">
        <v>20</v>
      </c>
      <c r="R595">
        <v>13</v>
      </c>
      <c r="S595">
        <v>10</v>
      </c>
      <c r="U595" s="65">
        <v>45185</v>
      </c>
      <c r="V595">
        <v>7</v>
      </c>
      <c r="W595">
        <v>15</v>
      </c>
      <c r="X595">
        <v>3</v>
      </c>
    </row>
    <row r="596" spans="11:24">
      <c r="K596" s="65">
        <v>45234</v>
      </c>
      <c r="L596">
        <v>98</v>
      </c>
      <c r="M596">
        <v>309</v>
      </c>
      <c r="N596">
        <v>10</v>
      </c>
      <c r="P596" s="65">
        <v>45234</v>
      </c>
      <c r="Q596">
        <v>4</v>
      </c>
      <c r="R596">
        <v>7</v>
      </c>
      <c r="S596">
        <v>7</v>
      </c>
      <c r="U596" s="65">
        <v>45186</v>
      </c>
      <c r="V596">
        <v>5</v>
      </c>
      <c r="W596">
        <v>8</v>
      </c>
      <c r="X596">
        <v>1</v>
      </c>
    </row>
    <row r="597" spans="11:24">
      <c r="K597" s="65">
        <v>45235</v>
      </c>
      <c r="L597">
        <v>70</v>
      </c>
      <c r="M597">
        <v>260</v>
      </c>
      <c r="N597">
        <v>10</v>
      </c>
      <c r="P597" s="65">
        <v>45235</v>
      </c>
      <c r="Q597">
        <v>7</v>
      </c>
      <c r="R597">
        <v>12</v>
      </c>
      <c r="S597">
        <v>6</v>
      </c>
      <c r="U597" s="65">
        <v>45187</v>
      </c>
      <c r="V597">
        <v>6</v>
      </c>
      <c r="W597">
        <v>13</v>
      </c>
      <c r="X597"/>
    </row>
    <row r="598" spans="11:24">
      <c r="K598" s="65">
        <v>45236</v>
      </c>
      <c r="L598">
        <v>169</v>
      </c>
      <c r="M598">
        <v>302</v>
      </c>
      <c r="N598">
        <v>1</v>
      </c>
      <c r="P598" s="65">
        <v>45236</v>
      </c>
      <c r="Q598">
        <v>8</v>
      </c>
      <c r="R598">
        <v>21</v>
      </c>
      <c r="S598">
        <v>1</v>
      </c>
      <c r="U598" s="65">
        <v>45188</v>
      </c>
      <c r="V598">
        <v>6</v>
      </c>
      <c r="W598">
        <v>11</v>
      </c>
      <c r="X598"/>
    </row>
    <row r="599" spans="11:24">
      <c r="K599" s="65">
        <v>45237</v>
      </c>
      <c r="L599">
        <v>117</v>
      </c>
      <c r="M599">
        <v>318</v>
      </c>
      <c r="N599">
        <v>7</v>
      </c>
      <c r="P599" s="65">
        <v>45237</v>
      </c>
      <c r="Q599">
        <v>11</v>
      </c>
      <c r="R599">
        <v>15</v>
      </c>
      <c r="S599">
        <v>6</v>
      </c>
      <c r="U599" s="65">
        <v>45189</v>
      </c>
      <c r="V599">
        <v>31</v>
      </c>
      <c r="W599">
        <v>4</v>
      </c>
      <c r="X599"/>
    </row>
    <row r="600" spans="11:24">
      <c r="K600" s="65">
        <v>45238</v>
      </c>
      <c r="L600">
        <v>191</v>
      </c>
      <c r="M600">
        <v>344</v>
      </c>
      <c r="N600">
        <v>21</v>
      </c>
      <c r="P600" s="65">
        <v>45238</v>
      </c>
      <c r="Q600">
        <v>12</v>
      </c>
      <c r="R600">
        <v>13</v>
      </c>
      <c r="S600">
        <v>13</v>
      </c>
      <c r="U600" s="65">
        <v>45190</v>
      </c>
      <c r="V600">
        <v>19</v>
      </c>
      <c r="W600">
        <v>6</v>
      </c>
      <c r="X600"/>
    </row>
    <row r="601" spans="11:24">
      <c r="K601" s="65">
        <v>45239</v>
      </c>
      <c r="L601">
        <v>233</v>
      </c>
      <c r="M601">
        <v>365</v>
      </c>
      <c r="N601">
        <v>25</v>
      </c>
      <c r="P601" s="65">
        <v>45239</v>
      </c>
      <c r="Q601">
        <v>13</v>
      </c>
      <c r="R601">
        <v>19</v>
      </c>
      <c r="S601">
        <v>19</v>
      </c>
      <c r="U601" s="65">
        <v>45191</v>
      </c>
      <c r="V601">
        <v>7</v>
      </c>
      <c r="W601">
        <v>4</v>
      </c>
      <c r="X601">
        <v>2</v>
      </c>
    </row>
    <row r="602" spans="11:24">
      <c r="K602" s="65">
        <v>45240</v>
      </c>
      <c r="L602">
        <v>202</v>
      </c>
      <c r="M602">
        <v>328</v>
      </c>
      <c r="N602">
        <v>13</v>
      </c>
      <c r="P602" s="65">
        <v>45240</v>
      </c>
      <c r="Q602">
        <v>20</v>
      </c>
      <c r="R602">
        <v>11</v>
      </c>
      <c r="S602">
        <v>10</v>
      </c>
      <c r="U602" s="65">
        <v>45192</v>
      </c>
      <c r="V602">
        <v>6</v>
      </c>
      <c r="W602">
        <v>3</v>
      </c>
      <c r="X602"/>
    </row>
    <row r="603" spans="11:24">
      <c r="K603" s="65">
        <v>45241</v>
      </c>
      <c r="L603">
        <v>105</v>
      </c>
      <c r="M603">
        <v>267</v>
      </c>
      <c r="N603">
        <v>12</v>
      </c>
      <c r="P603" s="65">
        <v>45241</v>
      </c>
      <c r="Q603">
        <v>12</v>
      </c>
      <c r="R603">
        <v>5</v>
      </c>
      <c r="S603">
        <v>7</v>
      </c>
      <c r="U603" s="65">
        <v>45193</v>
      </c>
      <c r="V603">
        <v>9</v>
      </c>
      <c r="W603">
        <v>6</v>
      </c>
      <c r="X603"/>
    </row>
    <row r="604" spans="11:24">
      <c r="K604" s="65">
        <v>45242</v>
      </c>
      <c r="L604">
        <v>100</v>
      </c>
      <c r="M604">
        <v>304</v>
      </c>
      <c r="N604">
        <v>10</v>
      </c>
      <c r="P604" s="65">
        <v>45242</v>
      </c>
      <c r="Q604">
        <v>12</v>
      </c>
      <c r="R604">
        <v>6</v>
      </c>
      <c r="S604">
        <v>7</v>
      </c>
      <c r="U604" s="65">
        <v>45194</v>
      </c>
      <c r="V604">
        <v>19</v>
      </c>
      <c r="W604">
        <v>8</v>
      </c>
      <c r="X604">
        <v>10</v>
      </c>
    </row>
    <row r="605" spans="11:24">
      <c r="K605" s="65">
        <v>45243</v>
      </c>
      <c r="L605">
        <v>135</v>
      </c>
      <c r="M605">
        <v>372</v>
      </c>
      <c r="N605">
        <v>30</v>
      </c>
      <c r="P605" s="65">
        <v>45243</v>
      </c>
      <c r="Q605">
        <v>12</v>
      </c>
      <c r="R605">
        <v>11</v>
      </c>
      <c r="S605">
        <v>21</v>
      </c>
      <c r="U605" s="65">
        <v>45195</v>
      </c>
      <c r="V605">
        <v>34</v>
      </c>
      <c r="W605">
        <v>17</v>
      </c>
      <c r="X605">
        <v>2</v>
      </c>
    </row>
    <row r="606" spans="11:24">
      <c r="K606" s="65">
        <v>45244</v>
      </c>
      <c r="L606">
        <v>171</v>
      </c>
      <c r="M606">
        <v>370</v>
      </c>
      <c r="N606">
        <v>16</v>
      </c>
      <c r="P606" s="65">
        <v>45244</v>
      </c>
      <c r="Q606">
        <v>12</v>
      </c>
      <c r="R606">
        <v>13</v>
      </c>
      <c r="S606">
        <v>15</v>
      </c>
      <c r="U606" s="65">
        <v>45196</v>
      </c>
      <c r="V606">
        <v>19</v>
      </c>
      <c r="W606">
        <v>10</v>
      </c>
      <c r="X606">
        <v>1</v>
      </c>
    </row>
    <row r="607" spans="11:24">
      <c r="K607" s="65">
        <v>45245</v>
      </c>
      <c r="L607">
        <v>90</v>
      </c>
      <c r="M607">
        <v>384</v>
      </c>
      <c r="N607">
        <v>35</v>
      </c>
      <c r="P607" s="65">
        <v>45245</v>
      </c>
      <c r="Q607">
        <v>11</v>
      </c>
      <c r="R607">
        <v>16</v>
      </c>
      <c r="S607">
        <v>28</v>
      </c>
      <c r="U607" s="65">
        <v>45197</v>
      </c>
      <c r="V607">
        <v>31</v>
      </c>
      <c r="W607">
        <v>12</v>
      </c>
      <c r="X607">
        <v>2</v>
      </c>
    </row>
    <row r="608" spans="11:24">
      <c r="K608" s="65">
        <v>45246</v>
      </c>
      <c r="L608">
        <v>265</v>
      </c>
      <c r="M608">
        <v>430</v>
      </c>
      <c r="N608">
        <v>30</v>
      </c>
      <c r="P608" s="65">
        <v>45246</v>
      </c>
      <c r="Q608">
        <v>20</v>
      </c>
      <c r="R608">
        <v>13</v>
      </c>
      <c r="S608">
        <v>26</v>
      </c>
      <c r="U608" s="65">
        <v>45198</v>
      </c>
      <c r="V608">
        <v>15</v>
      </c>
      <c r="W608">
        <v>14</v>
      </c>
      <c r="X608"/>
    </row>
    <row r="609" spans="11:24">
      <c r="K609" s="65">
        <v>45247</v>
      </c>
      <c r="L609">
        <v>569</v>
      </c>
      <c r="M609">
        <v>491</v>
      </c>
      <c r="N609">
        <v>63</v>
      </c>
      <c r="P609" s="65">
        <v>45247</v>
      </c>
      <c r="Q609">
        <v>34</v>
      </c>
      <c r="R609">
        <v>20</v>
      </c>
      <c r="S609">
        <v>41</v>
      </c>
      <c r="U609" s="65">
        <v>45199</v>
      </c>
      <c r="V609">
        <v>4</v>
      </c>
      <c r="W609">
        <v>5</v>
      </c>
      <c r="X609"/>
    </row>
    <row r="610" spans="11:24">
      <c r="K610" s="65">
        <v>45248</v>
      </c>
      <c r="L610">
        <v>229</v>
      </c>
      <c r="M610">
        <v>286</v>
      </c>
      <c r="N610">
        <v>27</v>
      </c>
      <c r="P610" s="65">
        <v>45248</v>
      </c>
      <c r="Q610">
        <v>19</v>
      </c>
      <c r="R610">
        <v>16</v>
      </c>
      <c r="S610">
        <v>20</v>
      </c>
      <c r="U610" s="65">
        <v>45200</v>
      </c>
      <c r="V610">
        <v>4</v>
      </c>
      <c r="W610">
        <v>2</v>
      </c>
      <c r="X610"/>
    </row>
    <row r="611" spans="11:24">
      <c r="K611" s="65">
        <v>45249</v>
      </c>
      <c r="L611">
        <v>165</v>
      </c>
      <c r="M611">
        <v>275</v>
      </c>
      <c r="N611">
        <v>15</v>
      </c>
      <c r="P611" s="65">
        <v>45249</v>
      </c>
      <c r="Q611">
        <v>20</v>
      </c>
      <c r="R611">
        <v>17</v>
      </c>
      <c r="S611">
        <v>14</v>
      </c>
      <c r="U611" s="65">
        <v>45201</v>
      </c>
      <c r="V611">
        <v>19</v>
      </c>
      <c r="W611">
        <v>11</v>
      </c>
      <c r="X611">
        <v>1</v>
      </c>
    </row>
    <row r="612" spans="11:24">
      <c r="K612" s="65">
        <v>45250</v>
      </c>
      <c r="L612">
        <v>355</v>
      </c>
      <c r="M612">
        <v>587</v>
      </c>
      <c r="N612">
        <v>43</v>
      </c>
      <c r="P612" s="65">
        <v>45250</v>
      </c>
      <c r="Q612">
        <v>32</v>
      </c>
      <c r="R612">
        <v>27</v>
      </c>
      <c r="S612">
        <v>31</v>
      </c>
      <c r="U612" s="65">
        <v>45202</v>
      </c>
      <c r="V612">
        <v>18</v>
      </c>
      <c r="W612">
        <v>5</v>
      </c>
      <c r="X612">
        <v>1</v>
      </c>
    </row>
    <row r="613" spans="11:24">
      <c r="K613" s="65">
        <v>45251</v>
      </c>
      <c r="L613">
        <v>920</v>
      </c>
      <c r="M613">
        <v>571</v>
      </c>
      <c r="N613">
        <v>21</v>
      </c>
      <c r="P613" s="65">
        <v>45251</v>
      </c>
      <c r="Q613">
        <v>59</v>
      </c>
      <c r="R613">
        <v>22</v>
      </c>
      <c r="S613">
        <v>18</v>
      </c>
      <c r="U613" s="65">
        <v>45203</v>
      </c>
      <c r="V613">
        <v>10</v>
      </c>
      <c r="W613">
        <v>5</v>
      </c>
      <c r="X613"/>
    </row>
    <row r="614" spans="11:24">
      <c r="K614" s="65">
        <v>45252</v>
      </c>
      <c r="L614">
        <v>544</v>
      </c>
      <c r="M614">
        <v>455</v>
      </c>
      <c r="N614">
        <v>19</v>
      </c>
      <c r="P614" s="65">
        <v>45252</v>
      </c>
      <c r="Q614">
        <v>47</v>
      </c>
      <c r="R614">
        <v>19</v>
      </c>
      <c r="S614">
        <v>14</v>
      </c>
      <c r="U614" s="65">
        <v>45204</v>
      </c>
      <c r="V614">
        <v>9</v>
      </c>
      <c r="W614">
        <v>7</v>
      </c>
      <c r="X614">
        <v>2</v>
      </c>
    </row>
    <row r="615" spans="11:24">
      <c r="K615" s="65">
        <v>45253</v>
      </c>
      <c r="L615">
        <v>395</v>
      </c>
      <c r="M615">
        <v>448</v>
      </c>
      <c r="N615">
        <v>19</v>
      </c>
      <c r="P615" s="65">
        <v>45253</v>
      </c>
      <c r="Q615">
        <v>54</v>
      </c>
      <c r="R615">
        <v>19</v>
      </c>
      <c r="S615">
        <v>13</v>
      </c>
      <c r="U615" s="65">
        <v>45205</v>
      </c>
      <c r="V615">
        <v>13</v>
      </c>
      <c r="W615">
        <v>7</v>
      </c>
      <c r="X615">
        <v>6</v>
      </c>
    </row>
    <row r="616" spans="11:24">
      <c r="K616" s="65">
        <v>45254</v>
      </c>
      <c r="L616">
        <v>281</v>
      </c>
      <c r="M616">
        <v>512</v>
      </c>
      <c r="N616">
        <v>38</v>
      </c>
      <c r="P616" s="65">
        <v>45254</v>
      </c>
      <c r="Q616">
        <v>38</v>
      </c>
      <c r="R616">
        <v>24</v>
      </c>
      <c r="S616">
        <v>26</v>
      </c>
      <c r="U616" s="65">
        <v>45206</v>
      </c>
      <c r="V616">
        <v>4</v>
      </c>
      <c r="W616">
        <v>4</v>
      </c>
      <c r="X616"/>
    </row>
    <row r="617" spans="11:24">
      <c r="K617" s="65">
        <v>45255</v>
      </c>
      <c r="L617">
        <v>107</v>
      </c>
      <c r="M617">
        <v>399</v>
      </c>
      <c r="N617">
        <v>23</v>
      </c>
      <c r="P617" s="65">
        <v>45255</v>
      </c>
      <c r="Q617">
        <v>9</v>
      </c>
      <c r="R617">
        <v>12</v>
      </c>
      <c r="S617">
        <v>17</v>
      </c>
      <c r="U617" s="65">
        <v>45207</v>
      </c>
      <c r="V617">
        <v>3</v>
      </c>
      <c r="W617">
        <v>3</v>
      </c>
      <c r="X617"/>
    </row>
    <row r="618" spans="11:24">
      <c r="K618" s="65">
        <v>45256</v>
      </c>
      <c r="L618">
        <v>91</v>
      </c>
      <c r="M618">
        <v>253</v>
      </c>
      <c r="N618">
        <v>10</v>
      </c>
      <c r="P618" s="65">
        <v>45256</v>
      </c>
      <c r="Q618">
        <v>4</v>
      </c>
      <c r="R618">
        <v>14</v>
      </c>
      <c r="S618">
        <v>7</v>
      </c>
      <c r="U618" s="65">
        <v>45208</v>
      </c>
      <c r="V618">
        <v>4</v>
      </c>
      <c r="W618">
        <v>4</v>
      </c>
      <c r="X618">
        <v>1</v>
      </c>
    </row>
    <row r="619" spans="11:24">
      <c r="K619" s="65">
        <v>45257</v>
      </c>
      <c r="L619">
        <v>190</v>
      </c>
      <c r="M619">
        <v>411</v>
      </c>
      <c r="N619">
        <v>19</v>
      </c>
      <c r="P619" s="65">
        <v>45257</v>
      </c>
      <c r="Q619">
        <v>11</v>
      </c>
      <c r="R619">
        <v>18</v>
      </c>
      <c r="S619">
        <v>15</v>
      </c>
      <c r="U619" s="65">
        <v>45209</v>
      </c>
      <c r="V619">
        <v>6</v>
      </c>
      <c r="W619">
        <v>8</v>
      </c>
      <c r="X619">
        <v>1</v>
      </c>
    </row>
    <row r="620" spans="11:24">
      <c r="K620" s="65">
        <v>45258</v>
      </c>
      <c r="L620">
        <v>170</v>
      </c>
      <c r="M620">
        <v>558</v>
      </c>
      <c r="N620">
        <v>19</v>
      </c>
      <c r="P620" s="65">
        <v>45258</v>
      </c>
      <c r="Q620">
        <v>15</v>
      </c>
      <c r="R620">
        <v>28</v>
      </c>
      <c r="S620">
        <v>16</v>
      </c>
      <c r="U620" s="65">
        <v>45210</v>
      </c>
      <c r="V620">
        <v>7</v>
      </c>
      <c r="W620">
        <v>6</v>
      </c>
      <c r="X620">
        <v>1</v>
      </c>
    </row>
    <row r="621" spans="11:24">
      <c r="K621" s="65">
        <v>45259</v>
      </c>
      <c r="L621">
        <v>165</v>
      </c>
      <c r="M621">
        <v>523</v>
      </c>
      <c r="N621">
        <v>5</v>
      </c>
      <c r="P621" s="65">
        <v>45259</v>
      </c>
      <c r="Q621">
        <v>10</v>
      </c>
      <c r="R621">
        <v>19</v>
      </c>
      <c r="S621">
        <v>5</v>
      </c>
      <c r="U621" s="65">
        <v>45211</v>
      </c>
      <c r="V621">
        <v>5</v>
      </c>
      <c r="W621">
        <v>8</v>
      </c>
      <c r="X621">
        <v>1</v>
      </c>
    </row>
    <row r="622" spans="11:24">
      <c r="K622" s="65">
        <v>45260</v>
      </c>
      <c r="L622">
        <v>146</v>
      </c>
      <c r="M622">
        <v>537</v>
      </c>
      <c r="N622">
        <v>8</v>
      </c>
      <c r="P622" s="65">
        <v>45260</v>
      </c>
      <c r="Q622">
        <v>15</v>
      </c>
      <c r="R622">
        <v>12</v>
      </c>
      <c r="S622">
        <v>7</v>
      </c>
      <c r="U622" s="65">
        <v>45212</v>
      </c>
      <c r="V622">
        <v>16</v>
      </c>
      <c r="W622">
        <v>10</v>
      </c>
      <c r="X622">
        <v>1</v>
      </c>
    </row>
    <row r="623" spans="11:24">
      <c r="K623" s="65">
        <v>45261</v>
      </c>
      <c r="L623">
        <v>128</v>
      </c>
      <c r="M623">
        <v>410</v>
      </c>
      <c r="N623">
        <v>10</v>
      </c>
      <c r="P623" s="65">
        <v>45261</v>
      </c>
      <c r="Q623">
        <v>9</v>
      </c>
      <c r="R623">
        <v>14</v>
      </c>
      <c r="S623">
        <v>5</v>
      </c>
      <c r="U623" s="65">
        <v>45213</v>
      </c>
      <c r="V623">
        <v>5</v>
      </c>
      <c r="W623">
        <v>9</v>
      </c>
      <c r="X623">
        <v>1</v>
      </c>
    </row>
    <row r="624" spans="11:24">
      <c r="K624" s="65">
        <v>45262</v>
      </c>
      <c r="L624">
        <v>68</v>
      </c>
      <c r="M624">
        <v>237</v>
      </c>
      <c r="N624">
        <v>3</v>
      </c>
      <c r="P624" s="65">
        <v>45262</v>
      </c>
      <c r="Q624">
        <v>10</v>
      </c>
      <c r="R624">
        <v>9</v>
      </c>
      <c r="S624">
        <v>3</v>
      </c>
      <c r="U624" s="65">
        <v>45214</v>
      </c>
      <c r="V624">
        <v>10</v>
      </c>
      <c r="W624">
        <v>9</v>
      </c>
      <c r="X624">
        <v>2</v>
      </c>
    </row>
    <row r="625" spans="11:24">
      <c r="K625" s="65">
        <v>45263</v>
      </c>
      <c r="L625">
        <v>52</v>
      </c>
      <c r="M625">
        <v>207</v>
      </c>
      <c r="N625">
        <v>3</v>
      </c>
      <c r="P625" s="65">
        <v>45263</v>
      </c>
      <c r="Q625">
        <v>3</v>
      </c>
      <c r="R625">
        <v>8</v>
      </c>
      <c r="S625">
        <v>3</v>
      </c>
      <c r="U625" s="65">
        <v>45215</v>
      </c>
      <c r="V625">
        <v>26</v>
      </c>
      <c r="W625">
        <v>5</v>
      </c>
      <c r="X625">
        <v>2</v>
      </c>
    </row>
    <row r="626" spans="11:24">
      <c r="K626" s="65">
        <v>45264</v>
      </c>
      <c r="L626">
        <v>174</v>
      </c>
      <c r="M626">
        <v>417</v>
      </c>
      <c r="N626">
        <v>5</v>
      </c>
      <c r="P626" s="65">
        <v>45264</v>
      </c>
      <c r="Q626">
        <v>14</v>
      </c>
      <c r="R626">
        <v>20</v>
      </c>
      <c r="S626">
        <v>5</v>
      </c>
      <c r="U626" s="65">
        <v>45216</v>
      </c>
      <c r="V626">
        <v>11</v>
      </c>
      <c r="W626">
        <v>4</v>
      </c>
      <c r="X626">
        <v>2</v>
      </c>
    </row>
    <row r="627" spans="11:24">
      <c r="K627" s="65">
        <v>45265</v>
      </c>
      <c r="L627">
        <v>131</v>
      </c>
      <c r="M627">
        <v>485</v>
      </c>
      <c r="N627">
        <v>11</v>
      </c>
      <c r="P627" s="65">
        <v>45265</v>
      </c>
      <c r="Q627">
        <v>9</v>
      </c>
      <c r="R627">
        <v>19</v>
      </c>
      <c r="S627">
        <v>9</v>
      </c>
      <c r="U627" s="65">
        <v>45217</v>
      </c>
      <c r="V627">
        <v>9</v>
      </c>
      <c r="W627">
        <v>13</v>
      </c>
      <c r="X627">
        <v>4</v>
      </c>
    </row>
    <row r="628" spans="11:24">
      <c r="K628" s="65">
        <v>45266</v>
      </c>
      <c r="L628">
        <v>288</v>
      </c>
      <c r="M628">
        <v>404</v>
      </c>
      <c r="N628">
        <v>25</v>
      </c>
      <c r="P628" s="65">
        <v>45266</v>
      </c>
      <c r="Q628">
        <v>21</v>
      </c>
      <c r="R628">
        <v>23</v>
      </c>
      <c r="S628">
        <v>20</v>
      </c>
      <c r="U628" s="65">
        <v>45218</v>
      </c>
      <c r="V628">
        <v>14</v>
      </c>
      <c r="W628">
        <v>7</v>
      </c>
      <c r="X628">
        <v>1</v>
      </c>
    </row>
    <row r="629" spans="11:24">
      <c r="K629" s="65">
        <v>45267</v>
      </c>
      <c r="L629">
        <v>222</v>
      </c>
      <c r="M629">
        <v>459</v>
      </c>
      <c r="N629">
        <v>22</v>
      </c>
      <c r="P629" s="65">
        <v>45267</v>
      </c>
      <c r="Q629">
        <v>13</v>
      </c>
      <c r="R629">
        <v>14</v>
      </c>
      <c r="S629">
        <v>18</v>
      </c>
      <c r="U629" s="65">
        <v>45219</v>
      </c>
      <c r="V629">
        <v>7</v>
      </c>
      <c r="W629">
        <v>7</v>
      </c>
      <c r="X629">
        <v>2</v>
      </c>
    </row>
    <row r="630" spans="11:24">
      <c r="K630" s="65">
        <v>45268</v>
      </c>
      <c r="L630">
        <v>46</v>
      </c>
      <c r="M630">
        <v>340</v>
      </c>
      <c r="N630">
        <v>12</v>
      </c>
      <c r="P630" s="65">
        <v>45268</v>
      </c>
      <c r="Q630">
        <v>4</v>
      </c>
      <c r="R630">
        <v>13</v>
      </c>
      <c r="S630">
        <v>11</v>
      </c>
      <c r="U630" s="65">
        <v>45220</v>
      </c>
      <c r="V630">
        <v>6</v>
      </c>
      <c r="W630">
        <v>7</v>
      </c>
      <c r="X630">
        <v>2</v>
      </c>
    </row>
    <row r="631" spans="11:24">
      <c r="K631" s="65">
        <v>45269</v>
      </c>
      <c r="L631">
        <v>52</v>
      </c>
      <c r="M631">
        <v>315</v>
      </c>
      <c r="N631">
        <v>10</v>
      </c>
      <c r="P631" s="65">
        <v>45269</v>
      </c>
      <c r="Q631">
        <v>2</v>
      </c>
      <c r="R631">
        <v>5</v>
      </c>
      <c r="S631">
        <v>8</v>
      </c>
      <c r="U631" s="65">
        <v>45221</v>
      </c>
      <c r="V631">
        <v>4</v>
      </c>
      <c r="W631">
        <v>6</v>
      </c>
      <c r="X631"/>
    </row>
    <row r="632" spans="11:24">
      <c r="K632" s="65">
        <v>45270</v>
      </c>
      <c r="L632">
        <v>59</v>
      </c>
      <c r="M632">
        <v>311</v>
      </c>
      <c r="N632">
        <v>23</v>
      </c>
      <c r="P632" s="65">
        <v>45270</v>
      </c>
      <c r="Q632">
        <v>2</v>
      </c>
      <c r="R632">
        <v>11</v>
      </c>
      <c r="S632">
        <v>12</v>
      </c>
      <c r="U632" s="65">
        <v>45222</v>
      </c>
      <c r="V632">
        <v>13</v>
      </c>
      <c r="W632">
        <v>2</v>
      </c>
      <c r="X632"/>
    </row>
    <row r="633" spans="11:24">
      <c r="K633" s="65">
        <v>45271</v>
      </c>
      <c r="L633">
        <v>205</v>
      </c>
      <c r="M633">
        <v>454</v>
      </c>
      <c r="N633">
        <v>19</v>
      </c>
      <c r="P633" s="65">
        <v>45271</v>
      </c>
      <c r="Q633">
        <v>9</v>
      </c>
      <c r="R633">
        <v>18</v>
      </c>
      <c r="S633">
        <v>14</v>
      </c>
      <c r="U633" s="65">
        <v>45223</v>
      </c>
      <c r="V633">
        <v>12</v>
      </c>
      <c r="W633">
        <v>4</v>
      </c>
      <c r="X633"/>
    </row>
    <row r="634" spans="11:24">
      <c r="K634" s="65">
        <v>45272</v>
      </c>
      <c r="L634">
        <v>305</v>
      </c>
      <c r="M634">
        <v>558</v>
      </c>
      <c r="N634">
        <v>16</v>
      </c>
      <c r="P634" s="65">
        <v>45272</v>
      </c>
      <c r="Q634">
        <v>14</v>
      </c>
      <c r="R634">
        <v>10</v>
      </c>
      <c r="S634">
        <v>11</v>
      </c>
      <c r="U634" s="65">
        <v>45224</v>
      </c>
      <c r="V634">
        <v>35</v>
      </c>
      <c r="W634">
        <v>2</v>
      </c>
      <c r="X634">
        <v>3</v>
      </c>
    </row>
    <row r="635" spans="11:24">
      <c r="K635" s="65">
        <v>45273</v>
      </c>
      <c r="L635">
        <v>167</v>
      </c>
      <c r="M635">
        <v>534</v>
      </c>
      <c r="N635">
        <v>22</v>
      </c>
      <c r="P635" s="65">
        <v>45273</v>
      </c>
      <c r="Q635">
        <v>5</v>
      </c>
      <c r="R635">
        <v>10</v>
      </c>
      <c r="S635">
        <v>19</v>
      </c>
      <c r="U635" s="65">
        <v>45225</v>
      </c>
      <c r="V635">
        <v>30</v>
      </c>
      <c r="W635">
        <v>6</v>
      </c>
      <c r="X635">
        <v>1</v>
      </c>
    </row>
    <row r="636" spans="11:24">
      <c r="K636" s="65">
        <v>45274</v>
      </c>
      <c r="L636">
        <v>132</v>
      </c>
      <c r="M636">
        <v>573</v>
      </c>
      <c r="N636">
        <v>37</v>
      </c>
      <c r="P636" s="65">
        <v>45274</v>
      </c>
      <c r="Q636">
        <v>10</v>
      </c>
      <c r="R636">
        <v>18</v>
      </c>
      <c r="S636">
        <v>28</v>
      </c>
      <c r="U636" s="65">
        <v>45226</v>
      </c>
      <c r="V636">
        <v>25</v>
      </c>
      <c r="W636">
        <v>3</v>
      </c>
      <c r="X636"/>
    </row>
    <row r="637" spans="11:24">
      <c r="K637" s="65">
        <v>45275</v>
      </c>
      <c r="L637">
        <v>142</v>
      </c>
      <c r="M637">
        <v>452</v>
      </c>
      <c r="N637">
        <v>28</v>
      </c>
      <c r="P637" s="65">
        <v>45275</v>
      </c>
      <c r="Q637">
        <v>8</v>
      </c>
      <c r="R637">
        <v>5</v>
      </c>
      <c r="S637">
        <v>22</v>
      </c>
      <c r="U637" s="65">
        <v>45227</v>
      </c>
      <c r="V637">
        <v>42</v>
      </c>
      <c r="W637">
        <v>13</v>
      </c>
      <c r="X637">
        <v>17</v>
      </c>
    </row>
    <row r="638" spans="11:24">
      <c r="K638" s="65">
        <v>45276</v>
      </c>
      <c r="L638">
        <v>91</v>
      </c>
      <c r="M638">
        <v>308</v>
      </c>
      <c r="N638">
        <v>12</v>
      </c>
      <c r="P638" s="65">
        <v>45276</v>
      </c>
      <c r="Q638">
        <v>7</v>
      </c>
      <c r="R638">
        <v>13</v>
      </c>
      <c r="S638">
        <v>10</v>
      </c>
      <c r="U638" s="65">
        <v>45228</v>
      </c>
      <c r="V638">
        <v>12</v>
      </c>
      <c r="W638">
        <v>4</v>
      </c>
      <c r="X638">
        <v>4</v>
      </c>
    </row>
    <row r="639" spans="11:24">
      <c r="K639" s="65">
        <v>45277</v>
      </c>
      <c r="L639">
        <v>90</v>
      </c>
      <c r="M639">
        <v>300</v>
      </c>
      <c r="N639">
        <v>14</v>
      </c>
      <c r="P639" s="65">
        <v>45277</v>
      </c>
      <c r="Q639">
        <v>9</v>
      </c>
      <c r="R639">
        <v>11</v>
      </c>
      <c r="S639">
        <v>12</v>
      </c>
      <c r="U639" s="65">
        <v>45229</v>
      </c>
      <c r="V639">
        <v>18</v>
      </c>
      <c r="W639">
        <v>4</v>
      </c>
      <c r="X639">
        <v>6</v>
      </c>
    </row>
    <row r="640" spans="11:24">
      <c r="K640" s="65">
        <v>45278</v>
      </c>
      <c r="L640">
        <v>135</v>
      </c>
      <c r="M640">
        <v>547</v>
      </c>
      <c r="N640">
        <v>30</v>
      </c>
      <c r="P640" s="65">
        <v>45278</v>
      </c>
      <c r="Q640">
        <v>17</v>
      </c>
      <c r="R640">
        <v>23</v>
      </c>
      <c r="S640">
        <v>26</v>
      </c>
      <c r="U640" s="65">
        <v>45230</v>
      </c>
      <c r="V640">
        <v>12</v>
      </c>
      <c r="W640">
        <v>5</v>
      </c>
      <c r="X640">
        <v>2</v>
      </c>
    </row>
    <row r="641" spans="11:24">
      <c r="K641" s="65">
        <v>45279</v>
      </c>
      <c r="L641">
        <v>133</v>
      </c>
      <c r="M641">
        <v>524</v>
      </c>
      <c r="N641">
        <v>24</v>
      </c>
      <c r="P641" s="65">
        <v>45279</v>
      </c>
      <c r="Q641">
        <v>16</v>
      </c>
      <c r="R641">
        <v>21</v>
      </c>
      <c r="S641">
        <v>20</v>
      </c>
      <c r="U641" s="65">
        <v>45231</v>
      </c>
      <c r="V641">
        <v>6</v>
      </c>
      <c r="W641">
        <v>1</v>
      </c>
      <c r="X641">
        <v>1</v>
      </c>
    </row>
    <row r="642" spans="11:24">
      <c r="K642" s="65">
        <v>45280</v>
      </c>
      <c r="L642">
        <v>44</v>
      </c>
      <c r="M642">
        <v>444</v>
      </c>
      <c r="N642">
        <v>26</v>
      </c>
      <c r="P642" s="65">
        <v>45280</v>
      </c>
      <c r="Q642">
        <v>4</v>
      </c>
      <c r="R642">
        <v>12</v>
      </c>
      <c r="S642">
        <v>21</v>
      </c>
      <c r="U642" s="65">
        <v>45232</v>
      </c>
      <c r="V642">
        <v>12</v>
      </c>
      <c r="W642">
        <v>1</v>
      </c>
      <c r="X642">
        <v>1</v>
      </c>
    </row>
    <row r="643" spans="11:24">
      <c r="U643" s="65">
        <v>45233</v>
      </c>
      <c r="V643">
        <v>12</v>
      </c>
      <c r="W643">
        <v>3</v>
      </c>
      <c r="X643">
        <v>1</v>
      </c>
    </row>
    <row r="644" spans="11:24">
      <c r="U644" s="65">
        <v>45234</v>
      </c>
      <c r="V644">
        <v>3</v>
      </c>
      <c r="W644">
        <v>3</v>
      </c>
      <c r="X644">
        <v>1</v>
      </c>
    </row>
    <row r="645" spans="11:24">
      <c r="U645" s="65">
        <v>45235</v>
      </c>
      <c r="V645">
        <v>6</v>
      </c>
      <c r="W645">
        <v>8</v>
      </c>
      <c r="X645"/>
    </row>
    <row r="646" spans="11:24">
      <c r="U646" s="65">
        <v>45236</v>
      </c>
      <c r="V646">
        <v>12</v>
      </c>
      <c r="W646">
        <v>4</v>
      </c>
      <c r="X646"/>
    </row>
    <row r="647" spans="11:24">
      <c r="U647" s="65">
        <v>45237</v>
      </c>
      <c r="V647">
        <v>9</v>
      </c>
      <c r="W647">
        <v>2</v>
      </c>
      <c r="X647"/>
    </row>
    <row r="648" spans="11:24">
      <c r="U648" s="65">
        <v>45238</v>
      </c>
      <c r="V648">
        <v>9</v>
      </c>
      <c r="W648">
        <v>3</v>
      </c>
      <c r="X648"/>
    </row>
    <row r="649" spans="11:24">
      <c r="U649" s="65">
        <v>45239</v>
      </c>
      <c r="V649">
        <v>9</v>
      </c>
      <c r="W649">
        <v>6</v>
      </c>
      <c r="X649">
        <v>4</v>
      </c>
    </row>
    <row r="650" spans="11:24">
      <c r="U650" s="65">
        <v>45240</v>
      </c>
      <c r="V650">
        <v>15</v>
      </c>
      <c r="W650">
        <v>5</v>
      </c>
      <c r="X650">
        <v>1</v>
      </c>
    </row>
    <row r="651" spans="11:24">
      <c r="U651" s="65">
        <v>45241</v>
      </c>
      <c r="V651">
        <v>11</v>
      </c>
      <c r="W651">
        <v>1</v>
      </c>
      <c r="X651"/>
    </row>
    <row r="652" spans="11:24">
      <c r="U652" s="65">
        <v>45242</v>
      </c>
      <c r="V652">
        <v>8</v>
      </c>
      <c r="W652">
        <v>2</v>
      </c>
      <c r="X652">
        <v>1</v>
      </c>
    </row>
    <row r="653" spans="11:24">
      <c r="U653" s="65">
        <v>45243</v>
      </c>
      <c r="V653">
        <v>10</v>
      </c>
      <c r="W653">
        <v>2</v>
      </c>
      <c r="X653">
        <v>2</v>
      </c>
    </row>
    <row r="654" spans="11:24">
      <c r="U654" s="65">
        <v>45244</v>
      </c>
      <c r="V654">
        <v>10</v>
      </c>
      <c r="W654">
        <v>2</v>
      </c>
      <c r="X654"/>
    </row>
    <row r="655" spans="11:24">
      <c r="U655" s="65">
        <v>45245</v>
      </c>
      <c r="V655">
        <v>3</v>
      </c>
      <c r="W655">
        <v>3</v>
      </c>
      <c r="X655">
        <v>2</v>
      </c>
    </row>
    <row r="656" spans="11:24">
      <c r="U656" s="65">
        <v>45246</v>
      </c>
      <c r="V656">
        <v>15</v>
      </c>
      <c r="W656">
        <v>7</v>
      </c>
      <c r="X656">
        <v>4</v>
      </c>
    </row>
    <row r="657" spans="21:24">
      <c r="U657" s="65">
        <v>45247</v>
      </c>
      <c r="V657">
        <v>21</v>
      </c>
      <c r="W657">
        <v>3</v>
      </c>
      <c r="X657">
        <v>6</v>
      </c>
    </row>
    <row r="658" spans="21:24">
      <c r="U658" s="65">
        <v>45248</v>
      </c>
      <c r="V658">
        <v>13</v>
      </c>
      <c r="W658">
        <v>3</v>
      </c>
      <c r="X658"/>
    </row>
    <row r="659" spans="21:24">
      <c r="U659" s="65">
        <v>45249</v>
      </c>
      <c r="V659">
        <v>17</v>
      </c>
      <c r="W659">
        <v>6</v>
      </c>
      <c r="X659"/>
    </row>
    <row r="660" spans="21:24">
      <c r="U660" s="65">
        <v>45250</v>
      </c>
      <c r="V660">
        <v>20</v>
      </c>
      <c r="W660">
        <v>7</v>
      </c>
      <c r="X660">
        <v>1</v>
      </c>
    </row>
    <row r="661" spans="21:24">
      <c r="U661" s="65">
        <v>45251</v>
      </c>
      <c r="V661">
        <v>33</v>
      </c>
      <c r="W661">
        <v>4</v>
      </c>
      <c r="X661">
        <v>1</v>
      </c>
    </row>
    <row r="662" spans="21:24">
      <c r="U662" s="65">
        <v>45252</v>
      </c>
      <c r="V662">
        <v>28</v>
      </c>
      <c r="W662">
        <v>7</v>
      </c>
      <c r="X662">
        <v>2</v>
      </c>
    </row>
    <row r="663" spans="21:24">
      <c r="U663" s="65">
        <v>45253</v>
      </c>
      <c r="V663">
        <v>36</v>
      </c>
      <c r="W663">
        <v>6</v>
      </c>
      <c r="X663">
        <v>3</v>
      </c>
    </row>
    <row r="664" spans="21:24">
      <c r="U664" s="65">
        <v>45254</v>
      </c>
      <c r="V664">
        <v>27</v>
      </c>
      <c r="W664">
        <v>6</v>
      </c>
      <c r="X664">
        <v>4</v>
      </c>
    </row>
    <row r="665" spans="21:24">
      <c r="U665" s="65">
        <v>45255</v>
      </c>
      <c r="V665">
        <v>10</v>
      </c>
      <c r="W665">
        <v>1</v>
      </c>
      <c r="X665">
        <v>2</v>
      </c>
    </row>
    <row r="666" spans="21:24">
      <c r="U666" s="65">
        <v>45256</v>
      </c>
      <c r="V666">
        <v>6</v>
      </c>
      <c r="W666">
        <v>2</v>
      </c>
      <c r="X666"/>
    </row>
    <row r="667" spans="21:24">
      <c r="U667" s="65">
        <v>45257</v>
      </c>
      <c r="V667">
        <v>6</v>
      </c>
      <c r="W667">
        <v>8</v>
      </c>
      <c r="X667">
        <v>1</v>
      </c>
    </row>
    <row r="668" spans="21:24">
      <c r="U668" s="65">
        <v>45258</v>
      </c>
      <c r="V668">
        <v>16</v>
      </c>
      <c r="W668">
        <v>5</v>
      </c>
      <c r="X668">
        <v>1</v>
      </c>
    </row>
    <row r="669" spans="21:24">
      <c r="U669" s="65">
        <v>45259</v>
      </c>
      <c r="V669">
        <v>9</v>
      </c>
      <c r="W669">
        <v>4</v>
      </c>
      <c r="X669"/>
    </row>
    <row r="670" spans="21:24">
      <c r="U670" s="65">
        <v>45260</v>
      </c>
      <c r="V670">
        <v>9</v>
      </c>
      <c r="W670">
        <v>3</v>
      </c>
      <c r="X670">
        <v>1</v>
      </c>
    </row>
    <row r="671" spans="21:24">
      <c r="U671" s="65">
        <v>45261</v>
      </c>
      <c r="V671">
        <v>8</v>
      </c>
      <c r="W671">
        <v>3</v>
      </c>
      <c r="X671"/>
    </row>
    <row r="672" spans="21:24">
      <c r="U672" s="65">
        <v>45262</v>
      </c>
      <c r="V672">
        <v>7</v>
      </c>
      <c r="W672">
        <v>1</v>
      </c>
      <c r="X672">
        <v>1</v>
      </c>
    </row>
    <row r="673" spans="21:24">
      <c r="U673" s="65">
        <v>45263</v>
      </c>
      <c r="V673">
        <v>2</v>
      </c>
      <c r="W673"/>
      <c r="X673"/>
    </row>
    <row r="674" spans="21:24">
      <c r="U674" s="65">
        <v>45264</v>
      </c>
      <c r="V674">
        <v>8</v>
      </c>
      <c r="W674">
        <v>3</v>
      </c>
      <c r="X674">
        <v>1</v>
      </c>
    </row>
    <row r="675" spans="21:24">
      <c r="U675" s="65">
        <v>45265</v>
      </c>
      <c r="V675">
        <v>12</v>
      </c>
      <c r="W675">
        <v>6</v>
      </c>
      <c r="X675">
        <v>1</v>
      </c>
    </row>
    <row r="676" spans="21:24">
      <c r="U676" s="65">
        <v>45266</v>
      </c>
      <c r="V676">
        <v>11</v>
      </c>
      <c r="W676">
        <v>7</v>
      </c>
      <c r="X676">
        <v>4</v>
      </c>
    </row>
    <row r="677" spans="21:24">
      <c r="U677" s="65">
        <v>45267</v>
      </c>
      <c r="V677">
        <v>14</v>
      </c>
      <c r="W677">
        <v>3</v>
      </c>
      <c r="X677">
        <v>2</v>
      </c>
    </row>
    <row r="678" spans="21:24">
      <c r="U678" s="65">
        <v>45268</v>
      </c>
      <c r="V678">
        <v>7</v>
      </c>
      <c r="W678">
        <v>5</v>
      </c>
      <c r="X678"/>
    </row>
    <row r="679" spans="21:24">
      <c r="U679" s="65">
        <v>45269</v>
      </c>
      <c r="V679">
        <v>2</v>
      </c>
      <c r="W679"/>
      <c r="X679"/>
    </row>
    <row r="680" spans="21:24">
      <c r="U680" s="65">
        <v>45270</v>
      </c>
      <c r="V680">
        <v>3</v>
      </c>
      <c r="W680">
        <v>5</v>
      </c>
      <c r="X680">
        <v>1</v>
      </c>
    </row>
    <row r="681" spans="21:24">
      <c r="U681" s="65">
        <v>45271</v>
      </c>
      <c r="V681">
        <v>9</v>
      </c>
      <c r="W681">
        <v>8</v>
      </c>
      <c r="X681">
        <v>1</v>
      </c>
    </row>
    <row r="682" spans="21:24">
      <c r="U682" s="65">
        <v>45272</v>
      </c>
      <c r="V682">
        <v>5</v>
      </c>
      <c r="W682">
        <v>4</v>
      </c>
      <c r="X682">
        <v>1</v>
      </c>
    </row>
    <row r="683" spans="21:24">
      <c r="U683" s="65">
        <v>45273</v>
      </c>
      <c r="V683">
        <v>3</v>
      </c>
      <c r="W683">
        <v>1</v>
      </c>
      <c r="X683">
        <v>4</v>
      </c>
    </row>
    <row r="684" spans="21:24">
      <c r="U684" s="65">
        <v>45274</v>
      </c>
      <c r="V684">
        <v>11</v>
      </c>
      <c r="W684">
        <v>4</v>
      </c>
      <c r="X684">
        <v>2</v>
      </c>
    </row>
    <row r="685" spans="21:24">
      <c r="U685" s="65">
        <v>45275</v>
      </c>
      <c r="V685">
        <v>4</v>
      </c>
      <c r="W685">
        <v>1</v>
      </c>
      <c r="X685">
        <v>2</v>
      </c>
    </row>
    <row r="686" spans="21:24">
      <c r="U686" s="65">
        <v>45276</v>
      </c>
      <c r="V686">
        <v>7</v>
      </c>
      <c r="W686">
        <v>5</v>
      </c>
      <c r="X686">
        <v>1</v>
      </c>
    </row>
    <row r="687" spans="21:24">
      <c r="U687" s="65">
        <v>45277</v>
      </c>
      <c r="V687">
        <v>5</v>
      </c>
      <c r="W687">
        <v>3</v>
      </c>
      <c r="X687"/>
    </row>
    <row r="688" spans="21:24">
      <c r="U688" s="65">
        <v>45278</v>
      </c>
      <c r="V688">
        <v>14</v>
      </c>
      <c r="W688">
        <v>10</v>
      </c>
      <c r="X688">
        <v>1</v>
      </c>
    </row>
    <row r="689" spans="21:24">
      <c r="U689" s="65">
        <v>45279</v>
      </c>
      <c r="V689">
        <v>18</v>
      </c>
      <c r="W689">
        <v>12</v>
      </c>
      <c r="X689">
        <v>2</v>
      </c>
    </row>
    <row r="690" spans="21:24">
      <c r="U690" s="65">
        <v>45280</v>
      </c>
      <c r="V690">
        <v>2</v>
      </c>
      <c r="W690">
        <v>8</v>
      </c>
      <c r="X690">
        <v>4</v>
      </c>
    </row>
    <row r="691" spans="21:24">
      <c r="U691" s="65">
        <v>45281</v>
      </c>
      <c r="V691">
        <v>2</v>
      </c>
      <c r="W691">
        <v>8</v>
      </c>
      <c r="X691">
        <v>3</v>
      </c>
    </row>
    <row r="692" spans="21:24">
      <c r="U692" s="65">
        <v>45282</v>
      </c>
      <c r="V692"/>
      <c r="W692">
        <v>1</v>
      </c>
      <c r="X692">
        <v>1</v>
      </c>
    </row>
  </sheetData>
  <mergeCells count="4">
    <mergeCell ref="AU1:AV1"/>
    <mergeCell ref="AW1:AX1"/>
    <mergeCell ref="AY1:AZ1"/>
    <mergeCell ref="BA1:B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 Nuevo</vt:lpstr>
      <vt:lpstr>Resumen</vt:lpstr>
      <vt:lpstr>Proyección</vt:lpstr>
      <vt:lpstr>Plots</vt:lpstr>
      <vt:lpstr>Difusiones</vt:lpstr>
      <vt:lpstr>Base</vt:lpstr>
      <vt:lpstr>Sub-base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Marco Antonio Del Rio</cp:lastModifiedBy>
  <cp:revision/>
  <dcterms:created xsi:type="dcterms:W3CDTF">2023-03-13T16:24:39Z</dcterms:created>
  <dcterms:modified xsi:type="dcterms:W3CDTF">2023-12-22T21:17:46Z</dcterms:modified>
  <cp:category/>
  <cp:contentStatus/>
</cp:coreProperties>
</file>