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TL COMPRAS\"/>
    </mc:Choice>
  </mc:AlternateContent>
  <xr:revisionPtr revIDLastSave="0" documentId="13_ncr:1_{E676166C-ACCC-4B6A-9023-CAF7FDA04BD2}" xr6:coauthVersionLast="47" xr6:coauthVersionMax="47" xr10:uidLastSave="{00000000-0000-0000-0000-000000000000}"/>
  <bookViews>
    <workbookView xWindow="-120" yWindow="-120" windowWidth="24240" windowHeight="13140" xr2:uid="{C7BE49D5-E00A-4089-9236-23366D6D3FC6}"/>
  </bookViews>
  <sheets>
    <sheet name="Inventario" sheetId="1" r:id="rId1"/>
    <sheet name="Movimientos" sheetId="4" r:id="rId2"/>
    <sheet name="Tip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4" l="1"/>
  <c r="C23" i="4"/>
  <c r="B22" i="4"/>
  <c r="C22" i="4"/>
  <c r="B21" i="4"/>
  <c r="C21" i="4"/>
  <c r="B20" i="4"/>
  <c r="C20" i="4"/>
  <c r="E2" i="1"/>
  <c r="H2" i="1" s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I2" i="1" l="1"/>
  <c r="I16" i="1"/>
  <c r="I12" i="1"/>
  <c r="I8" i="1"/>
  <c r="I5" i="1"/>
  <c r="I15" i="1"/>
  <c r="I11" i="1"/>
  <c r="I4" i="1"/>
  <c r="I14" i="1"/>
  <c r="I10" i="1"/>
  <c r="I7" i="1"/>
  <c r="I3" i="1"/>
  <c r="I13" i="1"/>
  <c r="I9" i="1"/>
  <c r="I6" i="1"/>
  <c r="C4" i="4"/>
</calcChain>
</file>

<file path=xl/sharedStrings.xml><?xml version="1.0" encoding="utf-8"?>
<sst xmlns="http://schemas.openxmlformats.org/spreadsheetml/2006/main" count="74" uniqueCount="48">
  <si>
    <t>CODIGO</t>
  </si>
  <si>
    <t>NOMBRE</t>
  </si>
  <si>
    <t>ENTRADAS</t>
  </si>
  <si>
    <t>SALIDAS</t>
  </si>
  <si>
    <t>FECHA</t>
  </si>
  <si>
    <t>CANTIDAD</t>
  </si>
  <si>
    <t>Compra</t>
  </si>
  <si>
    <t>Regalo</t>
  </si>
  <si>
    <t>Dev. a Proveedor</t>
  </si>
  <si>
    <t>Venta</t>
  </si>
  <si>
    <t>NANO ELECTRONICOS</t>
  </si>
  <si>
    <t>FABRICANTE</t>
  </si>
  <si>
    <t>PRODUCTO</t>
  </si>
  <si>
    <t>Devolución Cliente</t>
  </si>
  <si>
    <t>MOVIMIENTO</t>
  </si>
  <si>
    <t>Entrada</t>
  </si>
  <si>
    <t>Salida</t>
  </si>
  <si>
    <t>MOVIMIENTOS</t>
  </si>
  <si>
    <t>Philips</t>
  </si>
  <si>
    <t>TIENDA</t>
  </si>
  <si>
    <t>BODEGA</t>
  </si>
  <si>
    <t>PUBLICADOS</t>
  </si>
  <si>
    <t>MINIMO</t>
  </si>
  <si>
    <t>MARCA</t>
  </si>
  <si>
    <t>BASE DE VENTILACION PARA LAPTOP TARGUS AWE69</t>
  </si>
  <si>
    <t>ADAPTADOR USB 3.0 A HDMI AGI-1245</t>
  </si>
  <si>
    <t>PRESENTADOR INALAMBRICO KLIP XTREME KPP-003</t>
  </si>
  <si>
    <t>CONECTOR RJ45</t>
  </si>
  <si>
    <t>PS5 VERSION DIGITAL</t>
  </si>
  <si>
    <t>Sony</t>
  </si>
  <si>
    <t>PS5 VERSION DISCO</t>
  </si>
  <si>
    <t>LAPTOP ACER ASPIRE 3 A315-24PT-R90Z</t>
  </si>
  <si>
    <t>Targus</t>
  </si>
  <si>
    <t>Agi</t>
  </si>
  <si>
    <t>Xtreme</t>
  </si>
  <si>
    <t>NINTENDO SWITCH OLED VERSION SMASH BROS</t>
  </si>
  <si>
    <t>Nintendo</t>
  </si>
  <si>
    <t>XBOX SERIE S</t>
  </si>
  <si>
    <t>Microsoft</t>
  </si>
  <si>
    <t>Asus</t>
  </si>
  <si>
    <t>MONITOR ASUS VA249HE PANTALLA VA DE 24P FULLHD 60Hz</t>
  </si>
  <si>
    <t>MONITOR ASUS TUF VG279QR PANTALLA 27P IPS FHD 165Hz</t>
  </si>
  <si>
    <t>TECLADO BLUETOOTH MULTIDISPOSITIVOS LOGITECH K380</t>
  </si>
  <si>
    <t>Logitech</t>
  </si>
  <si>
    <t>TECLADO MECANICO INALAMBRICO BLUETOOTH LOGITECH</t>
  </si>
  <si>
    <t>CONVERTIDOR DE FIBRA OPTIC A RJ45 BASE 100 TP-LINK</t>
  </si>
  <si>
    <t>LAPTOP ACER ASPIRE 3 A315-58-733R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</si>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</sst>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 Black"/>
      <family val="2"/>
    </font>
    <font>
      <b/>
      <sz val="18"/>
      <color theme="1"/>
      <name val="Arial Black"/>
      <family val="2"/>
    </font>
    <font>
      <sz val="10"/>
      <color rgb="FF444444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7" xfId="0" applyBorder="1" applyAlignment="1">
      <alignment horizontal="left"/>
    </xf>
    <xf numFmtId="14" fontId="0" fillId="0" borderId="0" xfId="0" applyNumberFormat="1"/>
    <xf numFmtId="0" fontId="0" fillId="0" borderId="8" xfId="0" applyBorder="1"/>
    <xf numFmtId="0" fontId="0" fillId="0" borderId="7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0" fillId="0" borderId="0" xfId="0" applyNumberFormat="1"/>
    <xf numFmtId="0" fontId="0" fillId="0" borderId="8" xfId="0" applyNumberFormat="1" applyBorder="1" applyAlignment="1">
      <alignment horizontal="center"/>
    </xf>
  </cellXfs>
  <cellStyles count="1">
    <cellStyle name="Normal" xfId="0" builtinId="0"/>
  </cellStyles>
  <dxfs count="34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</dxf>
    <dxf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C1304-78E6-4A35-941D-E2D8BBD3D7D0}" name="Productos" displayName="Productos" ref="A1:I16" totalsRowShown="0" tableBorderDxfId="33">
  <autoFilter ref="A1:I16" xr:uid="{F3CC1304-78E6-4A35-941D-E2D8BBD3D7D0}"/>
  <tableColumns count="9">
    <tableColumn id="11" xr3:uid="{F02F5DEA-C6F9-41EF-9205-432566BCC128}" name="CODIGO" dataDxfId="32"/>
    <tableColumn id="2" xr3:uid="{BE897568-285B-42BF-8A6F-A11219E88AC1}" name="NOMBRE" dataDxfId="18"/>
    <tableColumn id="7" xr3:uid="{8E3FA36B-4900-4EB3-A60B-2DB26C825B5B}" name="MARCA" dataDxfId="17"/>
    <tableColumn id="9" xr3:uid="{E1914CF2-E1AA-45F6-BD9B-3409003430C7}" name="ENTRADAS" dataDxfId="31">
      <calculatedColumnFormula>SUMIFS(Movimientos[CANTIDAD],Movimientos[CODIGO],Productos[CODIGO],Movimientos[MOVIMIENTO],"Entrada")</calculatedColumnFormula>
    </tableColumn>
    <tableColumn id="4" xr3:uid="{63365800-33D4-428A-B6EB-745953CC8941}" name="SALIDAS" dataDxfId="30">
      <calculatedColumnFormula>SUMIFS(Movimientos[CANTIDAD],Movimientos[CODIGO],Productos[CODIGO],Movimientos[MOVIMIENTO],"Salida")</calculatedColumnFormula>
    </tableColumn>
    <tableColumn id="1" xr3:uid="{87958DA6-8C33-459E-8A48-463E6F492898}" name="PUBLICADOS" dataDxfId="29"/>
    <tableColumn id="3" xr3:uid="{85A6FAA9-8CC6-4C36-8F68-9D5F0A170E51}" name="MINIMO" dataDxfId="28"/>
    <tableColumn id="8" xr3:uid="{708FD372-0367-4B8D-8724-5591DD6A1795}" name="TIENDA" dataDxfId="27">
      <calculatedColumnFormula>Productos[[#This Row],[PUBLICADOS]]-Productos[SALIDAS]</calculatedColumnFormula>
    </tableColumn>
    <tableColumn id="5" xr3:uid="{7077425E-805C-4DD3-B05D-640158E10926}" name="BODEGA" dataDxfId="26">
      <calculatedColumnFormula>Productos[ENTRADAS]-Productos[SALIDAS]-Productos[TIENDA]</calculatedColumnFormula>
    </tableColumn>
  </tableColumns>
  <tableStyleInfo name="TableStyleLight20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E1A409-7767-41EF-A2BE-F1E12678022B}" name="Movimientos" displayName="Movimientos" ref="A3:F23" totalsRowShown="0" tableBorderDxfId="25">
  <autoFilter ref="A3:F23" xr:uid="{8EB7F128-390A-45C4-9B5D-1B646DC616C8}"/>
  <tableColumns count="6">
    <tableColumn id="1" xr3:uid="{EFCA5EAF-1FC0-4BB1-9447-920B121A15D5}" name="CODIGO" dataDxfId="24"/>
    <tableColumn id="4" xr3:uid="{153A503B-737B-474D-98FA-29A4A38FA64C}" name="PRODUCTO" dataDxfId="23">
      <calculatedColumnFormula>IFERROR(VLOOKUP(Movimientos[[#This Row],[CODIGO]],Productos[],2,FALSE),"No Encontrado")</calculatedColumnFormula>
    </tableColumn>
    <tableColumn id="7" xr3:uid="{7B197CD3-3328-466B-BB59-86A64F9BC092}" name="FABRICANTE" dataDxfId="22">
      <calculatedColumnFormula>IFERROR(VLOOKUP(Movimientos[[#This Row],[CODIGO]],Productos[],3,FALSE),"No Encontrado")</calculatedColumnFormula>
    </tableColumn>
    <tableColumn id="10" xr3:uid="{0120BDF8-86ED-424B-887D-83B487E4C131}" name="MOVIMIENTO" dataDxfId="21"/>
    <tableColumn id="2" xr3:uid="{0DC982EB-F653-4041-AB85-56AD4A63310F}" name="FECHA" dataDxfId="20"/>
    <tableColumn id="3" xr3:uid="{0DED89B1-7C2D-4B42-9FA8-569A2C5FA6A7}" name="CANTIDAD" dataDxfId="19"/>
  </tableColumns>
  <tableStyleInfo name="TableStyleMedium7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A5BDC-AB55-437C-BC05-240BA1534600}" name="Entrada" displayName="Entrada" ref="B3:B5" totalsRowShown="0">
  <autoFilter ref="B3:B5" xr:uid="{AD9A5BDC-AB55-437C-BC05-240BA1534600}"/>
  <tableColumns count="1">
    <tableColumn id="1" xr3:uid="{8A3DC599-F0ED-4612-AA59-B4BE4E4C6058}" name="Entra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9B345D-ED1F-4382-94BD-974ED40BC8D5}" name="Salida" displayName="Salida" ref="C3:C6" totalsRowShown="0">
  <autoFilter ref="C3:C6" xr:uid="{BB9B345D-ED1F-4382-94BD-974ED40BC8D5}"/>
  <tableColumns count="1">
    <tableColumn id="1" xr3:uid="{133090DD-621D-4B82-90D4-8A62C609D046}" name="Sali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E6A2-3BD2-4873-BFAE-E764F698A33A}">
  <sheetPr>
    <tabColor rgb="FF0070C0"/>
  </sheetPr>
  <dimension ref="A1:I16"/>
  <sheetViews>
    <sheetView tabSelected="1" zoomScaleNormal="100" workbookViewId="0">
      <selection activeCell="F9" sqref="F9"/>
    </sheetView>
  </sheetViews>
  <sheetFormatPr defaultRowHeight="15" x14ac:dyDescent="0.25"/>
  <cols>
    <col min="1" max="1" width="10.42578125" style="1" customWidth="1"/>
    <col min="2" max="2" width="50.85546875" customWidth="1"/>
    <col min="3" max="3" width="21.42578125" style="1" customWidth="1"/>
    <col min="4" max="4" width="12.5703125" style="1" customWidth="1"/>
    <col min="5" max="5" width="10.5703125" customWidth="1"/>
    <col min="6" max="6" width="14.5703125" style="1" customWidth="1"/>
    <col min="7" max="7" width="11.5703125" style="1" customWidth="1"/>
    <col min="8" max="8" width="10.7109375" style="4" customWidth="1"/>
    <col min="9" max="9" width="12.5703125" style="4" customWidth="1"/>
  </cols>
  <sheetData>
    <row r="1" spans="1:9" x14ac:dyDescent="0.25">
      <c r="A1" t="s">
        <v>0</v>
      </c>
      <c r="B1" t="s">
        <v>1</v>
      </c>
      <c r="C1" s="2" t="s">
        <v>23</v>
      </c>
      <c r="D1" t="s">
        <v>2</v>
      </c>
      <c r="E1" s="2" t="s">
        <v>3</v>
      </c>
      <c r="F1" s="2" t="s">
        <v>21</v>
      </c>
      <c r="G1" s="2" t="s">
        <v>22</v>
      </c>
      <c r="H1" s="3" t="s">
        <v>19</v>
      </c>
      <c r="I1" s="3" t="s">
        <v>20</v>
      </c>
    </row>
    <row r="2" spans="1:9" x14ac:dyDescent="0.25">
      <c r="A2" s="5">
        <v>1</v>
      </c>
      <c r="B2" s="18" t="s">
        <v>24</v>
      </c>
      <c r="C2" s="1" t="s">
        <v>32</v>
      </c>
      <c r="D2" s="4">
        <f>SUMIFS(Movimientos[CANTIDAD],Movimientos[CODIGO],Productos[CODIGO],Movimientos[MOVIMIENTO],"Entrada")</f>
        <v>100</v>
      </c>
      <c r="E2" s="4">
        <f>SUMIFS(Movimientos[CANTIDAD],Movimientos[CODIGO],Productos[CODIGO],Movimientos[MOVIMIENTO],"Salida")</f>
        <v>3</v>
      </c>
      <c r="F2" s="4">
        <v>100</v>
      </c>
      <c r="G2" s="4">
        <v>10</v>
      </c>
      <c r="H2" s="4">
        <f>Productos[[#This Row],[PUBLICADOS]]-Productos[SALIDAS]</f>
        <v>97</v>
      </c>
      <c r="I2" s="4">
        <f>Productos[ENTRADAS]-Productos[SALIDAS]-Productos[TIENDA]</f>
        <v>0</v>
      </c>
    </row>
    <row r="3" spans="1:9" x14ac:dyDescent="0.25">
      <c r="A3" s="5">
        <v>2</v>
      </c>
      <c r="B3" s="18" t="s">
        <v>25</v>
      </c>
      <c r="C3" s="1" t="s">
        <v>33</v>
      </c>
      <c r="D3" s="4">
        <f>SUMIFS(Movimientos[CANTIDAD],Movimientos[CODIGO],Productos[CODIGO],Movimientos[MOVIMIENTO],"Entrada")</f>
        <v>100</v>
      </c>
      <c r="E3" s="4">
        <f>SUMIFS(Movimientos[CANTIDAD],Movimientos[CODIGO],Productos[CODIGO],Movimientos[MOVIMIENTO],"Salida")</f>
        <v>3</v>
      </c>
      <c r="F3" s="4">
        <v>20</v>
      </c>
      <c r="G3" s="4">
        <v>15</v>
      </c>
      <c r="H3" s="4">
        <f>Productos[[#This Row],[PUBLICADOS]]-Productos[SALIDAS]</f>
        <v>17</v>
      </c>
      <c r="I3" s="4">
        <f>Productos[ENTRADAS]-Productos[SALIDAS]-Productos[TIENDA]</f>
        <v>80</v>
      </c>
    </row>
    <row r="4" spans="1:9" x14ac:dyDescent="0.25">
      <c r="A4" s="5">
        <v>3</v>
      </c>
      <c r="B4" s="18" t="s">
        <v>26</v>
      </c>
      <c r="C4" s="1" t="s">
        <v>34</v>
      </c>
      <c r="D4" s="4">
        <f>SUMIFS(Movimientos[CANTIDAD],Movimientos[CODIGO],Productos[CODIGO],Movimientos[MOVIMIENTO],"Entrada")</f>
        <v>100</v>
      </c>
      <c r="E4" s="4">
        <f>SUMIFS(Movimientos[CANTIDAD],Movimientos[CODIGO],Productos[CODIGO],Movimientos[MOVIMIENTO],"Salida")</f>
        <v>3</v>
      </c>
      <c r="F4" s="4">
        <v>20</v>
      </c>
      <c r="G4" s="4">
        <v>3</v>
      </c>
      <c r="H4" s="4">
        <f>Productos[[#This Row],[PUBLICADOS]]-Productos[SALIDAS]</f>
        <v>17</v>
      </c>
      <c r="I4" s="4">
        <f>Productos[ENTRADAS]-Productos[SALIDAS]-Productos[TIENDA]</f>
        <v>80</v>
      </c>
    </row>
    <row r="5" spans="1:9" x14ac:dyDescent="0.25">
      <c r="A5" s="5">
        <v>4</v>
      </c>
      <c r="B5" s="18" t="s">
        <v>27</v>
      </c>
      <c r="C5" s="1" t="s">
        <v>18</v>
      </c>
      <c r="D5" s="4">
        <f>SUMIFS(Movimientos[CANTIDAD],Movimientos[CODIGO],Productos[CODIGO],Movimientos[MOVIMIENTO],"Entrada")</f>
        <v>100</v>
      </c>
      <c r="E5" s="4">
        <f>SUMIFS(Movimientos[CANTIDAD],Movimientos[CODIGO],Productos[CODIGO],Movimientos[MOVIMIENTO],"Salida")</f>
        <v>3</v>
      </c>
      <c r="F5" s="4">
        <v>20</v>
      </c>
      <c r="G5" s="4">
        <v>3</v>
      </c>
      <c r="H5" s="4">
        <f>Productos[[#This Row],[PUBLICADOS]]-Productos[SALIDAS]</f>
        <v>17</v>
      </c>
      <c r="I5" s="4">
        <f>Productos[ENTRADAS]-Productos[SALIDAS]-Productos[TIENDA]</f>
        <v>80</v>
      </c>
    </row>
    <row r="6" spans="1:9" x14ac:dyDescent="0.25">
      <c r="A6" s="5">
        <v>5</v>
      </c>
      <c r="B6" s="18" t="s">
        <v>28</v>
      </c>
      <c r="C6" s="1" t="s">
        <v>29</v>
      </c>
      <c r="D6" s="4">
        <f>SUMIFS(Movimientos[CANTIDAD],Movimientos[CODIGO],Productos[CODIGO],Movimientos[MOVIMIENTO],"Entrada")</f>
        <v>30</v>
      </c>
      <c r="E6" s="4">
        <f>SUMIFS(Movimientos[CANTIDAD],Movimientos[CODIGO],Productos[CODIGO],Movimientos[MOVIMIENTO],"Salida")</f>
        <v>0</v>
      </c>
      <c r="F6" s="4">
        <v>20</v>
      </c>
      <c r="G6" s="4">
        <v>3</v>
      </c>
      <c r="H6" s="4">
        <f>Productos[[#This Row],[PUBLICADOS]]-Productos[SALIDAS]</f>
        <v>20</v>
      </c>
      <c r="I6" s="4">
        <f>Productos[ENTRADAS]-Productos[SALIDAS]-Productos[TIENDA]</f>
        <v>10</v>
      </c>
    </row>
    <row r="7" spans="1:9" x14ac:dyDescent="0.25">
      <c r="A7" s="5">
        <v>6</v>
      </c>
      <c r="B7" s="18" t="s">
        <v>30</v>
      </c>
      <c r="C7" s="1" t="s">
        <v>29</v>
      </c>
      <c r="D7" s="4">
        <f>SUMIFS(Movimientos[CANTIDAD],Movimientos[CODIGO],Productos[CODIGO],Movimientos[MOVIMIENTO],"Entrada")</f>
        <v>20</v>
      </c>
      <c r="E7" s="4">
        <f>SUMIFS(Movimientos[CANTIDAD],Movimientos[CODIGO],Productos[CODIGO],Movimientos[MOVIMIENTO],"Salida")</f>
        <v>0</v>
      </c>
      <c r="F7" s="4">
        <v>20</v>
      </c>
      <c r="G7" s="4">
        <v>3</v>
      </c>
      <c r="H7" s="4">
        <f>Productos[[#This Row],[PUBLICADOS]]-Productos[SALIDAS]</f>
        <v>20</v>
      </c>
      <c r="I7" s="4">
        <f>Productos[ENTRADAS]-Productos[SALIDAS]-Productos[TIENDA]</f>
        <v>0</v>
      </c>
    </row>
    <row r="8" spans="1:9" x14ac:dyDescent="0.25">
      <c r="A8" s="5">
        <v>8</v>
      </c>
      <c r="B8" s="18" t="s">
        <v>31</v>
      </c>
      <c r="C8" s="1" t="s">
        <v>47</v>
      </c>
      <c r="D8" s="4">
        <f>SUMIFS(Movimientos[CANTIDAD],Movimientos[CODIGO],Productos[CODIGO],Movimientos[MOVIMIENTO],"Entrada")</f>
        <v>10</v>
      </c>
      <c r="E8" s="4">
        <f>SUMIFS(Movimientos[CANTIDAD],Movimientos[CODIGO],Productos[CODIGO],Movimientos[MOVIMIENTO],"Salida")</f>
        <v>0</v>
      </c>
      <c r="F8" s="4">
        <v>5</v>
      </c>
      <c r="G8" s="4">
        <v>3</v>
      </c>
      <c r="H8" s="4">
        <f>Productos[[#This Row],[PUBLICADOS]]-Productos[SALIDAS]</f>
        <v>5</v>
      </c>
      <c r="I8" s="4">
        <f>Productos[ENTRADAS]-Productos[SALIDAS]-Productos[TIENDA]</f>
        <v>5</v>
      </c>
    </row>
    <row r="9" spans="1:9" x14ac:dyDescent="0.25">
      <c r="A9" s="5">
        <v>9</v>
      </c>
      <c r="B9" s="18" t="s">
        <v>46</v>
      </c>
      <c r="C9" s="1" t="s">
        <v>47</v>
      </c>
      <c r="D9" s="4">
        <f>SUMIFS(Movimientos[CANTIDAD],Movimientos[CODIGO],Productos[CODIGO],Movimientos[MOVIMIENTO],"Entrada")</f>
        <v>100</v>
      </c>
      <c r="E9" s="4">
        <f>SUMIFS(Movimientos[CANTIDAD],Movimientos[CODIGO],Productos[CODIGO],Movimientos[MOVIMIENTO],"Salida")</f>
        <v>0</v>
      </c>
      <c r="F9" s="4">
        <v>20</v>
      </c>
      <c r="G9" s="4">
        <v>3</v>
      </c>
      <c r="H9" s="4">
        <f>Productos[[#This Row],[PUBLICADOS]]-Productos[SALIDAS]</f>
        <v>20</v>
      </c>
      <c r="I9" s="4">
        <f>Productos[ENTRADAS]-Productos[SALIDAS]-Productos[TIENDA]</f>
        <v>80</v>
      </c>
    </row>
    <row r="10" spans="1:9" x14ac:dyDescent="0.25">
      <c r="A10" s="5">
        <v>10</v>
      </c>
      <c r="B10" s="18" t="s">
        <v>35</v>
      </c>
      <c r="C10" s="1" t="s">
        <v>36</v>
      </c>
      <c r="D10" s="4">
        <f>SUMIFS(Movimientos[CANTIDAD],Movimientos[CODIGO],Productos[CODIGO],Movimientos[MOVIMIENTO],"Entrada")</f>
        <v>100</v>
      </c>
      <c r="E10" s="4">
        <f>SUMIFS(Movimientos[CANTIDAD],Movimientos[CODIGO],Productos[CODIGO],Movimientos[MOVIMIENTO],"Salida")</f>
        <v>0</v>
      </c>
      <c r="F10" s="4">
        <v>20</v>
      </c>
      <c r="G10" s="4">
        <v>3</v>
      </c>
      <c r="H10" s="4">
        <f>Productos[[#This Row],[PUBLICADOS]]-Productos[SALIDAS]</f>
        <v>20</v>
      </c>
      <c r="I10" s="4">
        <f>Productos[ENTRADAS]-Productos[SALIDAS]-Productos[TIENDA]</f>
        <v>80</v>
      </c>
    </row>
    <row r="11" spans="1:9" x14ac:dyDescent="0.25">
      <c r="A11" s="5">
        <v>11</v>
      </c>
      <c r="B11" s="19" t="s">
        <v>37</v>
      </c>
      <c r="C11" s="1" t="s">
        <v>38</v>
      </c>
      <c r="D11" s="4">
        <f>SUMIFS(Movimientos[CANTIDAD],Movimientos[CODIGO],Productos[CODIGO],Movimientos[MOVIMIENTO],"Entrada")</f>
        <v>100</v>
      </c>
      <c r="E11" s="4">
        <f>SUMIFS(Movimientos[CANTIDAD],Movimientos[CODIGO],Productos[CODIGO],Movimientos[MOVIMIENTO],"Salida")</f>
        <v>0</v>
      </c>
      <c r="F11" s="4">
        <v>20</v>
      </c>
      <c r="G11" s="4">
        <v>3</v>
      </c>
      <c r="H11" s="4">
        <f>Productos[[#This Row],[PUBLICADOS]]-Productos[SALIDAS]</f>
        <v>20</v>
      </c>
      <c r="I11" s="4">
        <f>Productos[ENTRADAS]-Productos[SALIDAS]-Productos[TIENDA]</f>
        <v>80</v>
      </c>
    </row>
    <row r="12" spans="1:9" x14ac:dyDescent="0.25">
      <c r="A12" s="5">
        <v>12</v>
      </c>
      <c r="B12" s="18" t="s">
        <v>40</v>
      </c>
      <c r="C12" s="1" t="s">
        <v>39</v>
      </c>
      <c r="D12" s="4">
        <f>SUMIFS(Movimientos[CANTIDAD],Movimientos[CODIGO],Productos[CODIGO],Movimientos[MOVIMIENTO],"Entrada")</f>
        <v>100</v>
      </c>
      <c r="E12" s="4">
        <f>SUMIFS(Movimientos[CANTIDAD],Movimientos[CODIGO],Productos[CODIGO],Movimientos[MOVIMIENTO],"Salida")</f>
        <v>0</v>
      </c>
      <c r="F12" s="4">
        <v>20</v>
      </c>
      <c r="G12" s="4">
        <v>3</v>
      </c>
      <c r="H12" s="4">
        <f>Productos[[#This Row],[PUBLICADOS]]-Productos[SALIDAS]</f>
        <v>20</v>
      </c>
      <c r="I12" s="4">
        <f>Productos[ENTRADAS]-Productos[SALIDAS]-Productos[TIENDA]</f>
        <v>80</v>
      </c>
    </row>
    <row r="13" spans="1:9" x14ac:dyDescent="0.25">
      <c r="A13" s="5">
        <v>13</v>
      </c>
      <c r="B13" s="18" t="s">
        <v>41</v>
      </c>
      <c r="C13" s="1" t="s">
        <v>39</v>
      </c>
      <c r="D13" s="4">
        <f>SUMIFS(Movimientos[CANTIDAD],Movimientos[CODIGO],Productos[CODIGO],Movimientos[MOVIMIENTO],"Entrada")</f>
        <v>100</v>
      </c>
      <c r="E13" s="4">
        <f>SUMIFS(Movimientos[CANTIDAD],Movimientos[CODIGO],Productos[CODIGO],Movimientos[MOVIMIENTO],"Salida")</f>
        <v>0</v>
      </c>
      <c r="F13" s="4">
        <v>20</v>
      </c>
      <c r="G13" s="4">
        <v>3</v>
      </c>
      <c r="H13" s="4">
        <f>Productos[[#This Row],[PUBLICADOS]]-Productos[SALIDAS]</f>
        <v>20</v>
      </c>
      <c r="I13" s="4">
        <f>Productos[ENTRADAS]-Productos[SALIDAS]-Productos[TIENDA]</f>
        <v>80</v>
      </c>
    </row>
    <row r="14" spans="1:9" x14ac:dyDescent="0.25">
      <c r="A14" s="5">
        <v>14</v>
      </c>
      <c r="B14" s="18" t="s">
        <v>42</v>
      </c>
      <c r="C14" s="1" t="s">
        <v>43</v>
      </c>
      <c r="D14" s="4">
        <f>SUMIFS(Movimientos[CANTIDAD],Movimientos[CODIGO],Productos[CODIGO],Movimientos[MOVIMIENTO],"Entrada")</f>
        <v>100</v>
      </c>
      <c r="E14" s="4">
        <f>SUMIFS(Movimientos[CANTIDAD],Movimientos[CODIGO],Productos[CODIGO],Movimientos[MOVIMIENTO],"Salida")</f>
        <v>0</v>
      </c>
      <c r="F14" s="4">
        <v>20</v>
      </c>
      <c r="G14" s="4">
        <v>3</v>
      </c>
      <c r="H14" s="4">
        <f>Productos[[#This Row],[PUBLICADOS]]-Productos[SALIDAS]</f>
        <v>20</v>
      </c>
      <c r="I14" s="4">
        <f>Productos[ENTRADAS]-Productos[SALIDAS]-Productos[TIENDA]</f>
        <v>80</v>
      </c>
    </row>
    <row r="15" spans="1:9" x14ac:dyDescent="0.25">
      <c r="A15" s="5">
        <v>15</v>
      </c>
      <c r="B15" s="18" t="s">
        <v>44</v>
      </c>
      <c r="C15" s="1" t="s">
        <v>43</v>
      </c>
      <c r="D15" s="4">
        <f>SUMIFS(Movimientos[CANTIDAD],Movimientos[CODIGO],Productos[CODIGO],Movimientos[MOVIMIENTO],"Entrada")</f>
        <v>100</v>
      </c>
      <c r="E15" s="4">
        <f>SUMIFS(Movimientos[CANTIDAD],Movimientos[CODIGO],Productos[CODIGO],Movimientos[MOVIMIENTO],"Salida")</f>
        <v>0</v>
      </c>
      <c r="F15" s="4">
        <v>20</v>
      </c>
      <c r="G15" s="4">
        <v>3</v>
      </c>
      <c r="H15" s="4">
        <f>Productos[[#This Row],[PUBLICADOS]]-Productos[SALIDAS]</f>
        <v>20</v>
      </c>
      <c r="I15" s="4">
        <f>Productos[ENTRADAS]-Productos[SALIDAS]-Productos[TIENDA]</f>
        <v>80</v>
      </c>
    </row>
    <row r="16" spans="1:9" x14ac:dyDescent="0.25">
      <c r="A16" s="5">
        <v>16</v>
      </c>
      <c r="B16" s="18" t="s">
        <v>45</v>
      </c>
      <c r="C16" s="1" t="s">
        <v>18</v>
      </c>
      <c r="D16" s="4">
        <f>SUMIFS(Movimientos[CANTIDAD],Movimientos[CODIGO],Productos[CODIGO],Movimientos[MOVIMIENTO],"Entrada")</f>
        <v>100</v>
      </c>
      <c r="E16" s="4">
        <f>SUMIFS(Movimientos[CANTIDAD],Movimientos[CODIGO],Productos[CODIGO],Movimientos[MOVIMIENTO],"Salida")</f>
        <v>0</v>
      </c>
      <c r="F16" s="4">
        <v>20</v>
      </c>
      <c r="G16" s="4">
        <v>3</v>
      </c>
      <c r="H16" s="4">
        <f>Productos[[#This Row],[PUBLICADOS]]-Productos[SALIDAS]</f>
        <v>20</v>
      </c>
      <c r="I16" s="4">
        <f>Productos[ENTRADAS]-Productos[SALIDAS]-Productos[TIENDA]</f>
        <v>80</v>
      </c>
    </row>
  </sheetData>
  <dataConsolidate/>
  <phoneticPr fontId="5" type="noConversion"/>
  <conditionalFormatting sqref="H2:H16">
    <cfRule type="cellIs" dxfId="16" priority="1" operator="lessThan">
      <formula>1</formula>
    </cfRule>
  </conditionalFormatting>
  <conditionalFormatting sqref="I2:I16">
    <cfRule type="cellIs" dxfId="15" priority="12" operator="lessThanOrEqual">
      <formula>$G$8</formula>
    </cfRule>
  </conditionalFormatting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E615-E652-4679-A953-E242D7566FF2}">
  <sheetPr>
    <tabColor rgb="FF92D050"/>
  </sheetPr>
  <dimension ref="A1:F23"/>
  <sheetViews>
    <sheetView topLeftCell="A10" zoomScaleNormal="100" workbookViewId="0">
      <selection activeCell="F20" sqref="F20:F23"/>
    </sheetView>
  </sheetViews>
  <sheetFormatPr defaultRowHeight="15" x14ac:dyDescent="0.25"/>
  <cols>
    <col min="1" max="1" width="10.42578125" style="9" customWidth="1"/>
    <col min="2" max="2" width="39.140625" customWidth="1"/>
    <col min="3" max="3" width="19.28515625" style="1" customWidth="1"/>
    <col min="4" max="4" width="17.28515625" style="1" customWidth="1"/>
    <col min="5" max="5" width="12.7109375" style="10" customWidth="1"/>
    <col min="6" max="6" width="12.140625" style="8" customWidth="1"/>
  </cols>
  <sheetData>
    <row r="1" spans="1:6" ht="34.5" customHeight="1" thickBot="1" x14ac:dyDescent="0.3">
      <c r="A1" s="12" t="s">
        <v>10</v>
      </c>
      <c r="B1" s="13"/>
      <c r="C1" s="13"/>
      <c r="D1" s="13"/>
      <c r="E1" s="13"/>
      <c r="F1" s="14"/>
    </row>
    <row r="2" spans="1:6" ht="23.25" customHeight="1" thickBot="1" x14ac:dyDescent="0.3">
      <c r="A2" s="15" t="s">
        <v>17</v>
      </c>
      <c r="B2" s="16"/>
      <c r="C2" s="16"/>
      <c r="D2" s="16"/>
      <c r="E2" s="16"/>
      <c r="F2" s="17"/>
    </row>
    <row r="3" spans="1:6" x14ac:dyDescent="0.25">
      <c r="A3" s="6" t="s">
        <v>0</v>
      </c>
      <c r="B3" t="s">
        <v>12</v>
      </c>
      <c r="C3" s="2" t="s">
        <v>11</v>
      </c>
      <c r="D3" s="2" t="s">
        <v>14</v>
      </c>
      <c r="E3" s="7" t="s">
        <v>4</v>
      </c>
      <c r="F3" s="8" t="s">
        <v>5</v>
      </c>
    </row>
    <row r="4" spans="1:6" x14ac:dyDescent="0.25">
      <c r="A4" s="9">
        <v>1</v>
      </c>
      <c r="B4" t="str">
        <f>IFERROR(VLOOKUP(Movimientos[[#This Row],[CODIGO]],Productos[],2,FALSE),"No Encontrado")</f>
        <v>BASE DE VENTILACION PARA LAPTOP TARGUS AWE69</v>
      </c>
      <c r="C4" s="1" t="str">
        <f>IFERROR(VLOOKUP(Movimientos[[#This Row],[CODIGO]],Productos[],3,FALSE),"No Encontrado")</f>
        <v>Targus</v>
      </c>
      <c r="D4" s="1" t="s">
        <v>15</v>
      </c>
      <c r="E4" s="10">
        <v>45417</v>
      </c>
      <c r="F4" s="11">
        <v>100</v>
      </c>
    </row>
    <row r="5" spans="1:6" x14ac:dyDescent="0.25">
      <c r="A5" s="9">
        <v>2</v>
      </c>
      <c r="B5" t="str">
        <f>IFERROR(VLOOKUP(Movimientos[[#This Row],[CODIGO]],Productos[],2,FALSE),"No Encontrado")</f>
        <v>ADAPTADOR USB 3.0 A HDMI AGI-1245</v>
      </c>
      <c r="C5" s="1" t="str">
        <f>IFERROR(VLOOKUP(Movimientos[[#This Row],[CODIGO]],Productos[],3,FALSE),"No Encontrado")</f>
        <v>Agi</v>
      </c>
      <c r="D5" s="1" t="s">
        <v>15</v>
      </c>
      <c r="E5" s="10">
        <v>45417</v>
      </c>
      <c r="F5" s="11">
        <v>100</v>
      </c>
    </row>
    <row r="6" spans="1:6" x14ac:dyDescent="0.25">
      <c r="A6" s="9">
        <v>3</v>
      </c>
      <c r="B6" t="str">
        <f>IFERROR(VLOOKUP(Movimientos[[#This Row],[CODIGO]],Productos[],2,FALSE),"No Encontrado")</f>
        <v>PRESENTADOR INALAMBRICO KLIP XTREME KPP-003</v>
      </c>
      <c r="C6" s="1" t="str">
        <f>IFERROR(VLOOKUP(Movimientos[[#This Row],[CODIGO]],Productos[],3,FALSE),"No Encontrado")</f>
        <v>Xtreme</v>
      </c>
      <c r="D6" s="1" t="s">
        <v>15</v>
      </c>
      <c r="E6" s="10">
        <v>45417</v>
      </c>
      <c r="F6" s="11">
        <v>100</v>
      </c>
    </row>
    <row r="7" spans="1:6" x14ac:dyDescent="0.25">
      <c r="A7" s="9">
        <v>4</v>
      </c>
      <c r="B7" t="str">
        <f>IFERROR(VLOOKUP(Movimientos[[#This Row],[CODIGO]],Productos[],2,FALSE),"No Encontrado")</f>
        <v>CONECTOR RJ45</v>
      </c>
      <c r="C7" s="1" t="str">
        <f>IFERROR(VLOOKUP(Movimientos[[#This Row],[CODIGO]],Productos[],3,FALSE),"No Encontrado")</f>
        <v>Philips</v>
      </c>
      <c r="D7" s="1" t="s">
        <v>15</v>
      </c>
      <c r="E7" s="10">
        <v>45417</v>
      </c>
      <c r="F7" s="11">
        <v>100</v>
      </c>
    </row>
    <row r="8" spans="1:6" x14ac:dyDescent="0.25">
      <c r="A8" s="9">
        <v>5</v>
      </c>
      <c r="B8" t="str">
        <f>IFERROR(VLOOKUP(Movimientos[[#This Row],[CODIGO]],Productos[],2,FALSE),"No Encontrado")</f>
        <v>PS5 VERSION DIGITAL</v>
      </c>
      <c r="C8" s="1" t="str">
        <f>IFERROR(VLOOKUP(Movimientos[[#This Row],[CODIGO]],Productos[],3,FALSE),"No Encontrado")</f>
        <v>Sony</v>
      </c>
      <c r="D8" s="1" t="s">
        <v>15</v>
      </c>
      <c r="E8" s="10">
        <v>45417</v>
      </c>
      <c r="F8" s="11">
        <v>30</v>
      </c>
    </row>
    <row r="9" spans="1:6" x14ac:dyDescent="0.25">
      <c r="A9" s="9">
        <v>6</v>
      </c>
      <c r="B9" t="str">
        <f>IFERROR(VLOOKUP(Movimientos[[#This Row],[CODIGO]],Productos[],2,FALSE),"No Encontrado")</f>
        <v>PS5 VERSION DISCO</v>
      </c>
      <c r="C9" s="1" t="str">
        <f>IFERROR(VLOOKUP(Movimientos[[#This Row],[CODIGO]],Productos[],3,FALSE),"No Encontrado")</f>
        <v>Sony</v>
      </c>
      <c r="D9" s="1" t="s">
        <v>15</v>
      </c>
      <c r="E9" s="10">
        <v>45417</v>
      </c>
      <c r="F9" s="11">
        <v>20</v>
      </c>
    </row>
    <row r="10" spans="1:6" x14ac:dyDescent="0.25">
      <c r="A10" s="9">
        <v>7</v>
      </c>
      <c r="B10" t="str">
        <f>IFERROR(VLOOKUP(Movimientos[[#This Row],[CODIGO]],Productos[],2,FALSE),"No Encontrado")</f>
        <v>No Encontrado</v>
      </c>
      <c r="C10" s="1" t="str">
        <f>IFERROR(VLOOKUP(Movimientos[[#This Row],[CODIGO]],Productos[],3,FALSE),"No Encontrado")</f>
        <v>No Encontrado</v>
      </c>
      <c r="D10" s="1" t="s">
        <v>15</v>
      </c>
      <c r="E10" s="10">
        <v>45417</v>
      </c>
      <c r="F10" s="11">
        <v>5</v>
      </c>
    </row>
    <row r="11" spans="1:6" x14ac:dyDescent="0.25">
      <c r="A11" s="9">
        <v>8</v>
      </c>
      <c r="B11" t="str">
        <f>IFERROR(VLOOKUP(Movimientos[[#This Row],[CODIGO]],Productos[],2,FALSE),"No Encontrado")</f>
        <v>LAPTOP ACER ASPIRE 3 A315-24PT-R90Z</v>
      </c>
      <c r="C11" s="1" t="str">
        <f>IFERROR(VLOOKUP(Movimientos[[#This Row],[CODIGO]],Productos[],3,FALSE),"No Encontrado")</f>
        <v>Acer</v>
      </c>
      <c r="D11" s="1" t="s">
        <v>15</v>
      </c>
      <c r="E11" s="10">
        <v>45417</v>
      </c>
      <c r="F11" s="11">
        <v>10</v>
      </c>
    </row>
    <row r="12" spans="1:6" x14ac:dyDescent="0.25">
      <c r="A12" s="9">
        <v>9</v>
      </c>
      <c r="B12" t="str">
        <f>IFERROR(VLOOKUP(Movimientos[[#This Row],[CODIGO]],Productos[],2,FALSE),"No Encontrado")</f>
        <v>LAPTOP ACER ASPIRE 3 A315-58-733R</v>
      </c>
      <c r="C12" s="1" t="str">
        <f>IFERROR(VLOOKUP(Movimientos[[#This Row],[CODIGO]],Productos[],3,FALSE),"No Encontrado")</f>
        <v>Acer</v>
      </c>
      <c r="D12" s="1" t="s">
        <v>15</v>
      </c>
      <c r="E12" s="10">
        <v>45417</v>
      </c>
      <c r="F12" s="11">
        <v>100</v>
      </c>
    </row>
    <row r="13" spans="1:6" x14ac:dyDescent="0.25">
      <c r="A13" s="9">
        <v>10</v>
      </c>
      <c r="B13" t="str">
        <f>IFERROR(VLOOKUP(Movimientos[[#This Row],[CODIGO]],Productos[],2,FALSE),"No Encontrado")</f>
        <v>NINTENDO SWITCH OLED VERSION SMASH BROS</v>
      </c>
      <c r="C13" s="1" t="str">
        <f>IFERROR(VLOOKUP(Movimientos[[#This Row],[CODIGO]],Productos[],3,FALSE),"No Encontrado")</f>
        <v>Nintendo</v>
      </c>
      <c r="D13" s="1" t="s">
        <v>15</v>
      </c>
      <c r="E13" s="10">
        <v>45417</v>
      </c>
      <c r="F13" s="11">
        <v>100</v>
      </c>
    </row>
    <row r="14" spans="1:6" x14ac:dyDescent="0.25">
      <c r="A14" s="9">
        <v>11</v>
      </c>
      <c r="B14" t="str">
        <f>IFERROR(VLOOKUP(Movimientos[[#This Row],[CODIGO]],Productos[],2,FALSE),"No Encontrado")</f>
        <v>XBOX SERIE S</v>
      </c>
      <c r="C14" s="1" t="str">
        <f>IFERROR(VLOOKUP(Movimientos[[#This Row],[CODIGO]],Productos[],3,FALSE),"No Encontrado")</f>
        <v>Microsoft</v>
      </c>
      <c r="D14" s="1" t="s">
        <v>15</v>
      </c>
      <c r="E14" s="10">
        <v>45417</v>
      </c>
      <c r="F14" s="11">
        <v>100</v>
      </c>
    </row>
    <row r="15" spans="1:6" x14ac:dyDescent="0.25">
      <c r="A15" s="9">
        <v>12</v>
      </c>
      <c r="B15" t="str">
        <f>IFERROR(VLOOKUP(Movimientos[[#This Row],[CODIGO]],Productos[],2,FALSE),"No Encontrado")</f>
        <v>MONITOR ASUS VA249HE PANTALLA VA DE 24P FULLHD 60Hz</v>
      </c>
      <c r="C15" s="1" t="str">
        <f>IFERROR(VLOOKUP(Movimientos[[#This Row],[CODIGO]],Productos[],3,FALSE),"No Encontrado")</f>
        <v>Asus</v>
      </c>
      <c r="D15" s="1" t="s">
        <v>15</v>
      </c>
      <c r="E15" s="10">
        <v>45417</v>
      </c>
      <c r="F15" s="11">
        <v>100</v>
      </c>
    </row>
    <row r="16" spans="1:6" x14ac:dyDescent="0.25">
      <c r="A16" s="9">
        <v>13</v>
      </c>
      <c r="B16" t="str">
        <f>IFERROR(VLOOKUP(Movimientos[[#This Row],[CODIGO]],Productos[],2,FALSE),"No Encontrado")</f>
        <v>MONITOR ASUS TUF VG279QR PANTALLA 27P IPS FHD 165Hz</v>
      </c>
      <c r="C16" s="1" t="str">
        <f>IFERROR(VLOOKUP(Movimientos[[#This Row],[CODIGO]],Productos[],3,FALSE),"No Encontrado")</f>
        <v>Asus</v>
      </c>
      <c r="D16" s="1" t="s">
        <v>15</v>
      </c>
      <c r="E16" s="10">
        <v>45417</v>
      </c>
      <c r="F16" s="11">
        <v>100</v>
      </c>
    </row>
    <row r="17" spans="1:6" x14ac:dyDescent="0.25">
      <c r="A17" s="9">
        <v>14</v>
      </c>
      <c r="B17" t="str">
        <f>IFERROR(VLOOKUP(Movimientos[[#This Row],[CODIGO]],Productos[],2,FALSE),"No Encontrado")</f>
        <v>TECLADO BLUETOOTH MULTIDISPOSITIVOS LOGITECH K380</v>
      </c>
      <c r="C17" s="1" t="str">
        <f>IFERROR(VLOOKUP(Movimientos[[#This Row],[CODIGO]],Productos[],3,FALSE),"No Encontrado")</f>
        <v>Logitech</v>
      </c>
      <c r="D17" s="1" t="s">
        <v>15</v>
      </c>
      <c r="E17" s="10">
        <v>45417</v>
      </c>
      <c r="F17" s="11">
        <v>100</v>
      </c>
    </row>
    <row r="18" spans="1:6" x14ac:dyDescent="0.25">
      <c r="A18" s="9">
        <v>15</v>
      </c>
      <c r="B18" t="str">
        <f>IFERROR(VLOOKUP(Movimientos[[#This Row],[CODIGO]],Productos[],2,FALSE),"No Encontrado")</f>
        <v>TECLADO MECANICO INALAMBRICO BLUETOOTH LOGITECH</v>
      </c>
      <c r="C18" s="1" t="str">
        <f>IFERROR(VLOOKUP(Movimientos[[#This Row],[CODIGO]],Productos[],3,FALSE),"No Encontrado")</f>
        <v>Logitech</v>
      </c>
      <c r="D18" s="1" t="s">
        <v>15</v>
      </c>
      <c r="E18" s="10">
        <v>45417</v>
      </c>
      <c r="F18" s="11">
        <v>100</v>
      </c>
    </row>
    <row r="19" spans="1:6" x14ac:dyDescent="0.25">
      <c r="A19" s="9">
        <v>16</v>
      </c>
      <c r="B19" t="str">
        <f>IFERROR(VLOOKUP(Movimientos[[#This Row],[CODIGO]],Productos[],2,FALSE),"No Encontrado")</f>
        <v>CONVERTIDOR DE FIBRA OPTIC A RJ45 BASE 100 TP-LINK</v>
      </c>
      <c r="C19" s="1" t="str">
        <f>IFERROR(VLOOKUP(Movimientos[[#This Row],[CODIGO]],Productos[],3,FALSE),"No Encontrado")</f>
        <v>Philips</v>
      </c>
      <c r="D19" s="1" t="s">
        <v>15</v>
      </c>
      <c r="E19" s="10">
        <v>45417</v>
      </c>
      <c r="F19" s="11">
        <v>100</v>
      </c>
    </row>
    <row r="20" spans="1:6" x14ac:dyDescent="0.25">
      <c r="A20" s="9">
        <v>1</v>
      </c>
      <c r="B20" s="20" t="str">
        <f>IFERROR(VLOOKUP(Movimientos[[#This Row],[CODIGO]],Productos[],2,FALSE),"No Encontrado")</f>
        <v>BASE DE VENTILACION PARA LAPTOP TARGUS AWE69</v>
      </c>
      <c r="C20" s="1" t="str">
        <f>IFERROR(VLOOKUP(Movimientos[[#This Row],[CODIGO]],Productos[],3,FALSE),"No Encontrado")</f>
        <v>Targus</v>
      </c>
      <c r="D20" s="1" t="s">
        <v>16</v>
      </c>
      <c r="E20" s="10">
        <v>45590</v>
      </c>
      <c r="F20" s="21">
        <v>3</v>
      </c>
    </row>
    <row r="21" spans="1:6" x14ac:dyDescent="0.25">
      <c r="A21" s="9">
        <v>2</v>
      </c>
      <c r="B21" s="20" t="str">
        <f>IFERROR(VLOOKUP(Movimientos[[#This Row],[CODIGO]],Productos[],2,FALSE),"No Encontrado")</f>
        <v>ADAPTADOR USB 3.0 A HDMI AGI-1245</v>
      </c>
      <c r="C21" s="1" t="str">
        <f>IFERROR(VLOOKUP(Movimientos[[#This Row],[CODIGO]],Productos[],3,FALSE),"No Encontrado")</f>
        <v>Agi</v>
      </c>
      <c r="D21" s="1" t="s">
        <v>16</v>
      </c>
      <c r="E21" s="10">
        <v>45590</v>
      </c>
      <c r="F21" s="21">
        <v>3</v>
      </c>
    </row>
    <row r="22" spans="1:6" x14ac:dyDescent="0.25">
      <c r="A22" s="9">
        <v>3</v>
      </c>
      <c r="B22" s="20" t="str">
        <f>IFERROR(VLOOKUP(Movimientos[[#This Row],[CODIGO]],Productos[],2,FALSE),"No Encontrado")</f>
        <v>PRESENTADOR INALAMBRICO KLIP XTREME KPP-003</v>
      </c>
      <c r="C22" s="1" t="str">
        <f>IFERROR(VLOOKUP(Movimientos[[#This Row],[CODIGO]],Productos[],3,FALSE),"No Encontrado")</f>
        <v>Xtreme</v>
      </c>
      <c r="D22" s="1" t="s">
        <v>16</v>
      </c>
      <c r="E22" s="10">
        <v>45590</v>
      </c>
      <c r="F22" s="21">
        <v>3</v>
      </c>
    </row>
    <row r="23" spans="1:6" x14ac:dyDescent="0.25">
      <c r="A23" s="9">
        <v>4</v>
      </c>
      <c r="B23" s="20" t="str">
        <f>IFERROR(VLOOKUP(Movimientos[[#This Row],[CODIGO]],Productos[],2,FALSE),"No Encontrado")</f>
        <v>CONECTOR RJ45</v>
      </c>
      <c r="C23" s="1" t="str">
        <f>IFERROR(VLOOKUP(Movimientos[[#This Row],[CODIGO]],Productos[],3,FALSE),"No Encontrado")</f>
        <v>Philips</v>
      </c>
      <c r="D23" s="1" t="s">
        <v>16</v>
      </c>
      <c r="E23" s="10">
        <v>45590</v>
      </c>
      <c r="F23" s="21">
        <v>3</v>
      </c>
    </row>
  </sheetData>
  <dataConsolidate/>
  <mergeCells count="2">
    <mergeCell ref="A1:F1"/>
    <mergeCell ref="A2:F2"/>
  </mergeCells>
  <conditionalFormatting sqref="D4:D23">
    <cfRule type="expression" dxfId="14" priority="2">
      <formula>(D4=0)</formula>
    </cfRule>
  </conditionalFormatting>
  <conditionalFormatting sqref="E4:E23">
    <cfRule type="expression" dxfId="13" priority="6">
      <formula>(E4=0)</formula>
    </cfRule>
  </conditionalFormatting>
  <conditionalFormatting sqref="F4:F23">
    <cfRule type="expression" dxfId="12" priority="5">
      <formula>(F4=0)</formula>
    </cfRule>
  </conditionalFormatting>
  <pageMargins left="0.7" right="0.7" top="0.75" bottom="0.75" header="0.3" footer="0.3"/>
  <pageSetup orientation="portrait" horizontalDpi="4294967292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Tipo" xr:uid="{7F7244F1-9B80-47D8-9B8A-4489E842F755}">
          <x14:formula1>
            <xm:f>Tipos!$B$3:$C$3</xm:f>
          </x14:formula1>
          <xm:sqref>D4:D23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4E18-9F91-4746-B848-05533A7B9D52}">
  <sheetPr>
    <tabColor theme="6" tint="0.39997558519241921"/>
  </sheetPr>
  <dimension ref="B3:C6"/>
  <sheetViews>
    <sheetView workbookViewId="0">
      <selection activeCell="B3" sqref="B3"/>
    </sheetView>
  </sheetViews>
  <sheetFormatPr defaultRowHeight="15" x14ac:dyDescent="0.25"/>
  <cols>
    <col min="2" max="2" width="25.28515625" customWidth="1"/>
    <col min="3" max="3" width="27.42578125" customWidth="1"/>
  </cols>
  <sheetData>
    <row r="3" spans="2:3" x14ac:dyDescent="0.25">
      <c r="B3" t="s">
        <v>15</v>
      </c>
      <c r="C3" t="s">
        <v>16</v>
      </c>
    </row>
    <row r="4" spans="2:3" x14ac:dyDescent="0.25">
      <c r="B4" t="s">
        <v>6</v>
      </c>
      <c r="C4" t="s">
        <v>9</v>
      </c>
    </row>
    <row r="5" spans="2:3" x14ac:dyDescent="0.25">
      <c r="B5" t="s">
        <v>13</v>
      </c>
      <c r="C5" t="s">
        <v>8</v>
      </c>
    </row>
    <row r="6" spans="2:3" x14ac:dyDescent="0.25">
      <c r="C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Movimientos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2024-07-03T19:46:59Z</dcterms:created>
  <dcterms:modified xsi:type="dcterms:W3CDTF">2024-10-26T02:25:16Z</dcterms:modified>
</cp:coreProperties>
</file>