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21233" yWindow="3682" windowWidth="24208" windowHeight="14373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7" i="1" l="1"/>
  <c r="K16" i="1"/>
  <c r="H4" i="1"/>
  <c r="J4" i="1" s="1"/>
  <c r="H3" i="1"/>
  <c r="J3" i="1" s="1"/>
  <c r="H43" i="1"/>
  <c r="I43" i="1" s="1"/>
  <c r="H42" i="1"/>
  <c r="I42" i="1" s="1"/>
  <c r="H30" i="1"/>
  <c r="J30" i="1" s="1"/>
  <c r="Q5" i="1"/>
  <c r="Q7" i="1" s="1"/>
  <c r="H17" i="1"/>
  <c r="J17" i="1" s="1"/>
  <c r="M8" i="1"/>
  <c r="F5" i="1" s="1"/>
  <c r="M7" i="1"/>
  <c r="M34" i="1"/>
  <c r="F31" i="1" s="1"/>
  <c r="M33" i="1"/>
  <c r="M47" i="1"/>
  <c r="F44" i="1" s="1"/>
  <c r="M46" i="1"/>
  <c r="M21" i="1"/>
  <c r="F18" i="1" s="1"/>
  <c r="M20" i="1"/>
  <c r="H20" i="1"/>
  <c r="I20" i="1" s="1"/>
  <c r="H18" i="1"/>
  <c r="J18" i="1" s="1"/>
  <c r="Q17" i="1" l="1"/>
  <c r="J43" i="1"/>
  <c r="I3" i="1"/>
  <c r="I4" i="1"/>
  <c r="J42" i="1"/>
  <c r="I30" i="1"/>
  <c r="I17" i="1"/>
  <c r="H46" i="1"/>
  <c r="I46" i="1" s="1"/>
  <c r="H44" i="1"/>
  <c r="J44" i="1" s="1"/>
  <c r="H33" i="1"/>
  <c r="I33" i="1" s="1"/>
  <c r="H31" i="1"/>
  <c r="J31" i="1" s="1"/>
  <c r="H5" i="1"/>
  <c r="J5" i="1" s="1"/>
  <c r="H7" i="1"/>
  <c r="I7" i="1" s="1"/>
  <c r="I5" i="1" l="1"/>
  <c r="H29" i="1"/>
  <c r="J29" i="1" s="1"/>
  <c r="H16" i="1"/>
  <c r="I16" i="1" s="1"/>
  <c r="H45" i="1"/>
  <c r="J45" i="1" s="1"/>
  <c r="I29" i="1" l="1"/>
  <c r="H32" i="1"/>
  <c r="I45" i="1"/>
  <c r="J16" i="1"/>
  <c r="H19" i="1"/>
  <c r="I31" i="1"/>
  <c r="H6" i="1"/>
  <c r="I6" i="1" s="1"/>
  <c r="J32" i="1" l="1"/>
  <c r="I32" i="1"/>
  <c r="I34" i="1" s="1"/>
  <c r="I37" i="1" s="1"/>
  <c r="I38" i="1" s="1"/>
  <c r="J19" i="1"/>
  <c r="I19" i="1"/>
  <c r="I44" i="1"/>
  <c r="I47" i="1" s="1"/>
  <c r="I50" i="1" s="1"/>
  <c r="I51" i="1" s="1"/>
  <c r="I18" i="1"/>
  <c r="I8" i="1"/>
  <c r="J6" i="1"/>
  <c r="I21" i="1" l="1"/>
  <c r="I24" i="1" s="1"/>
  <c r="I25" i="1" s="1"/>
  <c r="I11" i="1"/>
  <c r="I12" i="1" s="1"/>
  <c r="I57" i="1"/>
  <c r="I59" i="1" s="1"/>
</calcChain>
</file>

<file path=xl/comments1.xml><?xml version="1.0" encoding="utf-8"?>
<comments xmlns="http://schemas.openxmlformats.org/spreadsheetml/2006/main">
  <authors>
    <author>bernd</author>
  </authors>
  <commentList>
    <comment ref="F7" authorId="0">
      <text>
        <r>
          <rPr>
            <b/>
            <sz val="9"/>
            <color indexed="81"/>
            <rFont val="Tahoma"/>
            <charset val="1"/>
          </rPr>
          <t>bernd:</t>
        </r>
        <r>
          <rPr>
            <sz val="9"/>
            <color indexed="81"/>
            <rFont val="Tahoma"/>
            <charset val="1"/>
          </rPr>
          <t xml:space="preserve">
Alkaline AA: 
   80µA  
   2890 mAh
Alkaline AAA: 
   35µA 
   1250 mAh
CR2032: 
   210 mAh
   3µA
Li-Ion: 
   4400 mAh
   600µA</t>
        </r>
      </text>
    </comment>
    <comment ref="F20" authorId="0">
      <text>
        <r>
          <rPr>
            <b/>
            <sz val="9"/>
            <color indexed="81"/>
            <rFont val="Tahoma"/>
            <charset val="1"/>
          </rPr>
          <t>bernd:</t>
        </r>
        <r>
          <rPr>
            <sz val="9"/>
            <color indexed="81"/>
            <rFont val="Tahoma"/>
            <charset val="1"/>
          </rPr>
          <t xml:space="preserve">
Alkaline AA: 
   80µA  
   2890 mAh
Alkaline AAA: 
   35µA 
   1250 mAh
CR2032: 
   210 mAh
   3µA
Li-Ion: 
   4400 mAh
   600µA</t>
        </r>
      </text>
    </comment>
    <comment ref="F33" authorId="0">
      <text>
        <r>
          <rPr>
            <b/>
            <sz val="9"/>
            <color indexed="81"/>
            <rFont val="Tahoma"/>
            <charset val="1"/>
          </rPr>
          <t>bernd:</t>
        </r>
        <r>
          <rPr>
            <sz val="9"/>
            <color indexed="81"/>
            <rFont val="Tahoma"/>
            <charset val="1"/>
          </rPr>
          <t xml:space="preserve">
Alkaline AA: 
   80µA  
   2890 mAh
Alkaline AAA: 
   35µA 
   1250 mAh
CR2032: 
   210 mAh
   3µA
Li-Ion: 
   4400 mAh
   600µA</t>
        </r>
      </text>
    </comment>
    <comment ref="F46" authorId="0">
      <text>
        <r>
          <rPr>
            <b/>
            <sz val="9"/>
            <color indexed="81"/>
            <rFont val="Tahoma"/>
            <charset val="1"/>
          </rPr>
          <t>bernd:</t>
        </r>
        <r>
          <rPr>
            <sz val="9"/>
            <color indexed="81"/>
            <rFont val="Tahoma"/>
            <charset val="1"/>
          </rPr>
          <t xml:space="preserve">
Alkaline AA: 
   80µA  
   2890 mAh
Alkaline AAA: 
   35µA 
   1250 mAh
CR2032: 
   210 mAh
   3µA
Li-Ion: 
   4400 mAh
   600µA</t>
        </r>
      </text>
    </comment>
  </commentList>
</comments>
</file>

<file path=xl/sharedStrings.xml><?xml version="1.0" encoding="utf-8"?>
<sst xmlns="http://schemas.openxmlformats.org/spreadsheetml/2006/main" count="120" uniqueCount="44">
  <si>
    <t>State</t>
  </si>
  <si>
    <t>Duration [ms]</t>
  </si>
  <si>
    <t>repeat /day</t>
  </si>
  <si>
    <t>total time [s]</t>
  </si>
  <si>
    <t>total [mAh]</t>
  </si>
  <si>
    <t>sleep</t>
  </si>
  <si>
    <t>mAh / day</t>
  </si>
  <si>
    <t>days</t>
  </si>
  <si>
    <t>of capacity is usable</t>
  </si>
  <si>
    <t>Duration [µs]</t>
  </si>
  <si>
    <t>I avg [mA]</t>
  </si>
  <si>
    <t>years</t>
  </si>
  <si>
    <t>self discharge</t>
  </si>
  <si>
    <t>Current [mA]</t>
  </si>
  <si>
    <t>Current [µA]</t>
  </si>
  <si>
    <t>mAh AAA battery</t>
  </si>
  <si>
    <t>V Bat</t>
  </si>
  <si>
    <t>kOhm</t>
  </si>
  <si>
    <t>V max ADC in</t>
  </si>
  <si>
    <t>µA</t>
  </si>
  <si>
    <t>V rechargeable battery</t>
  </si>
  <si>
    <t>mWh per day</t>
  </si>
  <si>
    <t>hours</t>
  </si>
  <si>
    <t>mW solar panel output</t>
  </si>
  <si>
    <t>V max ESP32 in</t>
  </si>
  <si>
    <t>battery monitor</t>
  </si>
  <si>
    <t>ESP32-WROOM, 3x AAA 4.5V</t>
  </si>
  <si>
    <t>ESP32-WROOM, 2x AA 3.0V</t>
  </si>
  <si>
    <t>ESP32-WROOM, CR2032 3.0V</t>
  </si>
  <si>
    <t>too short</t>
  </si>
  <si>
    <t>ESP32-WROOM, 2x AAA 3.0V</t>
  </si>
  <si>
    <t>Active, Wifi on</t>
  </si>
  <si>
    <t>V supply</t>
  </si>
  <si>
    <t>kOhm pulldown</t>
  </si>
  <si>
    <t>µA current per channel</t>
  </si>
  <si>
    <t>channels</t>
  </si>
  <si>
    <t>µA current total</t>
  </si>
  <si>
    <t>Active, Wifi off</t>
  </si>
  <si>
    <t>charge [mC]</t>
  </si>
  <si>
    <t>mC per wake, measured</t>
  </si>
  <si>
    <t>mC per wake, calculated</t>
  </si>
  <si>
    <t>First cycle, fresh connect to Wifi:</t>
  </si>
  <si>
    <t>ms WiFi ON</t>
  </si>
  <si>
    <t>ms WiFi 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</si>
</sst>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4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" fontId="0" fillId="2" borderId="0" xfId="0" applyNumberFormat="1" applyFill="1"/>
    <xf numFmtId="9" fontId="0" fillId="0" borderId="0" xfId="0" applyNumberFormat="1"/>
    <xf numFmtId="0" fontId="2" fillId="0" borderId="0" xfId="0" applyFont="1" applyAlignment="1">
      <alignment horizontal="center" wrapText="1"/>
    </xf>
    <xf numFmtId="2" fontId="0" fillId="0" borderId="0" xfId="0" applyNumberFormat="1"/>
    <xf numFmtId="2" fontId="1" fillId="0" borderId="0" xfId="0" applyNumberFormat="1" applyFont="1"/>
    <xf numFmtId="164" fontId="0" fillId="0" borderId="0" xfId="0" applyNumberFormat="1"/>
    <xf numFmtId="165" fontId="0" fillId="0" borderId="0" xfId="0" applyNumberFormat="1"/>
    <xf numFmtId="0" fontId="1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R59"/>
  <sheetViews>
    <sheetView tabSelected="1" workbookViewId="0">
      <selection activeCell="E42" sqref="E42"/>
    </sheetView>
  </sheetViews>
  <sheetFormatPr defaultRowHeight="14.3" x14ac:dyDescent="0.25"/>
  <cols>
    <col min="1" max="1" width="5" customWidth="1"/>
    <col min="2" max="2" width="26.875" customWidth="1"/>
    <col min="3" max="3" width="9.375" customWidth="1"/>
    <col min="9" max="9" width="11.875" bestFit="1" customWidth="1"/>
    <col min="13" max="13" width="10.875" bestFit="1" customWidth="1"/>
  </cols>
  <sheetData>
    <row r="1" spans="2:18" x14ac:dyDescent="0.25">
      <c r="B1" s="8" t="s">
        <v>26</v>
      </c>
    </row>
    <row r="2" spans="2:18" s="3" customFormat="1" ht="28.55" x14ac:dyDescent="0.25">
      <c r="B2" s="3" t="s">
        <v>0</v>
      </c>
      <c r="C2" s="3" t="s">
        <v>9</v>
      </c>
      <c r="D2" s="3" t="s">
        <v>1</v>
      </c>
      <c r="E2" s="3" t="s">
        <v>13</v>
      </c>
      <c r="F2" s="3" t="s">
        <v>14</v>
      </c>
      <c r="G2" s="3" t="s">
        <v>2</v>
      </c>
      <c r="H2" s="3" t="s">
        <v>3</v>
      </c>
      <c r="I2" s="3" t="s">
        <v>4</v>
      </c>
      <c r="J2" s="3" t="s">
        <v>10</v>
      </c>
    </row>
    <row r="3" spans="2:18" x14ac:dyDescent="0.25">
      <c r="B3" t="s">
        <v>37</v>
      </c>
      <c r="D3">
        <v>400</v>
      </c>
      <c r="E3">
        <v>41</v>
      </c>
      <c r="G3">
        <v>24</v>
      </c>
      <c r="H3">
        <f>+G3*D3/1000</f>
        <v>9.6</v>
      </c>
      <c r="I3" s="4">
        <f>+(E3+F3/1000)*H3/3600</f>
        <v>0.10933333333333332</v>
      </c>
      <c r="J3">
        <f>+E3*H3/(24*60*60)</f>
        <v>4.5555555555555549E-3</v>
      </c>
      <c r="M3">
        <v>4.5</v>
      </c>
      <c r="N3" t="s">
        <v>16</v>
      </c>
      <c r="Q3">
        <v>3</v>
      </c>
      <c r="R3" t="s">
        <v>32</v>
      </c>
    </row>
    <row r="4" spans="2:18" x14ac:dyDescent="0.25">
      <c r="B4" t="s">
        <v>31</v>
      </c>
      <c r="D4">
        <v>600</v>
      </c>
      <c r="E4">
        <v>140</v>
      </c>
      <c r="G4">
        <v>24</v>
      </c>
      <c r="H4">
        <f>+G4*D4/1000</f>
        <v>14.4</v>
      </c>
      <c r="I4" s="4">
        <f>+(E4+F4/1000)*H4/3600</f>
        <v>0.56000000000000005</v>
      </c>
      <c r="J4">
        <f>+E4*H4/(24*60*60)</f>
        <v>2.3333333333333334E-2</v>
      </c>
      <c r="Q4">
        <v>200</v>
      </c>
      <c r="R4" t="s">
        <v>33</v>
      </c>
    </row>
    <row r="5" spans="2:18" x14ac:dyDescent="0.25">
      <c r="B5" t="s">
        <v>25</v>
      </c>
      <c r="F5" s="7">
        <f>+M8</f>
        <v>4.7872340425531918</v>
      </c>
      <c r="H5">
        <f>24*60*60</f>
        <v>86400</v>
      </c>
      <c r="I5" s="4">
        <f>+(E5+F5/1000)*H5/3600</f>
        <v>0.1148936170212766</v>
      </c>
      <c r="J5">
        <f>+E5*H5/(24*60*60)</f>
        <v>0</v>
      </c>
      <c r="M5">
        <v>470</v>
      </c>
      <c r="N5" t="s">
        <v>17</v>
      </c>
      <c r="Q5">
        <f>1000*Q3/Q4</f>
        <v>15</v>
      </c>
      <c r="R5" t="s">
        <v>34</v>
      </c>
    </row>
    <row r="6" spans="2:18" x14ac:dyDescent="0.25">
      <c r="B6" t="s">
        <v>5</v>
      </c>
      <c r="F6">
        <v>14</v>
      </c>
      <c r="H6">
        <f>24*60*60-SUM(H3:H3)</f>
        <v>86390.399999999994</v>
      </c>
      <c r="I6" s="4">
        <f>+(E6+F6/1000)*H6/3600</f>
        <v>0.33596266666666669</v>
      </c>
      <c r="J6" s="6">
        <f>+E6*H6/(24*60*60)</f>
        <v>0</v>
      </c>
      <c r="M6">
        <v>470</v>
      </c>
      <c r="N6" t="s">
        <v>17</v>
      </c>
      <c r="Q6">
        <v>4</v>
      </c>
      <c r="R6" t="s">
        <v>35</v>
      </c>
    </row>
    <row r="7" spans="2:18" x14ac:dyDescent="0.25">
      <c r="B7" t="s">
        <v>12</v>
      </c>
      <c r="F7">
        <v>35</v>
      </c>
      <c r="H7">
        <f>24*60*60</f>
        <v>86400</v>
      </c>
      <c r="I7" s="4">
        <f>+(E7+F7/1000)*H7/3600</f>
        <v>0.84000000000000008</v>
      </c>
      <c r="J7" s="6"/>
      <c r="M7" s="4">
        <f>+M3*M5/(M5+M6)</f>
        <v>2.25</v>
      </c>
      <c r="N7" t="s">
        <v>18</v>
      </c>
      <c r="Q7">
        <f>+Q5*Q6</f>
        <v>60</v>
      </c>
      <c r="R7" t="s">
        <v>36</v>
      </c>
    </row>
    <row r="8" spans="2:18" x14ac:dyDescent="0.25">
      <c r="I8" s="5">
        <f>SUM(I3:I7)</f>
        <v>1.9601896170212767</v>
      </c>
      <c r="J8" t="s">
        <v>6</v>
      </c>
      <c r="M8" s="7">
        <f>1000*M3/(M5+M6)</f>
        <v>4.7872340425531918</v>
      </c>
      <c r="N8" t="s">
        <v>19</v>
      </c>
    </row>
    <row r="9" spans="2:18" x14ac:dyDescent="0.25">
      <c r="I9">
        <v>1250</v>
      </c>
      <c r="J9" t="s">
        <v>15</v>
      </c>
    </row>
    <row r="10" spans="2:18" x14ac:dyDescent="0.25">
      <c r="I10" s="2">
        <v>0.75</v>
      </c>
      <c r="J10" t="s">
        <v>8</v>
      </c>
      <c r="M10">
        <v>2.4500000000000002</v>
      </c>
      <c r="N10" t="s">
        <v>24</v>
      </c>
    </row>
    <row r="11" spans="2:18" x14ac:dyDescent="0.25">
      <c r="I11" s="1">
        <f>+I9*I10/I8</f>
        <v>478.27005706959829</v>
      </c>
      <c r="J11" t="s">
        <v>7</v>
      </c>
    </row>
    <row r="12" spans="2:18" x14ac:dyDescent="0.25">
      <c r="I12" s="7">
        <f>+I11/365</f>
        <v>1.3103289234783515</v>
      </c>
      <c r="J12" t="s">
        <v>11</v>
      </c>
    </row>
    <row r="14" spans="2:18" x14ac:dyDescent="0.25">
      <c r="B14" s="8" t="s">
        <v>30</v>
      </c>
    </row>
    <row r="15" spans="2:18" s="3" customFormat="1" ht="28.55" x14ac:dyDescent="0.25">
      <c r="B15" s="3" t="s">
        <v>0</v>
      </c>
      <c r="C15" s="3" t="s">
        <v>9</v>
      </c>
      <c r="D15" s="3" t="s">
        <v>1</v>
      </c>
      <c r="E15" s="3" t="s">
        <v>13</v>
      </c>
      <c r="F15" s="3" t="s">
        <v>14</v>
      </c>
      <c r="G15" s="3" t="s">
        <v>2</v>
      </c>
      <c r="H15" s="3" t="s">
        <v>3</v>
      </c>
      <c r="I15" s="3" t="s">
        <v>4</v>
      </c>
      <c r="J15" s="3" t="s">
        <v>10</v>
      </c>
      <c r="K15" s="3" t="s">
        <v>38</v>
      </c>
    </row>
    <row r="16" spans="2:18" x14ac:dyDescent="0.25">
      <c r="B16" t="s">
        <v>37</v>
      </c>
      <c r="D16">
        <v>400</v>
      </c>
      <c r="E16">
        <v>41</v>
      </c>
      <c r="G16">
        <v>24</v>
      </c>
      <c r="H16">
        <f>+G16*D16/1000</f>
        <v>9.6</v>
      </c>
      <c r="I16" s="4">
        <f>+(E16+F16/1000)*H16/3600</f>
        <v>0.10933333333333332</v>
      </c>
      <c r="J16">
        <f>+E16*H16/(24*60*60)</f>
        <v>4.5555555555555549E-3</v>
      </c>
      <c r="K16">
        <f>+D16*E16/1000</f>
        <v>16.399999999999999</v>
      </c>
      <c r="M16">
        <v>3</v>
      </c>
      <c r="N16" t="s">
        <v>16</v>
      </c>
      <c r="Q16">
        <v>87</v>
      </c>
      <c r="R16" t="s">
        <v>39</v>
      </c>
    </row>
    <row r="17" spans="2:18" x14ac:dyDescent="0.25">
      <c r="B17" t="s">
        <v>31</v>
      </c>
      <c r="D17">
        <v>600</v>
      </c>
      <c r="E17">
        <v>140</v>
      </c>
      <c r="G17">
        <v>24</v>
      </c>
      <c r="H17">
        <f>+G17*D17/1000</f>
        <v>14.4</v>
      </c>
      <c r="I17" s="4">
        <f>+(E17+F17/1000)*H17/3600</f>
        <v>0.56000000000000005</v>
      </c>
      <c r="J17">
        <f>+E17*H17/(24*60*60)</f>
        <v>2.3333333333333334E-2</v>
      </c>
      <c r="K17">
        <f>+D17*E17/1000</f>
        <v>84</v>
      </c>
      <c r="Q17">
        <f>SUM(K16:K17)</f>
        <v>100.4</v>
      </c>
      <c r="R17" t="s">
        <v>40</v>
      </c>
    </row>
    <row r="18" spans="2:18" x14ac:dyDescent="0.25">
      <c r="B18" t="s">
        <v>25</v>
      </c>
      <c r="F18" s="7">
        <f>+M21</f>
        <v>3.1914893617021276</v>
      </c>
      <c r="H18">
        <f>24*60*60</f>
        <v>86400</v>
      </c>
      <c r="I18" s="4">
        <f>+(E18+F18/1000)*H18/3600</f>
        <v>7.6595744680851063E-2</v>
      </c>
      <c r="J18">
        <f>+E18*H18/(24*60*60)</f>
        <v>0</v>
      </c>
      <c r="M18">
        <v>470</v>
      </c>
      <c r="N18" t="s">
        <v>17</v>
      </c>
    </row>
    <row r="19" spans="2:18" x14ac:dyDescent="0.25">
      <c r="B19" t="s">
        <v>5</v>
      </c>
      <c r="F19">
        <v>5</v>
      </c>
      <c r="H19">
        <f>24*60*60-SUM(H16:H16)</f>
        <v>86390.399999999994</v>
      </c>
      <c r="I19" s="4">
        <f>+(E19+F19/1000)*H19/3600</f>
        <v>0.11998666666666667</v>
      </c>
      <c r="J19" s="6">
        <f>+E19*H19/(24*60*60)</f>
        <v>0</v>
      </c>
      <c r="M19">
        <v>470</v>
      </c>
      <c r="N19" t="s">
        <v>17</v>
      </c>
      <c r="Q19" t="s">
        <v>41</v>
      </c>
    </row>
    <row r="20" spans="2:18" x14ac:dyDescent="0.25">
      <c r="B20" t="s">
        <v>12</v>
      </c>
      <c r="F20">
        <v>35</v>
      </c>
      <c r="H20">
        <f>24*60*60</f>
        <v>86400</v>
      </c>
      <c r="I20" s="4">
        <f>+(E20+F20/1000)*H20/3600</f>
        <v>0.84000000000000008</v>
      </c>
      <c r="J20" s="6"/>
      <c r="M20" s="4">
        <f>+M16*M18/(M18+M19)</f>
        <v>1.5</v>
      </c>
      <c r="N20" t="s">
        <v>18</v>
      </c>
      <c r="Q20">
        <v>2200</v>
      </c>
      <c r="R20" t="s">
        <v>42</v>
      </c>
    </row>
    <row r="21" spans="2:18" x14ac:dyDescent="0.25">
      <c r="I21" s="5">
        <f>SUM(I16:I20)</f>
        <v>1.7059157446808513</v>
      </c>
      <c r="J21" t="s">
        <v>6</v>
      </c>
      <c r="M21" s="7">
        <f>1000*M16/(M18+M19)</f>
        <v>3.1914893617021276</v>
      </c>
      <c r="N21" t="s">
        <v>19</v>
      </c>
      <c r="Q21">
        <v>600</v>
      </c>
      <c r="R21" t="s">
        <v>43</v>
      </c>
    </row>
    <row r="22" spans="2:18" x14ac:dyDescent="0.25">
      <c r="I22">
        <v>1250</v>
      </c>
      <c r="J22" t="s">
        <v>15</v>
      </c>
    </row>
    <row r="23" spans="2:18" x14ac:dyDescent="0.25">
      <c r="I23" s="2">
        <v>0.75</v>
      </c>
      <c r="J23" t="s">
        <v>8</v>
      </c>
      <c r="M23">
        <v>2.4500000000000002</v>
      </c>
      <c r="N23" t="s">
        <v>24</v>
      </c>
    </row>
    <row r="24" spans="2:18" x14ac:dyDescent="0.25">
      <c r="I24" s="1">
        <f>+I22*I23/I21</f>
        <v>549.55820820763381</v>
      </c>
      <c r="J24" t="s">
        <v>7</v>
      </c>
    </row>
    <row r="25" spans="2:18" x14ac:dyDescent="0.25">
      <c r="I25" s="7">
        <f>+I24/365</f>
        <v>1.5056389265962571</v>
      </c>
      <c r="J25" t="s">
        <v>11</v>
      </c>
    </row>
    <row r="27" spans="2:18" x14ac:dyDescent="0.25">
      <c r="B27" s="8" t="s">
        <v>27</v>
      </c>
    </row>
    <row r="28" spans="2:18" s="3" customFormat="1" ht="28.55" x14ac:dyDescent="0.25">
      <c r="B28" s="3" t="s">
        <v>0</v>
      </c>
      <c r="C28" s="3" t="s">
        <v>9</v>
      </c>
      <c r="D28" s="3" t="s">
        <v>1</v>
      </c>
      <c r="E28" s="3" t="s">
        <v>13</v>
      </c>
      <c r="F28" s="3" t="s">
        <v>14</v>
      </c>
      <c r="G28" s="3" t="s">
        <v>2</v>
      </c>
      <c r="H28" s="3" t="s">
        <v>3</v>
      </c>
      <c r="I28" s="3" t="s">
        <v>4</v>
      </c>
      <c r="J28" s="3" t="s">
        <v>10</v>
      </c>
    </row>
    <row r="29" spans="2:18" x14ac:dyDescent="0.25">
      <c r="B29" t="s">
        <v>37</v>
      </c>
      <c r="D29">
        <v>400</v>
      </c>
      <c r="E29">
        <v>41</v>
      </c>
      <c r="G29">
        <v>24</v>
      </c>
      <c r="H29">
        <f>+G29*D29/1000</f>
        <v>9.6</v>
      </c>
      <c r="I29" s="4">
        <f>+(E29+F29/1000)*H29/3600</f>
        <v>0.10933333333333332</v>
      </c>
      <c r="J29">
        <f>+E29*H29/(24*60*60)</f>
        <v>4.5555555555555549E-3</v>
      </c>
      <c r="M29">
        <v>3</v>
      </c>
      <c r="N29" t="s">
        <v>16</v>
      </c>
    </row>
    <row r="30" spans="2:18" x14ac:dyDescent="0.25">
      <c r="B30" t="s">
        <v>31</v>
      </c>
      <c r="D30">
        <v>600</v>
      </c>
      <c r="E30">
        <v>140</v>
      </c>
      <c r="G30">
        <v>24</v>
      </c>
      <c r="H30">
        <f>+G30*D30/1000</f>
        <v>14.4</v>
      </c>
      <c r="I30" s="4">
        <f>+(E30+F30/1000)*H30/3600</f>
        <v>0.56000000000000005</v>
      </c>
      <c r="J30">
        <f>+E30*H30/(24*60*60)</f>
        <v>2.3333333333333334E-2</v>
      </c>
    </row>
    <row r="31" spans="2:18" x14ac:dyDescent="0.25">
      <c r="B31" t="s">
        <v>25</v>
      </c>
      <c r="F31" s="7">
        <f>+M34</f>
        <v>3.1914893617021276</v>
      </c>
      <c r="H31">
        <f>24*60*60</f>
        <v>86400</v>
      </c>
      <c r="I31" s="4">
        <f>+(E31+F31/1000)*H31/3600</f>
        <v>7.6595744680851063E-2</v>
      </c>
      <c r="J31">
        <f>+E31*H31/(24*60*60)</f>
        <v>0</v>
      </c>
      <c r="M31">
        <v>470</v>
      </c>
      <c r="N31" t="s">
        <v>17</v>
      </c>
    </row>
    <row r="32" spans="2:18" x14ac:dyDescent="0.25">
      <c r="B32" t="s">
        <v>5</v>
      </c>
      <c r="F32">
        <v>5</v>
      </c>
      <c r="H32">
        <f>24*60*60-SUM(H29:H29)</f>
        <v>86390.399999999994</v>
      </c>
      <c r="I32" s="4">
        <f>+(E32+F32/1000)*H32/3600</f>
        <v>0.11998666666666667</v>
      </c>
      <c r="J32" s="6">
        <f>+E32*H32/(24*60*60)</f>
        <v>0</v>
      </c>
      <c r="M32">
        <v>470</v>
      </c>
      <c r="N32" t="s">
        <v>17</v>
      </c>
    </row>
    <row r="33" spans="2:14" x14ac:dyDescent="0.25">
      <c r="B33" t="s">
        <v>12</v>
      </c>
      <c r="F33">
        <v>80</v>
      </c>
      <c r="H33">
        <f>24*60*60</f>
        <v>86400</v>
      </c>
      <c r="I33" s="4">
        <f>+(E33+F33/1000)*H33/3600</f>
        <v>1.92</v>
      </c>
      <c r="J33" s="6"/>
      <c r="M33" s="4">
        <f>+M29*M31/(M31+M32)</f>
        <v>1.5</v>
      </c>
      <c r="N33" t="s">
        <v>18</v>
      </c>
    </row>
    <row r="34" spans="2:14" x14ac:dyDescent="0.25">
      <c r="I34" s="5">
        <f>SUM(I29:I33)</f>
        <v>2.7859157446808509</v>
      </c>
      <c r="J34" t="s">
        <v>6</v>
      </c>
      <c r="M34" s="7">
        <f>1000*M29/(M31+M32)</f>
        <v>3.1914893617021276</v>
      </c>
      <c r="N34" t="s">
        <v>19</v>
      </c>
    </row>
    <row r="35" spans="2:14" x14ac:dyDescent="0.25">
      <c r="I35">
        <v>2890</v>
      </c>
      <c r="J35" t="s">
        <v>15</v>
      </c>
    </row>
    <row r="36" spans="2:14" x14ac:dyDescent="0.25">
      <c r="I36" s="2">
        <v>0.75</v>
      </c>
      <c r="J36" t="s">
        <v>8</v>
      </c>
      <c r="M36">
        <v>2.4500000000000002</v>
      </c>
      <c r="N36" t="s">
        <v>24</v>
      </c>
    </row>
    <row r="37" spans="2:14" x14ac:dyDescent="0.25">
      <c r="I37" s="1">
        <f>+I35*I36/I34</f>
        <v>778.02065770955494</v>
      </c>
      <c r="J37" t="s">
        <v>7</v>
      </c>
    </row>
    <row r="38" spans="2:14" x14ac:dyDescent="0.25">
      <c r="I38" s="7">
        <f>+I37/365</f>
        <v>2.1315634457796024</v>
      </c>
      <c r="J38" t="s">
        <v>11</v>
      </c>
    </row>
    <row r="40" spans="2:14" x14ac:dyDescent="0.25">
      <c r="B40" s="8" t="s">
        <v>28</v>
      </c>
      <c r="C40" s="9" t="s">
        <v>29</v>
      </c>
    </row>
    <row r="41" spans="2:14" s="3" customFormat="1" ht="28.55" x14ac:dyDescent="0.25">
      <c r="B41" s="3" t="s">
        <v>0</v>
      </c>
      <c r="C41" s="3" t="s">
        <v>9</v>
      </c>
      <c r="D41" s="3" t="s">
        <v>1</v>
      </c>
      <c r="E41" s="3" t="s">
        <v>13</v>
      </c>
      <c r="F41" s="3" t="s">
        <v>14</v>
      </c>
      <c r="G41" s="3" t="s">
        <v>2</v>
      </c>
      <c r="H41" s="3" t="s">
        <v>3</v>
      </c>
      <c r="I41" s="3" t="s">
        <v>4</v>
      </c>
      <c r="J41" s="3" t="s">
        <v>10</v>
      </c>
    </row>
    <row r="42" spans="2:14" x14ac:dyDescent="0.25">
      <c r="B42" t="s">
        <v>37</v>
      </c>
      <c r="D42">
        <v>400</v>
      </c>
      <c r="E42">
        <v>41</v>
      </c>
      <c r="G42">
        <v>24</v>
      </c>
      <c r="H42">
        <f>+G42*D42/1000</f>
        <v>9.6</v>
      </c>
      <c r="I42" s="4">
        <f>+(E42+F42/1000)*H42/3600</f>
        <v>0.10933333333333332</v>
      </c>
      <c r="J42">
        <f>+E42*H42/(24*60*60)</f>
        <v>4.5555555555555549E-3</v>
      </c>
      <c r="M42">
        <v>3</v>
      </c>
      <c r="N42" t="s">
        <v>16</v>
      </c>
    </row>
    <row r="43" spans="2:14" x14ac:dyDescent="0.25">
      <c r="B43" t="s">
        <v>31</v>
      </c>
      <c r="D43">
        <v>600</v>
      </c>
      <c r="E43">
        <v>140</v>
      </c>
      <c r="G43">
        <v>24</v>
      </c>
      <c r="H43">
        <f>+G43*D43/1000</f>
        <v>14.4</v>
      </c>
      <c r="I43" s="4">
        <f>+(E43+F43/1000)*H43/3600</f>
        <v>0.56000000000000005</v>
      </c>
      <c r="J43">
        <f>+E43*H43/(24*60*60)</f>
        <v>2.3333333333333334E-2</v>
      </c>
    </row>
    <row r="44" spans="2:14" x14ac:dyDescent="0.25">
      <c r="B44" t="s">
        <v>25</v>
      </c>
      <c r="F44" s="7">
        <f>+M47</f>
        <v>3.1914893617021276</v>
      </c>
      <c r="H44">
        <f>24*60*60</f>
        <v>86400</v>
      </c>
      <c r="I44" s="4">
        <f>+(E44+F44/1000)*H44/3600</f>
        <v>7.6595744680851063E-2</v>
      </c>
      <c r="J44">
        <f>+E44*H44/(24*60*60)</f>
        <v>0</v>
      </c>
      <c r="M44">
        <v>470</v>
      </c>
      <c r="N44" t="s">
        <v>17</v>
      </c>
    </row>
    <row r="45" spans="2:14" x14ac:dyDescent="0.25">
      <c r="B45" t="s">
        <v>5</v>
      </c>
      <c r="F45">
        <v>14</v>
      </c>
      <c r="H45">
        <f>24*60*60-SUM(H42:H42)</f>
        <v>86390.399999999994</v>
      </c>
      <c r="I45" s="4">
        <f>+(E45+F45/1000)*H45/3600</f>
        <v>0.33596266666666669</v>
      </c>
      <c r="J45" s="6">
        <f>+E45*H45/(24*60*60)</f>
        <v>0</v>
      </c>
      <c r="M45">
        <v>470</v>
      </c>
      <c r="N45" t="s">
        <v>17</v>
      </c>
    </row>
    <row r="46" spans="2:14" x14ac:dyDescent="0.25">
      <c r="B46" t="s">
        <v>12</v>
      </c>
      <c r="F46">
        <v>3</v>
      </c>
      <c r="H46">
        <f>24*60*60</f>
        <v>86400</v>
      </c>
      <c r="I46" s="4">
        <f>+(E46+F46/1000)*H46/3600</f>
        <v>7.1999999999999995E-2</v>
      </c>
      <c r="J46" s="6"/>
      <c r="M46" s="4">
        <f>+M42*M44/(M44+M45)</f>
        <v>1.5</v>
      </c>
      <c r="N46" t="s">
        <v>18</v>
      </c>
    </row>
    <row r="47" spans="2:14" x14ac:dyDescent="0.25">
      <c r="I47" s="5">
        <f>SUM(I42:I46)</f>
        <v>1.1538917446808512</v>
      </c>
      <c r="J47" t="s">
        <v>6</v>
      </c>
      <c r="M47" s="7">
        <f>1000*M42/(M44+M45)</f>
        <v>3.1914893617021276</v>
      </c>
      <c r="N47" t="s">
        <v>19</v>
      </c>
    </row>
    <row r="48" spans="2:14" x14ac:dyDescent="0.25">
      <c r="I48">
        <v>220</v>
      </c>
      <c r="J48" t="s">
        <v>15</v>
      </c>
    </row>
    <row r="49" spans="9:14" x14ac:dyDescent="0.25">
      <c r="I49" s="2">
        <v>0.75</v>
      </c>
      <c r="J49" t="s">
        <v>8</v>
      </c>
      <c r="M49">
        <v>2.4500000000000002</v>
      </c>
      <c r="N49" t="s">
        <v>24</v>
      </c>
    </row>
    <row r="50" spans="9:14" x14ac:dyDescent="0.25">
      <c r="I50" s="1">
        <f>+I48*I49/I47</f>
        <v>142.99434999912967</v>
      </c>
      <c r="J50" t="s">
        <v>7</v>
      </c>
    </row>
    <row r="51" spans="9:14" x14ac:dyDescent="0.25">
      <c r="I51" s="7">
        <f>+I50/365</f>
        <v>0.39176534246336897</v>
      </c>
      <c r="J51" t="s">
        <v>11</v>
      </c>
    </row>
    <row r="56" spans="9:14" x14ac:dyDescent="0.25">
      <c r="I56">
        <v>4.2</v>
      </c>
      <c r="J56" t="s">
        <v>20</v>
      </c>
    </row>
    <row r="57" spans="9:14" x14ac:dyDescent="0.25">
      <c r="I57" s="7">
        <f>+I8*I56</f>
        <v>8.2327963914893623</v>
      </c>
      <c r="J57" t="s">
        <v>21</v>
      </c>
    </row>
    <row r="58" spans="9:14" x14ac:dyDescent="0.25">
      <c r="I58">
        <v>8</v>
      </c>
      <c r="J58" t="s">
        <v>22</v>
      </c>
    </row>
    <row r="59" spans="9:14" x14ac:dyDescent="0.25">
      <c r="I59" s="7">
        <f>+I57/I58</f>
        <v>1.0290995489361703</v>
      </c>
      <c r="J59" t="s">
        <v>23</v>
      </c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bernd</dc:creator>
  <cp:lastModifiedBy>bernd</cp:lastModifiedBy>
  <dcterms:created xsi:type="dcterms:W3CDTF">2021-12-04T14:17:09Z</dcterms:created>
  <dcterms:modified xsi:type="dcterms:W3CDTF">2025-03-14T20:29:20Z</dcterms:modified>
</cp:coreProperties>
</file>