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d\Documents\Documents\Projects\HomeAutomation\MySoilSensorESP32\hardware\"/>
    </mc:Choice>
  </mc:AlternateContent>
  <xr:revisionPtr revIDLastSave="0" documentId="13_ncr:1_{AD5A6720-708A-4667-A1DC-CAAC1CA04643}" xr6:coauthVersionLast="47" xr6:coauthVersionMax="47" xr10:uidLastSave="{00000000-0000-0000-0000-000000000000}"/>
  <bookViews>
    <workbookView xWindow="231" yWindow="4402" windowWidth="24915" windowHeight="14372" xr2:uid="{C5D42818-61E1-41CB-B279-D40255C493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I42" i="1" s="1"/>
  <c r="H40" i="1"/>
  <c r="J40" i="1" s="1"/>
  <c r="H54" i="1"/>
  <c r="I54" i="1" s="1"/>
  <c r="H52" i="1"/>
  <c r="J52" i="1" s="1"/>
  <c r="G27" i="1" l="1"/>
  <c r="G51" i="1" s="1"/>
  <c r="H51" i="1" s="1"/>
  <c r="G15" i="1"/>
  <c r="H30" i="1"/>
  <c r="I30" i="1" s="1"/>
  <c r="H28" i="1"/>
  <c r="J28" i="1" s="1"/>
  <c r="H27" i="1"/>
  <c r="J27" i="1" s="1"/>
  <c r="H18" i="1"/>
  <c r="I18" i="1" s="1"/>
  <c r="H16" i="1"/>
  <c r="J16" i="1" s="1"/>
  <c r="C84" i="1"/>
  <c r="C85" i="1" s="1"/>
  <c r="H4" i="1"/>
  <c r="J4" i="1" s="1"/>
  <c r="C76" i="1"/>
  <c r="F4" i="1" s="1"/>
  <c r="I4" i="1" s="1"/>
  <c r="C75" i="1"/>
  <c r="H6" i="1"/>
  <c r="I6" i="1" s="1"/>
  <c r="H15" i="1" l="1"/>
  <c r="J15" i="1" s="1"/>
  <c r="H39" i="1"/>
  <c r="I51" i="1"/>
  <c r="J51" i="1"/>
  <c r="H53" i="1"/>
  <c r="H29" i="1"/>
  <c r="J29" i="1" s="1"/>
  <c r="I27" i="1"/>
  <c r="F16" i="1"/>
  <c r="H17" i="1"/>
  <c r="J17" i="1" s="1"/>
  <c r="I15" i="1"/>
  <c r="I17" i="1"/>
  <c r="H3" i="1"/>
  <c r="J53" i="1" l="1"/>
  <c r="I53" i="1"/>
  <c r="I29" i="1"/>
  <c r="I39" i="1"/>
  <c r="J39" i="1"/>
  <c r="H41" i="1"/>
  <c r="F28" i="1"/>
  <c r="I16" i="1"/>
  <c r="I19" i="1" s="1"/>
  <c r="I22" i="1" s="1"/>
  <c r="I23" i="1" s="1"/>
  <c r="J3" i="1"/>
  <c r="I3" i="1"/>
  <c r="H5" i="1"/>
  <c r="I5" i="1" s="1"/>
  <c r="J41" i="1" l="1"/>
  <c r="I41" i="1"/>
  <c r="I28" i="1"/>
  <c r="I31" i="1" s="1"/>
  <c r="I34" i="1" s="1"/>
  <c r="I35" i="1" s="1"/>
  <c r="F40" i="1"/>
  <c r="I40" i="1" s="1"/>
  <c r="F52" i="1"/>
  <c r="I52" i="1" s="1"/>
  <c r="I55" i="1" s="1"/>
  <c r="I58" i="1" s="1"/>
  <c r="I59" i="1" s="1"/>
  <c r="I7" i="1"/>
  <c r="J5" i="1"/>
  <c r="I43" i="1" l="1"/>
  <c r="I46" i="1" s="1"/>
  <c r="I47" i="1" s="1"/>
  <c r="I10" i="1"/>
  <c r="I11" i="1" s="1"/>
  <c r="I67" i="1"/>
  <c r="I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bernd</author>
  </authors>
  <commentList>
    <comment ref="F6" authorId="0" shapeId="0" xr:uid="{B44EB038-C6AC-4BFE-A03F-74DCCADF4C25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  <comment ref="F18" authorId="0" shapeId="0" xr:uid="{0B140197-1585-4AB9-8FEA-AE98B2B1082A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  <comment ref="F30" authorId="0" shapeId="0" xr:uid="{A65A902B-EC15-49E4-A37E-7CE8D0607B04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  <comment ref="F42" authorId="0" shapeId="0" xr:uid="{DA0235EB-4C0C-4C97-9A69-E73950A3A9FB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  <comment ref="F54" authorId="0" shapeId="0" xr:uid="{AC994FE4-F3AB-4E34-95F5-BFCD19FB6CE7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</commentList>
</comments>
</file>

<file path=xl/sharedStrings.xml><?xml version="1.0" encoding="utf-8"?>
<sst xmlns="http://schemas.openxmlformats.org/spreadsheetml/2006/main" count="108" uniqueCount="35">
  <si>
    <t>State</t>
  </si>
  <si>
    <t>Duration [ms]</t>
  </si>
  <si>
    <t>repeat /day</t>
  </si>
  <si>
    <t>total time [s]</t>
  </si>
  <si>
    <t>total [mAh]</t>
  </si>
  <si>
    <t>sleep</t>
  </si>
  <si>
    <t>mAh / day</t>
  </si>
  <si>
    <t>days</t>
  </si>
  <si>
    <t>of capacity is usable</t>
  </si>
  <si>
    <t>Duration [µs]</t>
  </si>
  <si>
    <t>I avg [mA]</t>
  </si>
  <si>
    <t>years</t>
  </si>
  <si>
    <t>Active, Wifi on, refresh display</t>
  </si>
  <si>
    <t>self discharge</t>
  </si>
  <si>
    <t>Current [mA]</t>
  </si>
  <si>
    <t>Current [µA]</t>
  </si>
  <si>
    <t>mAh AAA battery</t>
  </si>
  <si>
    <t>V Bat</t>
  </si>
  <si>
    <t>kOhm</t>
  </si>
  <si>
    <t>V max ADC in</t>
  </si>
  <si>
    <t>µA</t>
  </si>
  <si>
    <t>V rechargeable battery</t>
  </si>
  <si>
    <t>mWh per day</t>
  </si>
  <si>
    <t>hours</t>
  </si>
  <si>
    <t>mW solar panel output</t>
  </si>
  <si>
    <t>V max ESP32 in</t>
  </si>
  <si>
    <t>battery monitor</t>
  </si>
  <si>
    <t>counts</t>
  </si>
  <si>
    <t>scale</t>
  </si>
  <si>
    <t>mV</t>
  </si>
  <si>
    <t>ESP32-WROOM, 3x AAA 4.5V</t>
  </si>
  <si>
    <t>ESP32-WROOM, 2x AA 3.0V</t>
  </si>
  <si>
    <t>ESP32-WROOM, CR2032 3.0V</t>
  </si>
  <si>
    <t>ESP32c3, 3x AAA 4.5V</t>
  </si>
  <si>
    <t>ESP32-WROOM, 2x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</si>
</sst>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2" borderId="0" xfId="0" applyNumberFormat="1" applyFill="1"/>
    <xf numFmtId="9" fontId="0" fillId="0" borderId="0" xfId="0" applyNumberFormat="1"/>
    <xf numFmtId="0" fontId="2" fillId="0" borderId="0" xfId="0" applyFont="1" applyAlignment="1">
      <alignment horizontal="center" wrapText="1"/>
    </xf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F03A-9FCE-4307-81DB-66D7872B7CDB}">
  <dimension ref="B1:J85"/>
  <sheetViews>
    <sheetView tabSelected="1" topLeftCell="A7" workbookViewId="0">
      <selection activeCell="C73" sqref="C73"/>
    </sheetView>
  </sheetViews>
  <sheetFormatPr defaultRowHeight="14.3" x14ac:dyDescent="0.25"/>
  <cols>
    <col min="1" max="1" width="5" customWidth="1"/>
    <col min="2" max="2" width="26.875" customWidth="1"/>
    <col min="3" max="3" width="9.375" customWidth="1"/>
    <col min="9" max="9" width="11.875" bestFit="1" customWidth="1"/>
    <col min="13" max="13" width="10.875" bestFit="1" customWidth="1"/>
  </cols>
  <sheetData>
    <row r="1" spans="2:10" x14ac:dyDescent="0.25">
      <c r="B1" s="8" t="s">
        <v>30</v>
      </c>
    </row>
    <row r="2" spans="2:10" s="3" customFormat="1" ht="28.55" x14ac:dyDescent="0.25">
      <c r="B2" s="3" t="s">
        <v>0</v>
      </c>
      <c r="C2" s="3" t="s">
        <v>9</v>
      </c>
      <c r="D2" s="3" t="s">
        <v>1</v>
      </c>
      <c r="E2" s="3" t="s">
        <v>14</v>
      </c>
      <c r="F2" s="3" t="s">
        <v>15</v>
      </c>
      <c r="G2" s="3" t="s">
        <v>2</v>
      </c>
      <c r="H2" s="3" t="s">
        <v>3</v>
      </c>
      <c r="I2" s="3" t="s">
        <v>4</v>
      </c>
      <c r="J2" s="3" t="s">
        <v>10</v>
      </c>
    </row>
    <row r="3" spans="2:10" x14ac:dyDescent="0.25">
      <c r="B3" t="s">
        <v>12</v>
      </c>
      <c r="D3">
        <v>800</v>
      </c>
      <c r="E3">
        <v>130</v>
      </c>
      <c r="G3">
        <v>48</v>
      </c>
      <c r="H3">
        <f>+G3*D3/1000</f>
        <v>38.4</v>
      </c>
      <c r="I3" s="4">
        <f>+(E3+F3/1000)*H3/3600</f>
        <v>1.3866666666666667</v>
      </c>
      <c r="J3">
        <f>+E3*H3/(24*60*60)</f>
        <v>5.7777777777777775E-2</v>
      </c>
    </row>
    <row r="4" spans="2:10" x14ac:dyDescent="0.25">
      <c r="B4" t="s">
        <v>26</v>
      </c>
      <c r="F4" s="7">
        <f>+C76</f>
        <v>3.1914893617021276</v>
      </c>
      <c r="H4">
        <f>24*60*60</f>
        <v>86400</v>
      </c>
      <c r="I4" s="4">
        <f>+(E4+F4/1000)*H4/3600</f>
        <v>7.6595744680851063E-2</v>
      </c>
      <c r="J4">
        <f>+E4*H4/(24*60*60)</f>
        <v>0</v>
      </c>
    </row>
    <row r="5" spans="2:10" x14ac:dyDescent="0.25">
      <c r="B5" t="s">
        <v>5</v>
      </c>
      <c r="F5">
        <v>14</v>
      </c>
      <c r="H5">
        <f>24*60*60-SUM(H3:H3)</f>
        <v>86361.600000000006</v>
      </c>
      <c r="I5" s="4">
        <f>+(E5+F5/1000)*H5/3600</f>
        <v>0.33585066666666669</v>
      </c>
      <c r="J5" s="6">
        <f>+E5*H5/(24*60*60)</f>
        <v>0</v>
      </c>
    </row>
    <row r="6" spans="2:10" x14ac:dyDescent="0.25">
      <c r="B6" t="s">
        <v>13</v>
      </c>
      <c r="F6">
        <v>35</v>
      </c>
      <c r="H6">
        <f>24*60*60</f>
        <v>86400</v>
      </c>
      <c r="I6" s="4">
        <f>+(E6+F6/1000)*H6/3600</f>
        <v>0.84000000000000008</v>
      </c>
      <c r="J6" s="6"/>
    </row>
    <row r="7" spans="2:10" x14ac:dyDescent="0.25">
      <c r="I7" s="5">
        <f>SUM(I3:I6)</f>
        <v>2.6391130780141845</v>
      </c>
      <c r="J7" t="s">
        <v>6</v>
      </c>
    </row>
    <row r="8" spans="2:10" x14ac:dyDescent="0.25">
      <c r="I8">
        <v>1250</v>
      </c>
      <c r="J8" t="s">
        <v>16</v>
      </c>
    </row>
    <row r="9" spans="2:10" x14ac:dyDescent="0.25">
      <c r="I9" s="2">
        <v>0.75</v>
      </c>
      <c r="J9" t="s">
        <v>8</v>
      </c>
    </row>
    <row r="10" spans="2:10" x14ac:dyDescent="0.25">
      <c r="I10" s="1">
        <f>+I8*I9/I7</f>
        <v>355.23297876475499</v>
      </c>
      <c r="J10" t="s">
        <v>7</v>
      </c>
    </row>
    <row r="11" spans="2:10" x14ac:dyDescent="0.25">
      <c r="I11" s="7">
        <f>+I10/365</f>
        <v>0.97324103771165749</v>
      </c>
      <c r="J11" t="s">
        <v>11</v>
      </c>
    </row>
    <row r="13" spans="2:10" x14ac:dyDescent="0.25">
      <c r="B13" s="8" t="s">
        <v>31</v>
      </c>
    </row>
    <row r="14" spans="2:10" s="3" customFormat="1" ht="28.55" x14ac:dyDescent="0.25">
      <c r="B14" s="3" t="s">
        <v>0</v>
      </c>
      <c r="C14" s="3" t="s">
        <v>9</v>
      </c>
      <c r="D14" s="3" t="s">
        <v>1</v>
      </c>
      <c r="E14" s="3" t="s">
        <v>14</v>
      </c>
      <c r="F14" s="3" t="s">
        <v>15</v>
      </c>
      <c r="G14" s="3" t="s">
        <v>2</v>
      </c>
      <c r="H14" s="3" t="s">
        <v>3</v>
      </c>
      <c r="I14" s="3" t="s">
        <v>4</v>
      </c>
      <c r="J14" s="3" t="s">
        <v>10</v>
      </c>
    </row>
    <row r="15" spans="2:10" x14ac:dyDescent="0.25">
      <c r="B15" t="s">
        <v>12</v>
      </c>
      <c r="D15">
        <v>800</v>
      </c>
      <c r="E15">
        <v>130</v>
      </c>
      <c r="G15">
        <f>+G3</f>
        <v>48</v>
      </c>
      <c r="H15">
        <f>+G15*D15/1000</f>
        <v>38.4</v>
      </c>
      <c r="I15" s="4">
        <f>+(E15+F15/1000)*H15/3600</f>
        <v>1.3866666666666667</v>
      </c>
      <c r="J15">
        <f>+E15*H15/(24*60*60)</f>
        <v>5.7777777777777775E-2</v>
      </c>
    </row>
    <row r="16" spans="2:10" x14ac:dyDescent="0.25">
      <c r="B16" t="s">
        <v>26</v>
      </c>
      <c r="F16" s="7">
        <f>+F4</f>
        <v>3.1914893617021276</v>
      </c>
      <c r="H16">
        <f>24*60*60</f>
        <v>86400</v>
      </c>
      <c r="I16" s="4">
        <f>+(E16+F16/1000)*H16/3600</f>
        <v>7.6595744680851063E-2</v>
      </c>
      <c r="J16">
        <f>+E16*H16/(24*60*60)</f>
        <v>0</v>
      </c>
    </row>
    <row r="17" spans="2:10" x14ac:dyDescent="0.25">
      <c r="B17" t="s">
        <v>5</v>
      </c>
      <c r="F17">
        <v>5</v>
      </c>
      <c r="H17">
        <f>24*60*60-SUM(H15:H15)</f>
        <v>86361.600000000006</v>
      </c>
      <c r="I17" s="4">
        <f>+(E17+F17/1000)*H17/3600</f>
        <v>0.11994666666666667</v>
      </c>
      <c r="J17" s="6">
        <f>+E17*H17/(24*60*60)</f>
        <v>0</v>
      </c>
    </row>
    <row r="18" spans="2:10" x14ac:dyDescent="0.25">
      <c r="B18" t="s">
        <v>13</v>
      </c>
      <c r="F18">
        <v>80</v>
      </c>
      <c r="H18">
        <f>24*60*60</f>
        <v>86400</v>
      </c>
      <c r="I18" s="4">
        <f>+(E18+F18/1000)*H18/3600</f>
        <v>1.92</v>
      </c>
      <c r="J18" s="6"/>
    </row>
    <row r="19" spans="2:10" x14ac:dyDescent="0.25">
      <c r="I19" s="5">
        <f>SUM(I15:I18)</f>
        <v>3.5032090780141845</v>
      </c>
      <c r="J19" t="s">
        <v>6</v>
      </c>
    </row>
    <row r="20" spans="2:10" x14ac:dyDescent="0.25">
      <c r="I20">
        <v>2890</v>
      </c>
      <c r="J20" t="s">
        <v>16</v>
      </c>
    </row>
    <row r="21" spans="2:10" x14ac:dyDescent="0.25">
      <c r="I21" s="2">
        <v>0.75</v>
      </c>
      <c r="J21" t="s">
        <v>8</v>
      </c>
    </row>
    <row r="22" spans="2:10" x14ac:dyDescent="0.25">
      <c r="I22" s="1">
        <f>+I20*I21/I19</f>
        <v>618.71842408808232</v>
      </c>
      <c r="J22" t="s">
        <v>7</v>
      </c>
    </row>
    <row r="23" spans="2:10" x14ac:dyDescent="0.25">
      <c r="I23" s="7">
        <f>+I22/365</f>
        <v>1.6951189701043352</v>
      </c>
      <c r="J23" t="s">
        <v>11</v>
      </c>
    </row>
    <row r="25" spans="2:10" x14ac:dyDescent="0.25">
      <c r="B25" s="8" t="s">
        <v>32</v>
      </c>
    </row>
    <row r="26" spans="2:10" s="3" customFormat="1" ht="28.55" x14ac:dyDescent="0.25">
      <c r="B26" s="3" t="s">
        <v>0</v>
      </c>
      <c r="C26" s="3" t="s">
        <v>9</v>
      </c>
      <c r="D26" s="3" t="s">
        <v>1</v>
      </c>
      <c r="E26" s="3" t="s">
        <v>14</v>
      </c>
      <c r="F26" s="3" t="s">
        <v>15</v>
      </c>
      <c r="G26" s="3" t="s">
        <v>2</v>
      </c>
      <c r="H26" s="3" t="s">
        <v>3</v>
      </c>
      <c r="I26" s="3" t="s">
        <v>4</v>
      </c>
      <c r="J26" s="3" t="s">
        <v>10</v>
      </c>
    </row>
    <row r="27" spans="2:10" x14ac:dyDescent="0.25">
      <c r="B27" t="s">
        <v>12</v>
      </c>
      <c r="D27">
        <v>800</v>
      </c>
      <c r="E27">
        <v>130</v>
      </c>
      <c r="G27">
        <f>+G3</f>
        <v>48</v>
      </c>
      <c r="H27">
        <f>+G27*D27/1000</f>
        <v>38.4</v>
      </c>
      <c r="I27" s="4">
        <f>+(E27+F27/1000)*H27/3600</f>
        <v>1.3866666666666667</v>
      </c>
      <c r="J27">
        <f>+E27*H27/(24*60*60)</f>
        <v>5.7777777777777775E-2</v>
      </c>
    </row>
    <row r="28" spans="2:10" x14ac:dyDescent="0.25">
      <c r="B28" t="s">
        <v>26</v>
      </c>
      <c r="F28" s="7">
        <f>+F16</f>
        <v>3.1914893617021276</v>
      </c>
      <c r="H28">
        <f>24*60*60</f>
        <v>86400</v>
      </c>
      <c r="I28" s="4">
        <f>+(E28+F28/1000)*H28/3600</f>
        <v>7.6595744680851063E-2</v>
      </c>
      <c r="J28">
        <f>+E28*H28/(24*60*60)</f>
        <v>0</v>
      </c>
    </row>
    <row r="29" spans="2:10" x14ac:dyDescent="0.25">
      <c r="B29" t="s">
        <v>5</v>
      </c>
      <c r="F29">
        <v>5</v>
      </c>
      <c r="H29">
        <f>24*60*60-SUM(H27:H27)</f>
        <v>86361.600000000006</v>
      </c>
      <c r="I29" s="4">
        <f>+(E29+F29/1000)*H29/3600</f>
        <v>0.11994666666666667</v>
      </c>
      <c r="J29" s="6">
        <f>+E29*H29/(24*60*60)</f>
        <v>0</v>
      </c>
    </row>
    <row r="30" spans="2:10" x14ac:dyDescent="0.25">
      <c r="B30" t="s">
        <v>13</v>
      </c>
      <c r="F30">
        <v>3</v>
      </c>
      <c r="H30">
        <f>24*60*60</f>
        <v>86400</v>
      </c>
      <c r="I30" s="4">
        <f>+(E30+F30/1000)*H30/3600</f>
        <v>7.1999999999999995E-2</v>
      </c>
      <c r="J30" s="6"/>
    </row>
    <row r="31" spans="2:10" x14ac:dyDescent="0.25">
      <c r="I31" s="5">
        <f>SUM(I27:I30)</f>
        <v>1.6552090780141844</v>
      </c>
      <c r="J31" t="s">
        <v>6</v>
      </c>
    </row>
    <row r="32" spans="2:10" x14ac:dyDescent="0.25">
      <c r="I32">
        <v>220</v>
      </c>
      <c r="J32" t="s">
        <v>16</v>
      </c>
    </row>
    <row r="33" spans="2:10" x14ac:dyDescent="0.25">
      <c r="I33" s="2">
        <v>0.75</v>
      </c>
      <c r="J33" t="s">
        <v>8</v>
      </c>
    </row>
    <row r="34" spans="2:10" x14ac:dyDescent="0.25">
      <c r="I34" s="1">
        <f>+I32*I33/I31</f>
        <v>99.685291841171278</v>
      </c>
      <c r="J34" t="s">
        <v>7</v>
      </c>
    </row>
    <row r="35" spans="2:10" x14ac:dyDescent="0.25">
      <c r="I35" s="7">
        <f>+I34/365</f>
        <v>0.27311038860594872</v>
      </c>
      <c r="J35" t="s">
        <v>11</v>
      </c>
    </row>
    <row r="37" spans="2:10" x14ac:dyDescent="0.25">
      <c r="B37" s="8" t="s">
        <v>34</v>
      </c>
    </row>
    <row r="38" spans="2:10" s="3" customFormat="1" ht="28.55" x14ac:dyDescent="0.25">
      <c r="B38" s="3" t="s">
        <v>0</v>
      </c>
      <c r="C38" s="3" t="s">
        <v>9</v>
      </c>
      <c r="D38" s="3" t="s">
        <v>1</v>
      </c>
      <c r="E38" s="3" t="s">
        <v>14</v>
      </c>
      <c r="F38" s="3" t="s">
        <v>15</v>
      </c>
      <c r="G38" s="3" t="s">
        <v>2</v>
      </c>
      <c r="H38" s="3" t="s">
        <v>3</v>
      </c>
      <c r="I38" s="3" t="s">
        <v>4</v>
      </c>
      <c r="J38" s="3" t="s">
        <v>10</v>
      </c>
    </row>
    <row r="39" spans="2:10" x14ac:dyDescent="0.25">
      <c r="B39" t="s">
        <v>12</v>
      </c>
      <c r="D39">
        <v>1000</v>
      </c>
      <c r="E39">
        <v>130</v>
      </c>
      <c r="G39">
        <v>24</v>
      </c>
      <c r="H39">
        <f>+G39*D39/1000</f>
        <v>24</v>
      </c>
      <c r="I39" s="4">
        <f>+(E39+F39/1000)*H39/3600</f>
        <v>0.8666666666666667</v>
      </c>
      <c r="J39">
        <f>+E39*H39/(24*60*60)</f>
        <v>3.6111111111111108E-2</v>
      </c>
    </row>
    <row r="40" spans="2:10" x14ac:dyDescent="0.25">
      <c r="B40" t="s">
        <v>26</v>
      </c>
      <c r="F40" s="7">
        <f>+F28</f>
        <v>3.1914893617021276</v>
      </c>
      <c r="H40">
        <f>24*60*60</f>
        <v>86400</v>
      </c>
      <c r="I40" s="4">
        <f>+(E40+F40/1000)*H40/3600</f>
        <v>7.6595744680851063E-2</v>
      </c>
      <c r="J40">
        <f>+E40*H40/(24*60*60)</f>
        <v>0</v>
      </c>
    </row>
    <row r="41" spans="2:10" x14ac:dyDescent="0.25">
      <c r="B41" t="s">
        <v>5</v>
      </c>
      <c r="F41">
        <v>14</v>
      </c>
      <c r="H41">
        <f>24*60*60-SUM(H39:H39)</f>
        <v>86376</v>
      </c>
      <c r="I41" s="4">
        <f>+(E41+F41/1000)*H41/3600</f>
        <v>0.33590666666666669</v>
      </c>
      <c r="J41" s="6">
        <f>+E41*H41/(24*60*60)</f>
        <v>0</v>
      </c>
    </row>
    <row r="42" spans="2:10" x14ac:dyDescent="0.25">
      <c r="B42" t="s">
        <v>13</v>
      </c>
      <c r="F42">
        <v>35</v>
      </c>
      <c r="H42">
        <f>24*60*60</f>
        <v>86400</v>
      </c>
      <c r="I42" s="4">
        <f>+(E42+F42/1000)*H42/3600</f>
        <v>0.84000000000000008</v>
      </c>
      <c r="J42" s="6"/>
    </row>
    <row r="43" spans="2:10" x14ac:dyDescent="0.25">
      <c r="I43" s="5">
        <f>SUM(I39:I42)</f>
        <v>2.1191690780141847</v>
      </c>
      <c r="J43" t="s">
        <v>6</v>
      </c>
    </row>
    <row r="44" spans="2:10" x14ac:dyDescent="0.25">
      <c r="I44">
        <v>1250</v>
      </c>
      <c r="J44" t="s">
        <v>16</v>
      </c>
    </row>
    <row r="45" spans="2:10" x14ac:dyDescent="0.25">
      <c r="I45" s="2">
        <v>0.75</v>
      </c>
      <c r="J45" t="s">
        <v>8</v>
      </c>
    </row>
    <row r="46" spans="2:10" x14ac:dyDescent="0.25">
      <c r="I46" s="1">
        <f>+I44*I45/I43</f>
        <v>442.39037353192487</v>
      </c>
      <c r="J46" t="s">
        <v>7</v>
      </c>
    </row>
    <row r="47" spans="2:10" x14ac:dyDescent="0.25">
      <c r="I47" s="7">
        <f>+I46/365</f>
        <v>1.2120284206354106</v>
      </c>
      <c r="J47" t="s">
        <v>11</v>
      </c>
    </row>
    <row r="49" spans="2:10" x14ac:dyDescent="0.25">
      <c r="B49" s="8" t="s">
        <v>33</v>
      </c>
    </row>
    <row r="50" spans="2:10" s="3" customFormat="1" ht="28.55" x14ac:dyDescent="0.25">
      <c r="B50" s="3" t="s">
        <v>0</v>
      </c>
      <c r="C50" s="3" t="s">
        <v>9</v>
      </c>
      <c r="D50" s="3" t="s">
        <v>1</v>
      </c>
      <c r="E50" s="3" t="s">
        <v>14</v>
      </c>
      <c r="F50" s="3" t="s">
        <v>15</v>
      </c>
      <c r="G50" s="3" t="s">
        <v>2</v>
      </c>
      <c r="H50" s="3" t="s">
        <v>3</v>
      </c>
      <c r="I50" s="3" t="s">
        <v>4</v>
      </c>
      <c r="J50" s="3" t="s">
        <v>10</v>
      </c>
    </row>
    <row r="51" spans="2:10" x14ac:dyDescent="0.25">
      <c r="B51" t="s">
        <v>12</v>
      </c>
      <c r="D51">
        <v>800</v>
      </c>
      <c r="E51">
        <v>20</v>
      </c>
      <c r="G51">
        <f>+G27</f>
        <v>48</v>
      </c>
      <c r="H51">
        <f>+G51*D51/1000</f>
        <v>38.4</v>
      </c>
      <c r="I51" s="4">
        <f>+(E51+F51/1000)*H51/3600</f>
        <v>0.21333333333333335</v>
      </c>
      <c r="J51">
        <f>+E51*H51/(24*60*60)</f>
        <v>8.8888888888888889E-3</v>
      </c>
    </row>
    <row r="52" spans="2:10" x14ac:dyDescent="0.25">
      <c r="B52" t="s">
        <v>26</v>
      </c>
      <c r="F52" s="7">
        <f>+F28</f>
        <v>3.1914893617021276</v>
      </c>
      <c r="H52">
        <f>24*60*60</f>
        <v>86400</v>
      </c>
      <c r="I52" s="4">
        <f>+(E52+F52/1000)*H52/3600</f>
        <v>7.6595744680851063E-2</v>
      </c>
      <c r="J52">
        <f>+E52*H52/(24*60*60)</f>
        <v>0</v>
      </c>
    </row>
    <row r="53" spans="2:10" x14ac:dyDescent="0.25">
      <c r="B53" t="s">
        <v>5</v>
      </c>
      <c r="F53">
        <v>40</v>
      </c>
      <c r="H53">
        <f>24*60*60-SUM(H51:H51)</f>
        <v>86361.600000000006</v>
      </c>
      <c r="I53" s="4">
        <f>+(E53+F53/1000)*H53/3600</f>
        <v>0.95957333333333339</v>
      </c>
      <c r="J53" s="6">
        <f>+E53*H53/(24*60*60)</f>
        <v>0</v>
      </c>
    </row>
    <row r="54" spans="2:10" x14ac:dyDescent="0.25">
      <c r="B54" t="s">
        <v>13</v>
      </c>
      <c r="F54">
        <v>35</v>
      </c>
      <c r="H54">
        <f>24*60*60</f>
        <v>86400</v>
      </c>
      <c r="I54" s="4">
        <f>+(E54+F54/1000)*H54/3600</f>
        <v>0.84000000000000008</v>
      </c>
      <c r="J54" s="6"/>
    </row>
    <row r="55" spans="2:10" x14ac:dyDescent="0.25">
      <c r="I55" s="5">
        <f>SUM(I51:I54)</f>
        <v>2.0895024113475182</v>
      </c>
      <c r="J55" t="s">
        <v>6</v>
      </c>
    </row>
    <row r="56" spans="2:10" x14ac:dyDescent="0.25">
      <c r="I56">
        <v>1250</v>
      </c>
      <c r="J56" t="s">
        <v>16</v>
      </c>
    </row>
    <row r="57" spans="2:10" x14ac:dyDescent="0.25">
      <c r="I57" s="2">
        <v>0.75</v>
      </c>
      <c r="J57" t="s">
        <v>8</v>
      </c>
    </row>
    <row r="58" spans="2:10" x14ac:dyDescent="0.25">
      <c r="I58" s="1">
        <f>+I56*I57/I55</f>
        <v>448.67141330332663</v>
      </c>
      <c r="J58" t="s">
        <v>7</v>
      </c>
    </row>
    <row r="59" spans="2:10" x14ac:dyDescent="0.25">
      <c r="I59" s="7">
        <f>+I58/365</f>
        <v>1.2292367487762375</v>
      </c>
      <c r="J59" t="s">
        <v>11</v>
      </c>
    </row>
    <row r="66" spans="3:10" x14ac:dyDescent="0.25">
      <c r="I66">
        <v>4.2</v>
      </c>
      <c r="J66" t="s">
        <v>21</v>
      </c>
    </row>
    <row r="67" spans="3:10" x14ac:dyDescent="0.25">
      <c r="I67" s="7">
        <f>+I7*I66</f>
        <v>11.084274927659575</v>
      </c>
      <c r="J67" t="s">
        <v>22</v>
      </c>
    </row>
    <row r="68" spans="3:10" x14ac:dyDescent="0.25">
      <c r="I68">
        <v>8</v>
      </c>
      <c r="J68" t="s">
        <v>23</v>
      </c>
    </row>
    <row r="69" spans="3:10" x14ac:dyDescent="0.25">
      <c r="I69" s="7">
        <f>+I67/I68</f>
        <v>1.3855343659574468</v>
      </c>
      <c r="J69" t="s">
        <v>24</v>
      </c>
    </row>
    <row r="72" spans="3:10" x14ac:dyDescent="0.25">
      <c r="C72">
        <v>3</v>
      </c>
      <c r="D72" t="s">
        <v>17</v>
      </c>
    </row>
    <row r="73" spans="3:10" x14ac:dyDescent="0.25">
      <c r="C73">
        <v>470</v>
      </c>
      <c r="D73" t="s">
        <v>18</v>
      </c>
    </row>
    <row r="74" spans="3:10" x14ac:dyDescent="0.25">
      <c r="C74">
        <v>470</v>
      </c>
      <c r="D74" t="s">
        <v>18</v>
      </c>
    </row>
    <row r="75" spans="3:10" x14ac:dyDescent="0.25">
      <c r="C75" s="4">
        <f>+C72*C73/(C73+C74)</f>
        <v>1.5</v>
      </c>
      <c r="D75" t="s">
        <v>19</v>
      </c>
    </row>
    <row r="76" spans="3:10" x14ac:dyDescent="0.25">
      <c r="C76" s="7">
        <f>1000*C72/(C73+C74)</f>
        <v>3.1914893617021276</v>
      </c>
      <c r="D76" t="s">
        <v>20</v>
      </c>
    </row>
    <row r="78" spans="3:10" x14ac:dyDescent="0.25">
      <c r="C78">
        <v>2.4500000000000002</v>
      </c>
      <c r="D78" t="s">
        <v>25</v>
      </c>
    </row>
    <row r="82" spans="3:4" x14ac:dyDescent="0.25">
      <c r="C82">
        <v>1</v>
      </c>
    </row>
    <row r="83" spans="3:4" x14ac:dyDescent="0.25">
      <c r="C83">
        <v>2555</v>
      </c>
      <c r="D83" t="s">
        <v>27</v>
      </c>
    </row>
    <row r="84" spans="3:4" x14ac:dyDescent="0.25">
      <c r="C84">
        <f>+C73/(C73+C74)</f>
        <v>0.5</v>
      </c>
      <c r="D84" t="s">
        <v>28</v>
      </c>
    </row>
    <row r="85" spans="3:4" x14ac:dyDescent="0.25">
      <c r="C85">
        <f>+C83*C82/C84</f>
        <v>5110</v>
      </c>
      <c r="D85" t="s">
        <v>29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</dc:creator>
  <cp:lastModifiedBy>Bernd Waldmann</cp:lastModifiedBy>
  <dcterms:created xsi:type="dcterms:W3CDTF">2021-12-04T14:17:09Z</dcterms:created>
  <dcterms:modified xsi:type="dcterms:W3CDTF">2024-07-06T11:56:23Z</dcterms:modified>
</cp:coreProperties>
</file>