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\Documents\Documents\Projects\HomeAutomation\MySoilSensorESP32\hardware\"/>
    </mc:Choice>
  </mc:AlternateContent>
  <xr:revisionPtr revIDLastSave="0" documentId="13_ncr:1_{74E1868F-B541-463B-A031-E57284DE4359}" xr6:coauthVersionLast="47" xr6:coauthVersionMax="47" xr10:uidLastSave="{00000000-0000-0000-0000-000000000000}"/>
  <bookViews>
    <workbookView xWindow="9428" yWindow="3478" windowWidth="23665" windowHeight="14373" xr2:uid="{C5D42818-61E1-41CB-B279-D40255C49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J16" i="1" s="1"/>
  <c r="M7" i="1"/>
  <c r="F4" i="1" s="1"/>
  <c r="M6" i="1"/>
  <c r="M32" i="1"/>
  <c r="F29" i="1" s="1"/>
  <c r="M31" i="1"/>
  <c r="M44" i="1"/>
  <c r="F41" i="1" s="1"/>
  <c r="M43" i="1"/>
  <c r="M20" i="1"/>
  <c r="F17" i="1" s="1"/>
  <c r="M19" i="1"/>
  <c r="H19" i="1"/>
  <c r="I19" i="1" s="1"/>
  <c r="H17" i="1"/>
  <c r="J17" i="1" s="1"/>
  <c r="H55" i="1"/>
  <c r="I55" i="1" s="1"/>
  <c r="H53" i="1"/>
  <c r="J53" i="1" s="1"/>
  <c r="I16" i="1" l="1"/>
  <c r="G40" i="1"/>
  <c r="G52" i="1" s="1"/>
  <c r="H52" i="1" s="1"/>
  <c r="G28" i="1"/>
  <c r="H43" i="1"/>
  <c r="I43" i="1" s="1"/>
  <c r="H41" i="1"/>
  <c r="J41" i="1" s="1"/>
  <c r="H40" i="1"/>
  <c r="J40" i="1" s="1"/>
  <c r="H31" i="1"/>
  <c r="I31" i="1" s="1"/>
  <c r="H29" i="1"/>
  <c r="J29" i="1" s="1"/>
  <c r="C85" i="1"/>
  <c r="C86" i="1" s="1"/>
  <c r="H4" i="1"/>
  <c r="J4" i="1" s="1"/>
  <c r="M56" i="1"/>
  <c r="M55" i="1"/>
  <c r="H6" i="1"/>
  <c r="I6" i="1" s="1"/>
  <c r="I4" i="1" l="1"/>
  <c r="F53" i="1"/>
  <c r="H28" i="1"/>
  <c r="J28" i="1" s="1"/>
  <c r="H15" i="1"/>
  <c r="I15" i="1" s="1"/>
  <c r="I52" i="1"/>
  <c r="J52" i="1"/>
  <c r="H54" i="1"/>
  <c r="H42" i="1"/>
  <c r="J42" i="1" s="1"/>
  <c r="I40" i="1"/>
  <c r="H3" i="1"/>
  <c r="I28" i="1" l="1"/>
  <c r="H30" i="1"/>
  <c r="J54" i="1"/>
  <c r="I54" i="1"/>
  <c r="I42" i="1"/>
  <c r="J15" i="1"/>
  <c r="H18" i="1"/>
  <c r="I29" i="1"/>
  <c r="J3" i="1"/>
  <c r="I3" i="1"/>
  <c r="H5" i="1"/>
  <c r="I5" i="1" s="1"/>
  <c r="J30" i="1" l="1"/>
  <c r="I30" i="1"/>
  <c r="I32" i="1" s="1"/>
  <c r="I35" i="1" s="1"/>
  <c r="I36" i="1" s="1"/>
  <c r="J18" i="1"/>
  <c r="I18" i="1"/>
  <c r="I41" i="1"/>
  <c r="I44" i="1" s="1"/>
  <c r="I47" i="1" s="1"/>
  <c r="I48" i="1" s="1"/>
  <c r="I17" i="1"/>
  <c r="I53" i="1"/>
  <c r="I56" i="1" s="1"/>
  <c r="I59" i="1" s="1"/>
  <c r="I60" i="1" s="1"/>
  <c r="I7" i="1"/>
  <c r="J5" i="1"/>
  <c r="I20" i="1" l="1"/>
  <c r="I23" i="1" s="1"/>
  <c r="I24" i="1" s="1"/>
  <c r="I10" i="1"/>
  <c r="I11" i="1" s="1"/>
  <c r="I68" i="1"/>
  <c r="I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bernd</author>
  </authors>
  <commentList>
    <comment ref="F6" authorId="0" shapeId="0" xr:uid="{B44EB038-C6AC-4BFE-A03F-74DCCADF4C25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19" authorId="0" shapeId="0" xr:uid="{DA0235EB-4C0C-4C97-9A69-E73950A3A9FB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31" authorId="0" shapeId="0" xr:uid="{0B140197-1585-4AB9-8FEA-AE98B2B1082A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43" authorId="0" shapeId="0" xr:uid="{A65A902B-EC15-49E4-A37E-7CE8D0607B04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55" authorId="0" shapeId="0" xr:uid="{AC994FE4-F3AB-4E34-95F5-BFCD19FB6CE7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</commentList>
</comments>
</file>

<file path=xl/sharedStrings.xml><?xml version="1.0" encoding="utf-8"?>
<sst xmlns="http://schemas.openxmlformats.org/spreadsheetml/2006/main" count="134" uniqueCount="37">
  <si>
    <t>State</t>
  </si>
  <si>
    <t>Duration [ms]</t>
  </si>
  <si>
    <t>repeat /day</t>
  </si>
  <si>
    <t>total time [s]</t>
  </si>
  <si>
    <t>total [mAh]</t>
  </si>
  <si>
    <t>sleep</t>
  </si>
  <si>
    <t>mAh / day</t>
  </si>
  <si>
    <t>days</t>
  </si>
  <si>
    <t>of capacity is usable</t>
  </si>
  <si>
    <t>Duration [µs]</t>
  </si>
  <si>
    <t>I avg [mA]</t>
  </si>
  <si>
    <t>years</t>
  </si>
  <si>
    <t>self discharge</t>
  </si>
  <si>
    <t>Current [mA]</t>
  </si>
  <si>
    <t>Current [µA]</t>
  </si>
  <si>
    <t>mAh AAA battery</t>
  </si>
  <si>
    <t>V Bat</t>
  </si>
  <si>
    <t>kOhm</t>
  </si>
  <si>
    <t>V max ADC in</t>
  </si>
  <si>
    <t>µA</t>
  </si>
  <si>
    <t>V rechargeable battery</t>
  </si>
  <si>
    <t>mWh per day</t>
  </si>
  <si>
    <t>hours</t>
  </si>
  <si>
    <t>mW solar panel output</t>
  </si>
  <si>
    <t>V max ESP32 in</t>
  </si>
  <si>
    <t>battery monitor</t>
  </si>
  <si>
    <t>counts</t>
  </si>
  <si>
    <t>scale</t>
  </si>
  <si>
    <t>mV</t>
  </si>
  <si>
    <t>ESP32-WROOM, 3x AAA 4.5V</t>
  </si>
  <si>
    <t>ESP32-WROOM, 2x AA 3.0V</t>
  </si>
  <si>
    <t>ESP32-WROOM, CR2032 3.0V</t>
  </si>
  <si>
    <t>ESP32c3, 3x AAA 4.5V</t>
  </si>
  <si>
    <t>too short</t>
  </si>
  <si>
    <t>ESP32-WROOM, 2x AAA 3.0V</t>
  </si>
  <si>
    <t>Active, Wifi on</t>
  </si>
  <si>
    <t>Active, Wifi on, fresh 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</si>
</sst>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2" borderId="0" xfId="0" applyNumberFormat="1" applyFill="1"/>
    <xf numFmtId="9" fontId="0" fillId="0" borderId="0" xfId="0" applyNumberFormat="1"/>
    <xf numFmtId="0" fontId="2" fillId="0" borderId="0" xfId="0" applyFont="1" applyAlignment="1">
      <alignment horizontal="center" wrapText="1"/>
    </xf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F03A-9FCE-4307-81DB-66D7872B7CDB}">
  <dimension ref="B1:N86"/>
  <sheetViews>
    <sheetView tabSelected="1" workbookViewId="0">
      <selection activeCell="I15" sqref="I15:I16"/>
    </sheetView>
  </sheetViews>
  <sheetFormatPr defaultRowHeight="14.3" x14ac:dyDescent="0.25"/>
  <cols>
    <col min="1" max="1" width="5" customWidth="1"/>
    <col min="2" max="2" width="26.875" customWidth="1"/>
    <col min="3" max="3" width="9.375" customWidth="1"/>
    <col min="9" max="9" width="11.875" bestFit="1" customWidth="1"/>
    <col min="13" max="13" width="10.875" bestFit="1" customWidth="1"/>
  </cols>
  <sheetData>
    <row r="1" spans="2:14" x14ac:dyDescent="0.25">
      <c r="B1" s="8" t="s">
        <v>29</v>
      </c>
    </row>
    <row r="2" spans="2:14" s="3" customFormat="1" ht="28.55" x14ac:dyDescent="0.25">
      <c r="B2" s="3" t="s">
        <v>0</v>
      </c>
      <c r="C2" s="3" t="s">
        <v>9</v>
      </c>
      <c r="D2" s="3" t="s">
        <v>1</v>
      </c>
      <c r="E2" s="3" t="s">
        <v>13</v>
      </c>
      <c r="F2" s="3" t="s">
        <v>14</v>
      </c>
      <c r="G2" s="3" t="s">
        <v>2</v>
      </c>
      <c r="H2" s="3" t="s">
        <v>3</v>
      </c>
      <c r="I2" s="3" t="s">
        <v>4</v>
      </c>
      <c r="J2" s="3" t="s">
        <v>10</v>
      </c>
    </row>
    <row r="3" spans="2:14" x14ac:dyDescent="0.25">
      <c r="B3" t="s">
        <v>35</v>
      </c>
      <c r="D3">
        <v>800</v>
      </c>
      <c r="E3">
        <v>130</v>
      </c>
      <c r="G3">
        <v>48</v>
      </c>
      <c r="H3">
        <f>+G3*D3/1000</f>
        <v>38.4</v>
      </c>
      <c r="I3" s="4">
        <f>+(E3+F3/1000)*H3/3600</f>
        <v>1.3866666666666667</v>
      </c>
      <c r="J3">
        <f>+E3*H3/(24*60*60)</f>
        <v>5.7777777777777775E-2</v>
      </c>
      <c r="M3">
        <v>4.5</v>
      </c>
      <c r="N3" t="s">
        <v>16</v>
      </c>
    </row>
    <row r="4" spans="2:14" x14ac:dyDescent="0.25">
      <c r="B4" t="s">
        <v>25</v>
      </c>
      <c r="F4" s="7">
        <f>+M7</f>
        <v>4.7872340425531918</v>
      </c>
      <c r="H4">
        <f>24*60*60</f>
        <v>86400</v>
      </c>
      <c r="I4" s="4">
        <f>+(E4+F4/1000)*H4/3600</f>
        <v>0.1148936170212766</v>
      </c>
      <c r="J4">
        <f>+E4*H4/(24*60*60)</f>
        <v>0</v>
      </c>
      <c r="M4">
        <v>470</v>
      </c>
      <c r="N4" t="s">
        <v>17</v>
      </c>
    </row>
    <row r="5" spans="2:14" x14ac:dyDescent="0.25">
      <c r="B5" t="s">
        <v>5</v>
      </c>
      <c r="F5">
        <v>14</v>
      </c>
      <c r="H5">
        <f>24*60*60-SUM(H3:H3)</f>
        <v>86361.600000000006</v>
      </c>
      <c r="I5" s="4">
        <f>+(E5+F5/1000)*H5/3600</f>
        <v>0.33585066666666669</v>
      </c>
      <c r="J5" s="6">
        <f>+E5*H5/(24*60*60)</f>
        <v>0</v>
      </c>
      <c r="M5">
        <v>470</v>
      </c>
      <c r="N5" t="s">
        <v>17</v>
      </c>
    </row>
    <row r="6" spans="2:14" x14ac:dyDescent="0.25">
      <c r="B6" t="s">
        <v>12</v>
      </c>
      <c r="F6">
        <v>35</v>
      </c>
      <c r="H6">
        <f>24*60*60</f>
        <v>86400</v>
      </c>
      <c r="I6" s="4">
        <f>+(E6+F6/1000)*H6/3600</f>
        <v>0.84000000000000008</v>
      </c>
      <c r="J6" s="6"/>
      <c r="M6" s="4">
        <f>+M3*M4/(M4+M5)</f>
        <v>2.25</v>
      </c>
      <c r="N6" t="s">
        <v>18</v>
      </c>
    </row>
    <row r="7" spans="2:14" x14ac:dyDescent="0.25">
      <c r="I7" s="5">
        <f>SUM(I3:I6)</f>
        <v>2.6774109503546102</v>
      </c>
      <c r="J7" t="s">
        <v>6</v>
      </c>
      <c r="M7" s="7">
        <f>1000*M3/(M4+M5)</f>
        <v>4.7872340425531918</v>
      </c>
      <c r="N7" t="s">
        <v>19</v>
      </c>
    </row>
    <row r="8" spans="2:14" x14ac:dyDescent="0.25">
      <c r="I8">
        <v>1250</v>
      </c>
      <c r="J8" t="s">
        <v>15</v>
      </c>
    </row>
    <row r="9" spans="2:14" x14ac:dyDescent="0.25">
      <c r="I9" s="2">
        <v>0.75</v>
      </c>
      <c r="J9" t="s">
        <v>8</v>
      </c>
      <c r="M9">
        <v>2.4500000000000002</v>
      </c>
      <c r="N9" t="s">
        <v>24</v>
      </c>
    </row>
    <row r="10" spans="2:14" x14ac:dyDescent="0.25">
      <c r="I10" s="1">
        <f>+I8*I9/I7</f>
        <v>350.151701544297</v>
      </c>
      <c r="J10" t="s">
        <v>7</v>
      </c>
    </row>
    <row r="11" spans="2:14" x14ac:dyDescent="0.25">
      <c r="I11" s="7">
        <f>+I10/365</f>
        <v>0.95931973025834794</v>
      </c>
      <c r="J11" t="s">
        <v>11</v>
      </c>
    </row>
    <row r="13" spans="2:14" x14ac:dyDescent="0.25">
      <c r="B13" s="8" t="s">
        <v>34</v>
      </c>
    </row>
    <row r="14" spans="2:14" s="3" customFormat="1" ht="28.55" x14ac:dyDescent="0.25">
      <c r="B14" s="3" t="s">
        <v>0</v>
      </c>
      <c r="C14" s="3" t="s">
        <v>9</v>
      </c>
      <c r="D14" s="3" t="s">
        <v>1</v>
      </c>
      <c r="E14" s="3" t="s">
        <v>13</v>
      </c>
      <c r="F14" s="3" t="s">
        <v>14</v>
      </c>
      <c r="G14" s="3" t="s">
        <v>2</v>
      </c>
      <c r="H14" s="3" t="s">
        <v>3</v>
      </c>
      <c r="I14" s="3" t="s">
        <v>4</v>
      </c>
      <c r="J14" s="3" t="s">
        <v>10</v>
      </c>
    </row>
    <row r="15" spans="2:14" x14ac:dyDescent="0.25">
      <c r="B15" t="s">
        <v>35</v>
      </c>
      <c r="D15">
        <v>400</v>
      </c>
      <c r="E15">
        <v>130</v>
      </c>
      <c r="G15">
        <v>22</v>
      </c>
      <c r="H15">
        <f>+G15*D15/1000</f>
        <v>8.8000000000000007</v>
      </c>
      <c r="I15" s="4">
        <f>+(E15+F15/1000)*H15/3600</f>
        <v>0.31777777777777777</v>
      </c>
      <c r="J15">
        <f>+E15*H15/(24*60*60)</f>
        <v>1.324074074074074E-2</v>
      </c>
      <c r="M15">
        <v>3</v>
      </c>
      <c r="N15" t="s">
        <v>16</v>
      </c>
    </row>
    <row r="16" spans="2:14" x14ac:dyDescent="0.25">
      <c r="B16" t="s">
        <v>36</v>
      </c>
      <c r="D16">
        <v>1000</v>
      </c>
      <c r="E16">
        <v>130</v>
      </c>
      <c r="G16">
        <v>2</v>
      </c>
      <c r="H16">
        <f>+G16*D16/1000</f>
        <v>2</v>
      </c>
      <c r="I16" s="4">
        <f>+(E16+F16/1000)*H16/3600</f>
        <v>7.2222222222222215E-2</v>
      </c>
      <c r="J16">
        <f>+E16*H16/(24*60*60)</f>
        <v>3.0092592592592593E-3</v>
      </c>
    </row>
    <row r="17" spans="2:14" x14ac:dyDescent="0.25">
      <c r="B17" t="s">
        <v>25</v>
      </c>
      <c r="F17" s="7">
        <f>+M20</f>
        <v>3.1914893617021276</v>
      </c>
      <c r="H17">
        <f>24*60*60</f>
        <v>86400</v>
      </c>
      <c r="I17" s="4">
        <f>+(E17+F17/1000)*H17/3600</f>
        <v>7.6595744680851063E-2</v>
      </c>
      <c r="J17">
        <f>+E17*H17/(24*60*60)</f>
        <v>0</v>
      </c>
      <c r="M17">
        <v>470</v>
      </c>
      <c r="N17" t="s">
        <v>17</v>
      </c>
    </row>
    <row r="18" spans="2:14" x14ac:dyDescent="0.25">
      <c r="B18" t="s">
        <v>5</v>
      </c>
      <c r="F18">
        <v>14</v>
      </c>
      <c r="H18">
        <f>24*60*60-SUM(H15:H15)</f>
        <v>86391.2</v>
      </c>
      <c r="I18" s="4">
        <f>+(E18+F18/1000)*H18/3600</f>
        <v>0.33596577777777775</v>
      </c>
      <c r="J18" s="6">
        <f>+E18*H18/(24*60*60)</f>
        <v>0</v>
      </c>
      <c r="M18">
        <v>470</v>
      </c>
      <c r="N18" t="s">
        <v>17</v>
      </c>
    </row>
    <row r="19" spans="2:14" x14ac:dyDescent="0.25">
      <c r="B19" t="s">
        <v>12</v>
      </c>
      <c r="F19">
        <v>35</v>
      </c>
      <c r="H19">
        <f>24*60*60</f>
        <v>86400</v>
      </c>
      <c r="I19" s="4">
        <f>+(E19+F19/1000)*H19/3600</f>
        <v>0.84000000000000008</v>
      </c>
      <c r="J19" s="6"/>
      <c r="M19" s="4">
        <f>+M15*M17/(M17+M18)</f>
        <v>1.5</v>
      </c>
      <c r="N19" t="s">
        <v>18</v>
      </c>
    </row>
    <row r="20" spans="2:14" x14ac:dyDescent="0.25">
      <c r="I20" s="5">
        <f>SUM(I15:I19)</f>
        <v>1.642561522458629</v>
      </c>
      <c r="J20" t="s">
        <v>6</v>
      </c>
      <c r="M20" s="7">
        <f>1000*M15/(M17+M18)</f>
        <v>3.1914893617021276</v>
      </c>
      <c r="N20" t="s">
        <v>19</v>
      </c>
    </row>
    <row r="21" spans="2:14" x14ac:dyDescent="0.25">
      <c r="I21">
        <v>1250</v>
      </c>
      <c r="J21" t="s">
        <v>15</v>
      </c>
    </row>
    <row r="22" spans="2:14" x14ac:dyDescent="0.25">
      <c r="I22" s="2">
        <v>0.75</v>
      </c>
      <c r="J22" t="s">
        <v>8</v>
      </c>
      <c r="M22">
        <v>2.4500000000000002</v>
      </c>
      <c r="N22" t="s">
        <v>24</v>
      </c>
    </row>
    <row r="23" spans="2:14" x14ac:dyDescent="0.25">
      <c r="I23" s="1">
        <f>+I21*I22/I20</f>
        <v>570.75487717301792</v>
      </c>
      <c r="J23" t="s">
        <v>7</v>
      </c>
    </row>
    <row r="24" spans="2:14" x14ac:dyDescent="0.25">
      <c r="I24" s="7">
        <f>+I23/365</f>
        <v>1.5637119922548437</v>
      </c>
      <c r="J24" t="s">
        <v>11</v>
      </c>
    </row>
    <row r="26" spans="2:14" x14ac:dyDescent="0.25">
      <c r="B26" s="8" t="s">
        <v>30</v>
      </c>
    </row>
    <row r="27" spans="2:14" s="3" customFormat="1" ht="28.55" x14ac:dyDescent="0.25">
      <c r="B27" s="3" t="s">
        <v>0</v>
      </c>
      <c r="C27" s="3" t="s">
        <v>9</v>
      </c>
      <c r="D27" s="3" t="s">
        <v>1</v>
      </c>
      <c r="E27" s="3" t="s">
        <v>13</v>
      </c>
      <c r="F27" s="3" t="s">
        <v>14</v>
      </c>
      <c r="G27" s="3" t="s">
        <v>2</v>
      </c>
      <c r="H27" s="3" t="s">
        <v>3</v>
      </c>
      <c r="I27" s="3" t="s">
        <v>4</v>
      </c>
      <c r="J27" s="3" t="s">
        <v>10</v>
      </c>
    </row>
    <row r="28" spans="2:14" x14ac:dyDescent="0.25">
      <c r="B28" t="s">
        <v>35</v>
      </c>
      <c r="D28">
        <v>800</v>
      </c>
      <c r="E28">
        <v>130</v>
      </c>
      <c r="G28">
        <f>+G3</f>
        <v>48</v>
      </c>
      <c r="H28">
        <f>+G28*D28/1000</f>
        <v>38.4</v>
      </c>
      <c r="I28" s="4">
        <f>+(E28+F28/1000)*H28/3600</f>
        <v>1.3866666666666667</v>
      </c>
      <c r="J28">
        <f>+E28*H28/(24*60*60)</f>
        <v>5.7777777777777775E-2</v>
      </c>
      <c r="M28">
        <v>3</v>
      </c>
      <c r="N28" t="s">
        <v>16</v>
      </c>
    </row>
    <row r="29" spans="2:14" x14ac:dyDescent="0.25">
      <c r="B29" t="s">
        <v>25</v>
      </c>
      <c r="F29" s="7">
        <f>+M32</f>
        <v>3.1914893617021276</v>
      </c>
      <c r="H29">
        <f>24*60*60</f>
        <v>86400</v>
      </c>
      <c r="I29" s="4">
        <f>+(E29+F29/1000)*H29/3600</f>
        <v>7.6595744680851063E-2</v>
      </c>
      <c r="J29">
        <f>+E29*H29/(24*60*60)</f>
        <v>0</v>
      </c>
      <c r="M29">
        <v>470</v>
      </c>
      <c r="N29" t="s">
        <v>17</v>
      </c>
    </row>
    <row r="30" spans="2:14" x14ac:dyDescent="0.25">
      <c r="B30" t="s">
        <v>5</v>
      </c>
      <c r="F30">
        <v>5</v>
      </c>
      <c r="H30">
        <f>24*60*60-SUM(H28:H28)</f>
        <v>86361.600000000006</v>
      </c>
      <c r="I30" s="4">
        <f>+(E30+F30/1000)*H30/3600</f>
        <v>0.11994666666666667</v>
      </c>
      <c r="J30" s="6">
        <f>+E30*H30/(24*60*60)</f>
        <v>0</v>
      </c>
      <c r="M30">
        <v>470</v>
      </c>
      <c r="N30" t="s">
        <v>17</v>
      </c>
    </row>
    <row r="31" spans="2:14" x14ac:dyDescent="0.25">
      <c r="B31" t="s">
        <v>12</v>
      </c>
      <c r="F31">
        <v>80</v>
      </c>
      <c r="H31">
        <f>24*60*60</f>
        <v>86400</v>
      </c>
      <c r="I31" s="4">
        <f>+(E31+F31/1000)*H31/3600</f>
        <v>1.92</v>
      </c>
      <c r="J31" s="6"/>
      <c r="M31" s="4">
        <f>+M28*M29/(M29+M30)</f>
        <v>1.5</v>
      </c>
      <c r="N31" t="s">
        <v>18</v>
      </c>
    </row>
    <row r="32" spans="2:14" x14ac:dyDescent="0.25">
      <c r="I32" s="5">
        <f>SUM(I28:I31)</f>
        <v>3.5032090780141845</v>
      </c>
      <c r="J32" t="s">
        <v>6</v>
      </c>
      <c r="M32" s="7">
        <f>1000*M28/(M29+M30)</f>
        <v>3.1914893617021276</v>
      </c>
      <c r="N32" t="s">
        <v>19</v>
      </c>
    </row>
    <row r="33" spans="2:14" x14ac:dyDescent="0.25">
      <c r="I33">
        <v>2890</v>
      </c>
      <c r="J33" t="s">
        <v>15</v>
      </c>
    </row>
    <row r="34" spans="2:14" x14ac:dyDescent="0.25">
      <c r="I34" s="2">
        <v>0.75</v>
      </c>
      <c r="J34" t="s">
        <v>8</v>
      </c>
      <c r="M34">
        <v>2.4500000000000002</v>
      </c>
      <c r="N34" t="s">
        <v>24</v>
      </c>
    </row>
    <row r="35" spans="2:14" x14ac:dyDescent="0.25">
      <c r="I35" s="1">
        <f>+I33*I34/I32</f>
        <v>618.71842408808232</v>
      </c>
      <c r="J35" t="s">
        <v>7</v>
      </c>
    </row>
    <row r="36" spans="2:14" x14ac:dyDescent="0.25">
      <c r="I36" s="7">
        <f>+I35/365</f>
        <v>1.6951189701043352</v>
      </c>
      <c r="J36" t="s">
        <v>11</v>
      </c>
    </row>
    <row r="38" spans="2:14" x14ac:dyDescent="0.25">
      <c r="B38" s="8" t="s">
        <v>31</v>
      </c>
      <c r="C38" s="9" t="s">
        <v>33</v>
      </c>
    </row>
    <row r="39" spans="2:14" s="3" customFormat="1" ht="28.55" x14ac:dyDescent="0.25">
      <c r="B39" s="3" t="s">
        <v>0</v>
      </c>
      <c r="C39" s="3" t="s">
        <v>9</v>
      </c>
      <c r="D39" s="3" t="s">
        <v>1</v>
      </c>
      <c r="E39" s="3" t="s">
        <v>13</v>
      </c>
      <c r="F39" s="3" t="s">
        <v>14</v>
      </c>
      <c r="G39" s="3" t="s">
        <v>2</v>
      </c>
      <c r="H39" s="3" t="s">
        <v>3</v>
      </c>
      <c r="I39" s="3" t="s">
        <v>4</v>
      </c>
      <c r="J39" s="3" t="s">
        <v>10</v>
      </c>
    </row>
    <row r="40" spans="2:14" x14ac:dyDescent="0.25">
      <c r="B40" t="s">
        <v>35</v>
      </c>
      <c r="D40">
        <v>1000</v>
      </c>
      <c r="E40">
        <v>130</v>
      </c>
      <c r="G40">
        <f>+G3</f>
        <v>48</v>
      </c>
      <c r="H40">
        <f>+G40*D40/1000</f>
        <v>48</v>
      </c>
      <c r="I40" s="4">
        <f>+(E40+F40/1000)*H40/3600</f>
        <v>1.7333333333333334</v>
      </c>
      <c r="J40">
        <f>+E40*H40/(24*60*60)</f>
        <v>7.2222222222222215E-2</v>
      </c>
      <c r="M40">
        <v>3</v>
      </c>
      <c r="N40" t="s">
        <v>16</v>
      </c>
    </row>
    <row r="41" spans="2:14" x14ac:dyDescent="0.25">
      <c r="B41" t="s">
        <v>25</v>
      </c>
      <c r="F41" s="7">
        <f>+M44</f>
        <v>3.1914893617021276</v>
      </c>
      <c r="H41">
        <f>24*60*60</f>
        <v>86400</v>
      </c>
      <c r="I41" s="4">
        <f>+(E41+F41/1000)*H41/3600</f>
        <v>7.6595744680851063E-2</v>
      </c>
      <c r="J41">
        <f>+E41*H41/(24*60*60)</f>
        <v>0</v>
      </c>
      <c r="M41">
        <v>470</v>
      </c>
      <c r="N41" t="s">
        <v>17</v>
      </c>
    </row>
    <row r="42" spans="2:14" x14ac:dyDescent="0.25">
      <c r="B42" t="s">
        <v>5</v>
      </c>
      <c r="F42">
        <v>5</v>
      </c>
      <c r="H42">
        <f>24*60*60-SUM(H40:H40)</f>
        <v>86352</v>
      </c>
      <c r="I42" s="4">
        <f>+(E42+F42/1000)*H42/3600</f>
        <v>0.11993333333333334</v>
      </c>
      <c r="J42" s="6">
        <f>+E42*H42/(24*60*60)</f>
        <v>0</v>
      </c>
      <c r="M42">
        <v>470</v>
      </c>
      <c r="N42" t="s">
        <v>17</v>
      </c>
    </row>
    <row r="43" spans="2:14" x14ac:dyDescent="0.25">
      <c r="B43" t="s">
        <v>12</v>
      </c>
      <c r="F43">
        <v>3</v>
      </c>
      <c r="H43">
        <f>24*60*60</f>
        <v>86400</v>
      </c>
      <c r="I43" s="4">
        <f>+(E43+F43/1000)*H43/3600</f>
        <v>7.1999999999999995E-2</v>
      </c>
      <c r="J43" s="6"/>
      <c r="M43" s="4">
        <f>+M40*M41/(M41+M42)</f>
        <v>1.5</v>
      </c>
      <c r="N43" t="s">
        <v>18</v>
      </c>
    </row>
    <row r="44" spans="2:14" x14ac:dyDescent="0.25">
      <c r="I44" s="5">
        <f>SUM(I40:I43)</f>
        <v>2.0018624113475179</v>
      </c>
      <c r="J44" t="s">
        <v>6</v>
      </c>
      <c r="M44" s="7">
        <f>1000*M40/(M41+M42)</f>
        <v>3.1914893617021276</v>
      </c>
      <c r="N44" t="s">
        <v>19</v>
      </c>
    </row>
    <row r="45" spans="2:14" x14ac:dyDescent="0.25">
      <c r="I45">
        <v>220</v>
      </c>
      <c r="J45" t="s">
        <v>15</v>
      </c>
    </row>
    <row r="46" spans="2:14" x14ac:dyDescent="0.25">
      <c r="I46" s="2">
        <v>0.75</v>
      </c>
      <c r="J46" t="s">
        <v>8</v>
      </c>
      <c r="M46">
        <v>2.4500000000000002</v>
      </c>
      <c r="N46" t="s">
        <v>24</v>
      </c>
    </row>
    <row r="47" spans="2:14" x14ac:dyDescent="0.25">
      <c r="I47" s="1">
        <f>+I45*I46/I44</f>
        <v>82.423247004739551</v>
      </c>
      <c r="J47" t="s">
        <v>7</v>
      </c>
    </row>
    <row r="48" spans="2:14" x14ac:dyDescent="0.25">
      <c r="I48" s="7">
        <f>+I47/365</f>
        <v>0.22581711508147823</v>
      </c>
      <c r="J48" t="s">
        <v>11</v>
      </c>
    </row>
    <row r="50" spans="2:14" x14ac:dyDescent="0.25">
      <c r="B50" s="8" t="s">
        <v>32</v>
      </c>
    </row>
    <row r="51" spans="2:14" s="3" customFormat="1" ht="28.55" x14ac:dyDescent="0.25">
      <c r="B51" s="3" t="s">
        <v>0</v>
      </c>
      <c r="C51" s="3" t="s">
        <v>9</v>
      </c>
      <c r="D51" s="3" t="s">
        <v>1</v>
      </c>
      <c r="E51" s="3" t="s">
        <v>13</v>
      </c>
      <c r="F51" s="3" t="s">
        <v>14</v>
      </c>
      <c r="G51" s="3" t="s">
        <v>2</v>
      </c>
      <c r="H51" s="3" t="s">
        <v>3</v>
      </c>
      <c r="I51" s="3" t="s">
        <v>4</v>
      </c>
      <c r="J51" s="3" t="s">
        <v>10</v>
      </c>
    </row>
    <row r="52" spans="2:14" x14ac:dyDescent="0.25">
      <c r="B52" t="s">
        <v>35</v>
      </c>
      <c r="D52">
        <v>1000</v>
      </c>
      <c r="E52">
        <v>20</v>
      </c>
      <c r="G52">
        <f>+G40</f>
        <v>48</v>
      </c>
      <c r="H52">
        <f>+G52*D52/1000</f>
        <v>48</v>
      </c>
      <c r="I52" s="4">
        <f>+(E52+F52/1000)*H52/3600</f>
        <v>0.26666666666666666</v>
      </c>
      <c r="J52">
        <f>+E52*H52/(24*60*60)</f>
        <v>1.1111111111111112E-2</v>
      </c>
      <c r="M52">
        <v>4.5</v>
      </c>
      <c r="N52" t="s">
        <v>16</v>
      </c>
    </row>
    <row r="53" spans="2:14" x14ac:dyDescent="0.25">
      <c r="B53" t="s">
        <v>25</v>
      </c>
      <c r="F53" s="7">
        <f>+M56</f>
        <v>4.7872340425531918</v>
      </c>
      <c r="H53">
        <f>24*60*60</f>
        <v>86400</v>
      </c>
      <c r="I53" s="4">
        <f>+(E53+F53/1000)*H53/3600</f>
        <v>0.1148936170212766</v>
      </c>
      <c r="J53">
        <f>+E53*H53/(24*60*60)</f>
        <v>0</v>
      </c>
      <c r="M53">
        <v>470</v>
      </c>
      <c r="N53" t="s">
        <v>17</v>
      </c>
    </row>
    <row r="54" spans="2:14" x14ac:dyDescent="0.25">
      <c r="B54" t="s">
        <v>5</v>
      </c>
      <c r="F54">
        <v>40</v>
      </c>
      <c r="H54">
        <f>24*60*60-SUM(H52:H52)</f>
        <v>86352</v>
      </c>
      <c r="I54" s="4">
        <f>+(E54+F54/1000)*H54/3600</f>
        <v>0.95946666666666669</v>
      </c>
      <c r="J54" s="6">
        <f>+E54*H54/(24*60*60)</f>
        <v>0</v>
      </c>
      <c r="M54">
        <v>470</v>
      </c>
      <c r="N54" t="s">
        <v>17</v>
      </c>
    </row>
    <row r="55" spans="2:14" x14ac:dyDescent="0.25">
      <c r="B55" t="s">
        <v>12</v>
      </c>
      <c r="F55">
        <v>35</v>
      </c>
      <c r="H55">
        <f>24*60*60</f>
        <v>86400</v>
      </c>
      <c r="I55" s="4">
        <f>+(E55+F55/1000)*H55/3600</f>
        <v>0.84000000000000008</v>
      </c>
      <c r="J55" s="6"/>
      <c r="M55" s="4">
        <f>+M52*M53/(M53+M54)</f>
        <v>2.25</v>
      </c>
      <c r="N55" t="s">
        <v>18</v>
      </c>
    </row>
    <row r="56" spans="2:14" x14ac:dyDescent="0.25">
      <c r="I56" s="5">
        <f>SUM(I52:I55)</f>
        <v>2.1810269503546102</v>
      </c>
      <c r="J56" t="s">
        <v>6</v>
      </c>
      <c r="M56" s="7">
        <f>1000*M52/(M53+M54)</f>
        <v>4.7872340425531918</v>
      </c>
      <c r="N56" t="s">
        <v>19</v>
      </c>
    </row>
    <row r="57" spans="2:14" x14ac:dyDescent="0.25">
      <c r="I57">
        <v>1250</v>
      </c>
      <c r="J57" t="s">
        <v>15</v>
      </c>
    </row>
    <row r="58" spans="2:14" x14ac:dyDescent="0.25">
      <c r="I58" s="2">
        <v>0.75</v>
      </c>
      <c r="J58" t="s">
        <v>8</v>
      </c>
      <c r="M58">
        <v>2.4500000000000002</v>
      </c>
      <c r="N58" t="s">
        <v>24</v>
      </c>
    </row>
    <row r="59" spans="2:14" x14ac:dyDescent="0.25">
      <c r="I59" s="1">
        <f>+I57*I58/I56</f>
        <v>429.84338173701758</v>
      </c>
      <c r="J59" t="s">
        <v>7</v>
      </c>
    </row>
    <row r="60" spans="2:14" x14ac:dyDescent="0.25">
      <c r="I60" s="7">
        <f>+I59/365</f>
        <v>1.1776531006493631</v>
      </c>
      <c r="J60" t="s">
        <v>11</v>
      </c>
    </row>
    <row r="67" spans="9:10" x14ac:dyDescent="0.25">
      <c r="I67">
        <v>4.2</v>
      </c>
      <c r="J67" t="s">
        <v>20</v>
      </c>
    </row>
    <row r="68" spans="9:10" x14ac:dyDescent="0.25">
      <c r="I68" s="7">
        <f>+I7*I67</f>
        <v>11.245125991489363</v>
      </c>
      <c r="J68" t="s">
        <v>21</v>
      </c>
    </row>
    <row r="69" spans="9:10" x14ac:dyDescent="0.25">
      <c r="I69">
        <v>8</v>
      </c>
      <c r="J69" t="s">
        <v>22</v>
      </c>
    </row>
    <row r="70" spans="9:10" x14ac:dyDescent="0.25">
      <c r="I70" s="7">
        <f>+I68/I69</f>
        <v>1.4056407489361704</v>
      </c>
      <c r="J70" t="s">
        <v>23</v>
      </c>
    </row>
    <row r="83" spans="3:4" x14ac:dyDescent="0.25">
      <c r="C83">
        <v>1</v>
      </c>
    </row>
    <row r="84" spans="3:4" x14ac:dyDescent="0.25">
      <c r="C84">
        <v>2555</v>
      </c>
      <c r="D84" t="s">
        <v>26</v>
      </c>
    </row>
    <row r="85" spans="3:4" x14ac:dyDescent="0.25">
      <c r="C85">
        <f>+M53/(M53+M54)</f>
        <v>0.5</v>
      </c>
      <c r="D85" t="s">
        <v>27</v>
      </c>
    </row>
    <row r="86" spans="3:4" x14ac:dyDescent="0.25">
      <c r="C86">
        <f>+C84*C83/C85</f>
        <v>5110</v>
      </c>
      <c r="D86" t="s">
        <v>28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 Waldmann</cp:lastModifiedBy>
  <dcterms:created xsi:type="dcterms:W3CDTF">2021-12-04T14:17:09Z</dcterms:created>
  <dcterms:modified xsi:type="dcterms:W3CDTF">2024-08-05T08:17:00Z</dcterms:modified>
</cp:coreProperties>
</file>