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ichiganstate-my.sharepoint.com/personal/mitch616_msu_edu/Documents/Research/Active Projects/LCS ORM/"/>
    </mc:Choice>
  </mc:AlternateContent>
  <xr:revisionPtr revIDLastSave="62" documentId="8_{DD4AB183-4AA5-47AA-B31C-F92CDE9000BE}" xr6:coauthVersionLast="45" xr6:coauthVersionMax="45" xr10:uidLastSave="{C332C34C-D6BF-4C2C-A219-E5BB073AD7D0}"/>
  <bookViews>
    <workbookView xWindow="-108" yWindow="-108" windowWidth="20376" windowHeight="12216" xr2:uid="{5CC37696-7C22-4EDC-AE6B-17695848A2E3}"/>
  </bookViews>
  <sheets>
    <sheet name="Instructions" sheetId="4" r:id="rId1"/>
    <sheet name="Univariate Inputs and Charts" sheetId="1" r:id="rId2"/>
    <sheet name="Univariate Data" sheetId="2" state="hidden" r:id="rId3"/>
    <sheet name="Bivariate Inputs and Charts" sheetId="5" r:id="rId4"/>
    <sheet name="Bivariate Data" sheetId="6" state="hidden" r:id="rId5"/>
  </sheets>
  <externalReferences>
    <externalReference r:id="rId6"/>
  </externalReferences>
  <definedNames>
    <definedName name="blerg" localSheetId="4">OFFSET('Bivariate Data'!XFA2,0,0,COUNTA('Bivariate Data'!XFA:XFA) - 1)</definedName>
    <definedName name="blerg" localSheetId="3">OFFSET([1]Data!XFA2,0,0,COUNTA([1]Data!XFA:XFA) - 1)</definedName>
    <definedName name="blerg">OFFSET('Univariate Data'!XFA2,0,0,COUNTA('Univariate Data'!XFA:XFA) - 1)</definedName>
  </definedNames>
  <calcPr calcId="191029"/>
  <pivotCaches>
    <pivotCache cacheId="96" r:id="rId7"/>
    <pivotCache cacheId="99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6" l="1"/>
  <c r="A3" i="6"/>
  <c r="D2" i="6" l="1"/>
  <c r="B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C22" i="2"/>
  <c r="B2" i="2"/>
  <c r="C3" i="6" l="1"/>
  <c r="B3" i="6" s="1"/>
  <c r="E3" i="6"/>
  <c r="D3" i="6" s="1"/>
  <c r="A13" i="2"/>
  <c r="C13" i="2" s="1"/>
  <c r="A22" i="2"/>
  <c r="C21" i="2" s="1"/>
  <c r="A20" i="2"/>
  <c r="C20" i="2" s="1"/>
  <c r="A19" i="2"/>
  <c r="C19" i="2" s="1"/>
  <c r="A18" i="2"/>
  <c r="C18" i="2" s="1"/>
  <c r="A17" i="2"/>
  <c r="C17" i="2" s="1"/>
  <c r="A16" i="2"/>
  <c r="C16" i="2" s="1"/>
  <c r="A15" i="2"/>
  <c r="C15" i="2" s="1"/>
  <c r="A14" i="2"/>
  <c r="C14" i="2" s="1"/>
  <c r="A12" i="2"/>
  <c r="C12" i="2" s="1"/>
  <c r="A11" i="2"/>
  <c r="C11" i="2" s="1"/>
  <c r="A10" i="2"/>
  <c r="C10" i="2" s="1"/>
  <c r="A9" i="2"/>
  <c r="C9" i="2" s="1"/>
  <c r="A8" i="2"/>
  <c r="C8" i="2" s="1"/>
  <c r="A7" i="2"/>
  <c r="C7" i="2" s="1"/>
  <c r="A6" i="2"/>
  <c r="C6" i="2" s="1"/>
  <c r="A5" i="2"/>
  <c r="A4" i="2"/>
  <c r="A3" i="2"/>
  <c r="A2" i="2"/>
  <c r="C2" i="2" s="1"/>
  <c r="B3" i="2" s="1"/>
  <c r="E4" i="6" l="1"/>
  <c r="D4" i="6" s="1"/>
  <c r="C4" i="6"/>
  <c r="B4" i="6" s="1"/>
  <c r="C3" i="2"/>
  <c r="B4" i="2" s="1"/>
  <c r="C4" i="2" s="1"/>
  <c r="B5" i="2" s="1"/>
  <c r="C5" i="2" s="1"/>
  <c r="B6" i="2" s="1"/>
  <c r="C5" i="6" l="1"/>
  <c r="B5" i="6" s="1"/>
  <c r="E5" i="6"/>
  <c r="D5" i="6" s="1"/>
  <c r="B7" i="2"/>
  <c r="E6" i="6" l="1"/>
  <c r="D6" i="6" s="1"/>
  <c r="C6" i="6"/>
  <c r="B6" i="6" s="1"/>
  <c r="B8" i="2"/>
  <c r="E7" i="6" l="1"/>
  <c r="D7" i="6" s="1"/>
  <c r="C7" i="6"/>
  <c r="B7" i="6" s="1"/>
  <c r="B9" i="2"/>
  <c r="C8" i="6" l="1"/>
  <c r="B8" i="6" s="1"/>
  <c r="E8" i="6"/>
  <c r="D8" i="6" s="1"/>
  <c r="B10" i="2"/>
  <c r="B11" i="2" l="1"/>
  <c r="B12" i="2" s="1"/>
  <c r="B13" i="2" s="1"/>
  <c r="B14" i="2" s="1"/>
  <c r="B15" i="2" s="1"/>
  <c r="B16" i="2" s="1"/>
  <c r="B17" i="2" s="1"/>
  <c r="B18" i="2" l="1"/>
  <c r="B19" i="2" l="1"/>
  <c r="B20" i="2" l="1"/>
  <c r="B21" i="2" l="1"/>
  <c r="B22" i="2" l="1"/>
  <c r="E9" i="6" l="1"/>
  <c r="D9" i="6" s="1"/>
  <c r="C9" i="6" l="1"/>
  <c r="B9" i="6" s="1"/>
  <c r="E10" i="6" l="1"/>
  <c r="D10" i="6" s="1"/>
  <c r="C10" i="6"/>
  <c r="B10" i="6" s="1"/>
  <c r="E11" i="6" l="1"/>
  <c r="D11" i="6" s="1"/>
  <c r="C11" i="6" l="1"/>
  <c r="B11" i="6" s="1"/>
  <c r="E12" i="6" l="1"/>
  <c r="D12" i="6" s="1"/>
  <c r="C12" i="6"/>
  <c r="B12" i="6" s="1"/>
  <c r="C13" i="6" l="1"/>
  <c r="B13" i="6" s="1"/>
  <c r="E13" i="6"/>
  <c r="D13" i="6" s="1"/>
  <c r="C14" i="6" l="1"/>
  <c r="B14" i="6" s="1"/>
  <c r="E14" i="6"/>
  <c r="D14" i="6" s="1"/>
  <c r="C15" i="6" l="1"/>
  <c r="B15" i="6" s="1"/>
  <c r="E15" i="6"/>
  <c r="D15" i="6" s="1"/>
  <c r="E16" i="6" l="1"/>
  <c r="D16" i="6" s="1"/>
  <c r="C16" i="6"/>
  <c r="B16" i="6" s="1"/>
  <c r="E17" i="6" l="1"/>
  <c r="D17" i="6" s="1"/>
  <c r="C17" i="6"/>
  <c r="B17" i="6" s="1"/>
  <c r="C18" i="6" l="1"/>
  <c r="B18" i="6" s="1"/>
  <c r="E18" i="6"/>
  <c r="D18" i="6" s="1"/>
  <c r="C19" i="6" l="1"/>
  <c r="B19" i="6" s="1"/>
  <c r="E19" i="6"/>
  <c r="D19" i="6" s="1"/>
  <c r="E20" i="6" l="1"/>
  <c r="D20" i="6" s="1"/>
  <c r="C20" i="6"/>
  <c r="B20" i="6" l="1"/>
  <c r="E21" i="6" s="1"/>
  <c r="D21" i="6" s="1"/>
  <c r="C21" i="6" l="1"/>
  <c r="B21" i="6" s="1"/>
  <c r="C22" i="6" l="1"/>
  <c r="B22" i="6" s="1"/>
  <c r="E22" i="6"/>
  <c r="D22" i="6" s="1"/>
</calcChain>
</file>

<file path=xl/sharedStrings.xml><?xml version="1.0" encoding="utf-8"?>
<sst xmlns="http://schemas.openxmlformats.org/spreadsheetml/2006/main" count="62" uniqueCount="41">
  <si>
    <t>Time</t>
  </si>
  <si>
    <t>Mean Change</t>
  </si>
  <si>
    <t>Scores</t>
  </si>
  <si>
    <t>Row Labels</t>
  </si>
  <si>
    <t>1</t>
  </si>
  <si>
    <t>2</t>
  </si>
  <si>
    <t>3</t>
  </si>
  <si>
    <t>4</t>
  </si>
  <si>
    <t>Grand Total</t>
  </si>
  <si>
    <t>Sum of Scores</t>
  </si>
  <si>
    <t>Title:</t>
  </si>
  <si>
    <t>Initial Mean Intercept:</t>
  </si>
  <si>
    <t>Constant Change Parameter:</t>
  </si>
  <si>
    <t>Proportional Change Parameter:</t>
  </si>
  <si>
    <t>Number of Timepoints:</t>
  </si>
  <si>
    <t>X-Axis:</t>
  </si>
  <si>
    <t>Y-Axis:</t>
  </si>
  <si>
    <t>Pay Satisfaction Over Time</t>
  </si>
  <si>
    <r>
      <t>Initial Mean Intercept (µ</t>
    </r>
    <r>
      <rPr>
        <b/>
        <vertAlign val="subscript"/>
        <sz val="12"/>
        <color theme="0"/>
        <rFont val="Times New Roman"/>
        <family val="1"/>
      </rPr>
      <t>g0</t>
    </r>
    <r>
      <rPr>
        <b/>
        <sz val="12"/>
        <color theme="0"/>
        <rFont val="Times New Roman"/>
        <family val="1"/>
      </rPr>
      <t>):</t>
    </r>
  </si>
  <si>
    <r>
      <t>Constant Change Parameter (µ</t>
    </r>
    <r>
      <rPr>
        <b/>
        <vertAlign val="subscript"/>
        <sz val="12"/>
        <color theme="0"/>
        <rFont val="Times New Roman"/>
        <family val="1"/>
      </rPr>
      <t>g1</t>
    </r>
    <r>
      <rPr>
        <b/>
        <sz val="12"/>
        <color theme="0"/>
        <rFont val="Times New Roman"/>
        <family val="1"/>
      </rPr>
      <t>):</t>
    </r>
  </si>
  <si>
    <r>
      <t>Proportional Change Parameter (β</t>
    </r>
    <r>
      <rPr>
        <b/>
        <vertAlign val="subscript"/>
        <sz val="12"/>
        <color theme="0"/>
        <rFont val="Times New Roman"/>
        <family val="1"/>
      </rPr>
      <t>x</t>
    </r>
    <r>
      <rPr>
        <b/>
        <sz val="12"/>
        <color theme="0"/>
        <rFont val="Times New Roman"/>
        <family val="1"/>
      </rPr>
      <t>):</t>
    </r>
  </si>
  <si>
    <t>Time Variable (X-Axis)</t>
  </si>
  <si>
    <t>Scores X</t>
  </si>
  <si>
    <t>Scores Y</t>
  </si>
  <si>
    <t>Mean Change X</t>
  </si>
  <si>
    <t>Mean Change Y</t>
  </si>
  <si>
    <r>
      <rPr>
        <b/>
        <u/>
        <sz val="11"/>
        <color theme="1"/>
        <rFont val="Calibri"/>
        <family val="2"/>
        <scheme val="minor"/>
      </rPr>
      <t>Univariate Dual Change Model Instructions:</t>
    </r>
    <r>
      <rPr>
        <sz val="11"/>
        <color theme="1"/>
        <rFont val="Calibri"/>
        <family val="2"/>
        <scheme val="minor"/>
      </rPr>
      <t xml:space="preserve">
1) Enter mean initial intercept, constant change, and proportional change parameters as well as the number of timepoints from Mplus or R output. Note that this file can only accommodate up to 20 data points.
2) Refresh the data table (Data-&gt;Queries &amp; Connections-&gt;Refresh All)
3) Remove unnecessary timepoints from your chart ("Time" filter on bottom left corner of chart, filter out blanks)
To plot the</t>
    </r>
    <r>
      <rPr>
        <i/>
        <sz val="11"/>
        <color theme="1"/>
        <rFont val="Calibri"/>
        <family val="2"/>
        <scheme val="minor"/>
      </rPr>
      <t xml:space="preserve"> intercept-only model</t>
    </r>
    <r>
      <rPr>
        <sz val="11"/>
        <color theme="1"/>
        <rFont val="Calibri"/>
        <family val="2"/>
        <scheme val="minor"/>
      </rPr>
      <t xml:space="preserve">, input the intercept value, and set constant change and proportional change parameters to zero.
To plot the </t>
    </r>
    <r>
      <rPr>
        <i/>
        <sz val="11"/>
        <color theme="1"/>
        <rFont val="Calibri"/>
        <family val="2"/>
        <scheme val="minor"/>
      </rPr>
      <t>constant change model</t>
    </r>
    <r>
      <rPr>
        <sz val="11"/>
        <color theme="1"/>
        <rFont val="Calibri"/>
        <family val="2"/>
        <scheme val="minor"/>
      </rPr>
      <t xml:space="preserve">, input the intercept and constant change value, and set the proportional change parameter to zero.
To plot the </t>
    </r>
    <r>
      <rPr>
        <i/>
        <sz val="11"/>
        <color theme="1"/>
        <rFont val="Calibri"/>
        <family val="2"/>
        <scheme val="minor"/>
      </rPr>
      <t>dual change model</t>
    </r>
    <r>
      <rPr>
        <sz val="11"/>
        <color theme="1"/>
        <rFont val="Calibri"/>
        <family val="2"/>
        <scheme val="minor"/>
      </rPr>
      <t xml:space="preserve">, input the intercept, constant change value, and proportional change parameters. 
</t>
    </r>
    <r>
      <rPr>
        <b/>
        <u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this plotting tool assumes basis coefficients are set to 1.0 and proportional change parameters are set to equality over measurement occasions.</t>
    </r>
  </si>
  <si>
    <r>
      <t>Initial Mean Intercept (µ</t>
    </r>
    <r>
      <rPr>
        <b/>
        <vertAlign val="subscript"/>
        <sz val="12"/>
        <color theme="0"/>
        <rFont val="Times New Roman"/>
        <family val="1"/>
      </rPr>
      <t>h0</t>
    </r>
    <r>
      <rPr>
        <b/>
        <sz val="12"/>
        <color theme="0"/>
        <rFont val="Times New Roman"/>
        <family val="1"/>
      </rPr>
      <t>):</t>
    </r>
  </si>
  <si>
    <r>
      <t>Constant Change Parameter (µ</t>
    </r>
    <r>
      <rPr>
        <b/>
        <vertAlign val="subscript"/>
        <sz val="12"/>
        <color theme="0"/>
        <rFont val="Times New Roman"/>
        <family val="1"/>
      </rPr>
      <t>h1</t>
    </r>
    <r>
      <rPr>
        <b/>
        <sz val="12"/>
        <color theme="0"/>
        <rFont val="Times New Roman"/>
        <family val="1"/>
      </rPr>
      <t>):</t>
    </r>
  </si>
  <si>
    <t>Title Y Graph:</t>
  </si>
  <si>
    <t>Pay Satisfaction</t>
  </si>
  <si>
    <r>
      <t>Proportional Change Parameter (β</t>
    </r>
    <r>
      <rPr>
        <b/>
        <vertAlign val="subscript"/>
        <sz val="12"/>
        <color theme="0"/>
        <rFont val="Times New Roman"/>
        <family val="1"/>
      </rPr>
      <t>y</t>
    </r>
    <r>
      <rPr>
        <b/>
        <sz val="12"/>
        <color theme="0"/>
        <rFont val="Times New Roman"/>
        <family val="1"/>
      </rPr>
      <t>):</t>
    </r>
  </si>
  <si>
    <r>
      <t>Coupling Effect of Y on Δx (γ</t>
    </r>
    <r>
      <rPr>
        <b/>
        <vertAlign val="subscript"/>
        <sz val="12"/>
        <color theme="0"/>
        <rFont val="Times New Roman"/>
        <family val="1"/>
      </rPr>
      <t>x</t>
    </r>
    <r>
      <rPr>
        <b/>
        <sz val="12"/>
        <color theme="0"/>
        <rFont val="Times New Roman"/>
        <family val="1"/>
      </rPr>
      <t>)</t>
    </r>
  </si>
  <si>
    <r>
      <t>Coupling effect of X on Δy (γ</t>
    </r>
    <r>
      <rPr>
        <b/>
        <vertAlign val="subscript"/>
        <sz val="12"/>
        <color theme="0"/>
        <rFont val="Times New Roman"/>
        <family val="1"/>
      </rPr>
      <t>y</t>
    </r>
    <r>
      <rPr>
        <b/>
        <sz val="12"/>
        <color theme="0"/>
        <rFont val="Times New Roman"/>
        <family val="1"/>
      </rPr>
      <t>)</t>
    </r>
  </si>
  <si>
    <t>Life Satisfaction Over Time</t>
  </si>
  <si>
    <t>Life Satisfaction</t>
  </si>
  <si>
    <t>Mean Y</t>
  </si>
  <si>
    <t>Mean X</t>
  </si>
  <si>
    <r>
      <rPr>
        <b/>
        <u/>
        <sz val="11"/>
        <color theme="1"/>
        <rFont val="Calibri"/>
        <family val="2"/>
        <scheme val="minor"/>
      </rPr>
      <t>Bivariate Dual Change Model Instructions:</t>
    </r>
    <r>
      <rPr>
        <sz val="11"/>
        <color theme="1"/>
        <rFont val="Calibri"/>
        <family val="2"/>
        <scheme val="minor"/>
      </rPr>
      <t xml:space="preserve">
1) Enter mean initial intercept, constant change, proportional change, and coupling parameters as well as the number of timepoints from Mplus or R output. Note that this file can only accommodate up to 20 data points.
2) Refresh the data table (Data-&gt;Queries &amp; Connections-&gt;Refresh All)
3) Remove unnecessary timepoints from your chart ("Time" filter on bottom left corner of chart, filter out blanks)
To plot the</t>
    </r>
    <r>
      <rPr>
        <i/>
        <sz val="11"/>
        <color theme="1"/>
        <rFont val="Calibri"/>
        <family val="2"/>
        <scheme val="minor"/>
      </rPr>
      <t xml:space="preserve"> no coupling model</t>
    </r>
    <r>
      <rPr>
        <sz val="11"/>
        <color theme="1"/>
        <rFont val="Calibri"/>
        <family val="2"/>
        <scheme val="minor"/>
      </rPr>
      <t xml:space="preserve">, input the intercept value, constant change, proportional change parameters and set coupling parameters to zero.
To plot the </t>
    </r>
    <r>
      <rPr>
        <i/>
        <sz val="11"/>
        <color theme="1"/>
        <rFont val="Calibri"/>
        <family val="2"/>
        <scheme val="minor"/>
      </rPr>
      <t>unidirectional model</t>
    </r>
    <r>
      <rPr>
        <sz val="11"/>
        <color theme="1"/>
        <rFont val="Calibri"/>
        <family val="2"/>
        <scheme val="minor"/>
      </rPr>
      <t xml:space="preserve">,  input the intercept value, constant change, proportional change parameters and set the desired coupling effect to zero.
To plot the </t>
    </r>
    <r>
      <rPr>
        <i/>
        <sz val="11"/>
        <color theme="1"/>
        <rFont val="Calibri"/>
        <family val="2"/>
        <scheme val="minor"/>
      </rPr>
      <t>full coupling model</t>
    </r>
    <r>
      <rPr>
        <sz val="11"/>
        <color theme="1"/>
        <rFont val="Calibri"/>
        <family val="2"/>
        <scheme val="minor"/>
      </rPr>
      <t xml:space="preserve">,  input the intercept value, constant change, proportional change parameters and the coupling effects.
</t>
    </r>
    <r>
      <rPr>
        <b/>
        <u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this plotting tool assumes basis coefficients are set to 1.0 and proportional change parameters are set to equality over measurement occasions.</t>
    </r>
  </si>
  <si>
    <t>Y-Axis for X Graph</t>
  </si>
  <si>
    <t>Y-Axis for Y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</si>
</sst>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vertAlign val="subscript"/>
      <sz val="12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2" fillId="2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2" borderId="5" xfId="0" applyFont="1" applyFill="1" applyBorder="1" applyAlignment="1">
      <alignment horizontal="right"/>
    </xf>
    <xf numFmtId="0" fontId="1" fillId="0" borderId="6" xfId="0" applyFont="1" applyBorder="1"/>
    <xf numFmtId="0" fontId="2" fillId="2" borderId="1" xfId="0" applyFont="1" applyFill="1" applyBorder="1" applyAlignment="1">
      <alignment horizontal="right"/>
    </xf>
    <xf numFmtId="0" fontId="1" fillId="0" borderId="7" xfId="0" applyFont="1" applyBorder="1"/>
    <xf numFmtId="0" fontId="1" fillId="0" borderId="8" xfId="0" applyFont="1" applyBorder="1"/>
    <xf numFmtId="0" fontId="2" fillId="2" borderId="9" xfId="0" applyFont="1" applyFill="1" applyBorder="1" applyAlignment="1">
      <alignment horizontal="right"/>
    </xf>
    <xf numFmtId="0" fontId="1" fillId="0" borderId="10" xfId="0" applyFont="1" applyBorder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[Univariate and Bivariate LCS Model Plotting Tool.xlsx]Univariate Data!PivotTable7</c:name>
    <c:fmtId val="2"/>
  </c:pivotSource>
  <c:chart>
    <c:title>
      <c:tx>
        <c:strRef>
          <c:f>'Univariate Inputs and Charts'!$D$16</c:f>
          <c:strCache>
            <c:ptCount val="1"/>
            <c:pt idx="0">
              <c:v>Pay Satisfaction Over Time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tx1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chemeClr val="tx1">
                  <a:alpha val="96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'Univariate Inputs and Charts'!$D$17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>
                    <a:alpha val="96000"/>
                  </a:schemeClr>
                </a:solidFill>
              </a:ln>
              <a:effectLst/>
            </c:spPr>
          </c:marker>
          <c:cat>
            <c:strRef>
              <c:f>'Univariate Inputs and Charts'!$D$17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'Univariate Inputs and Charts'!$D$17</c:f>
              <c:numCache>
                <c:formatCode>General</c:formatCode>
                <c:ptCount val="4"/>
                <c:pt idx="0">
                  <c:v>7.5839999999999996</c:v>
                </c:pt>
                <c:pt idx="1">
                  <c:v>7.6742399999999993</c:v>
                </c:pt>
                <c:pt idx="2">
                  <c:v>7.7180064000000002</c:v>
                </c:pt>
                <c:pt idx="3">
                  <c:v>7.7392331040000002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9-439F-88FD-65EEBC8C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589768"/>
        <c:axId val="480590096"/>
      </c:lineChart>
      <c:catAx>
        <c:axId val="480589768"/>
        <c:scaling>
          <c:orientation val="minMax"/>
        </c:scaling>
        <c:delete val="0"/>
        <c:axPos val="b"/>
        <c:title>
          <c:tx>
            <c:strRef>
              <c:f>'Univariate Inputs and Charts'!$D$17</c:f>
              <c:strCache>
                <c:ptCount val="1"/>
                <c:pt idx="0">
                  <c:v>Time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0590096"/>
        <c:crosses val="autoZero"/>
        <c:auto val="1"/>
        <c:lblAlgn val="ctr"/>
        <c:lblOffset val="100"/>
        <c:noMultiLvlLbl val="0"/>
      </c:catAx>
      <c:valAx>
        <c:axId val="480590096"/>
        <c:scaling>
          <c:orientation val="minMax"/>
          <c:max val="8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'Univariate Inputs and Charts'!$D$18</c:f>
              <c:strCache>
                <c:ptCount val="1"/>
                <c:pt idx="0">
                  <c:v>Pay Satisfaction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058976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[Univariate and Bivariate LCS Model Plotting Tool.xlsx]Bivariate Data!PivotTable7</c:name>
    <c:fmtId val="6"/>
  </c:pivotSource>
  <c:chart>
    <c:title>
      <c:tx>
        <c:strRef>
          <c:f>'Bivariate Inputs and Charts'!$D$15</c:f>
          <c:strCache>
            <c:ptCount val="1"/>
            <c:pt idx="0">
              <c:v>Pay Satisfaction Over Time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tx1"/>
            </a:solidFill>
            <a:prstDash val="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tx1"/>
            </a:solidFill>
            <a:prstDash val="sys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239485364975894"/>
          <c:y val="0.18582164328657313"/>
          <c:w val="0.8283751527986204"/>
          <c:h val="0.61286154987139629"/>
        </c:manualLayout>
      </c:layout>
      <c:lineChart>
        <c:grouping val="standard"/>
        <c:varyColors val="0"/>
        <c:ser>
          <c:idx val="0"/>
          <c:order val="0"/>
          <c:tx>
            <c:strRef>
              <c:f>'Bivariate Inputs and Charts'!$D$16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'Bivariate Inputs and Charts'!$D$16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'Bivariate Inputs and Charts'!$D$16</c:f>
              <c:numCache>
                <c:formatCode>General</c:formatCode>
                <c:ptCount val="4"/>
                <c:pt idx="0">
                  <c:v>7.5540000000000003</c:v>
                </c:pt>
                <c:pt idx="1">
                  <c:v>7.6733569999999993</c:v>
                </c:pt>
                <c:pt idx="2">
                  <c:v>7.6937394409999991</c:v>
                </c:pt>
                <c:pt idx="3">
                  <c:v>7.6916540966929992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AC-430C-9A68-C23770C2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178936"/>
        <c:axId val="813181560"/>
      </c:lineChart>
      <c:catAx>
        <c:axId val="813178936"/>
        <c:scaling>
          <c:orientation val="minMax"/>
        </c:scaling>
        <c:delete val="0"/>
        <c:axPos val="b"/>
        <c:title>
          <c:tx>
            <c:strRef>
              <c:f>'Bivariate Inputs and Charts'!$D$16</c:f>
              <c:strCache>
                <c:ptCount val="1"/>
                <c:pt idx="0">
                  <c:v>Time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3181560"/>
        <c:crosses val="autoZero"/>
        <c:auto val="1"/>
        <c:lblAlgn val="ctr"/>
        <c:lblOffset val="100"/>
        <c:noMultiLvlLbl val="0"/>
      </c:catAx>
      <c:valAx>
        <c:axId val="81318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'Bivariate Inputs and Charts'!$D$17</c:f>
              <c:strCache>
                <c:ptCount val="1"/>
                <c:pt idx="0">
                  <c:v>Pay Satisfaction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317893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[Univariate and Bivariate LCS Model Plotting Tool.xlsx]Bivariate Data!PivotTable1</c:name>
    <c:fmtId val="11"/>
  </c:pivotSource>
  <c:chart>
    <c:title>
      <c:tx>
        <c:strRef>
          <c:f>'Bivariate Inputs and Charts'!$D$18</c:f>
          <c:strCache>
            <c:ptCount val="1"/>
            <c:pt idx="0">
              <c:v>Life Satisfaction Over Time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tx1"/>
            </a:solidFill>
            <a:prstDash val="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tx1"/>
            </a:solidFill>
            <a:prstDash val="sys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54174573863916"/>
          <c:y val="0.26619561227242772"/>
          <c:w val="0.84181268370163165"/>
          <c:h val="0.54571606115868909"/>
        </c:manualLayout>
      </c:layout>
      <c:lineChart>
        <c:grouping val="standard"/>
        <c:varyColors val="0"/>
        <c:ser>
          <c:idx val="0"/>
          <c:order val="0"/>
          <c:tx>
            <c:strRef>
              <c:f>'Bivariate Inputs and Charts'!$D$19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'Bivariate Inputs and Charts'!$D$19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'Bivariate Inputs and Charts'!$D$19</c:f>
              <c:numCache>
                <c:formatCode>General</c:formatCode>
                <c:ptCount val="4"/>
                <c:pt idx="0">
                  <c:v>8.5589999999999993</c:v>
                </c:pt>
                <c:pt idx="1">
                  <c:v>8.4758239999999994</c:v>
                </c:pt>
                <c:pt idx="2">
                  <c:v>8.4478768639999995</c:v>
                </c:pt>
                <c:pt idx="3">
                  <c:v>8.4384866263039982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9-492D-802B-C6126D623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134392"/>
        <c:axId val="583139312"/>
      </c:lineChart>
      <c:catAx>
        <c:axId val="583134392"/>
        <c:scaling>
          <c:orientation val="minMax"/>
        </c:scaling>
        <c:delete val="0"/>
        <c:axPos val="b"/>
        <c:title>
          <c:tx>
            <c:strRef>
              <c:f>'Bivariate Inputs and Charts'!$D$19</c:f>
              <c:strCache>
                <c:ptCount val="1"/>
                <c:pt idx="0">
                  <c:v>Time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3139312"/>
        <c:crosses val="autoZero"/>
        <c:auto val="1"/>
        <c:lblAlgn val="ctr"/>
        <c:lblOffset val="100"/>
        <c:noMultiLvlLbl val="0"/>
      </c:catAx>
      <c:valAx>
        <c:axId val="58313931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'Bivariate Inputs and Charts'!$D$20</c:f>
              <c:strCache>
                <c:ptCount val="1"/>
                <c:pt idx="0">
                  <c:v>Life Satisfaction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313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0</xdr:row>
      <xdr:rowOff>22860</xdr:rowOff>
    </xdr:from>
    <xdr:to>
      <xdr:col>6</xdr:col>
      <xdr:colOff>502920</xdr:colOff>
      <xdr:row>14</xdr:row>
      <xdr:rowOff>160020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6CE5FAB-AF41-4D1A-9C43-B500D0CA8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15783</xdr:colOff>
      <xdr:row>0</xdr:row>
      <xdr:rowOff>28574</xdr:rowOff>
    </xdr:from>
    <xdr:to>
      <xdr:col>5</xdr:col>
      <xdr:colOff>123825</xdr:colOff>
      <xdr:row>13</xdr:row>
      <xdr:rowOff>180974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7274940-2DAD-447F-82CA-E193029A8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161111</xdr:colOff>
      <xdr:row>0</xdr:row>
      <xdr:rowOff>0</xdr:rowOff>
    </xdr:from>
    <xdr:to>
      <xdr:col>12</xdr:col>
      <xdr:colOff>228601</xdr:colOff>
      <xdr:row>13</xdr:row>
      <xdr:rowOff>142875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2BE8DE1D-AA1C-4C80-B5F5-D955AA4CE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variate%20Dual%20Change%20Model%20Plotting%20To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harts"/>
      <sheetName val="Data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cca Mitchell" refreshedDate="43941.598436458335" createdVersion="6" refreshedVersion="6" minRefreshableVersion="3" recordCount="21" xr:uid="{188DCC97-0BB3-4B6D-804F-D66074329333}">
  <cacheSource type="worksheet">
    <worksheetSource ref="A1:E22" sheet="Bivariate Data"/>
  </cacheSource>
  <cacheFields count="5">
    <cacheField name="Time" numFmtId="0">
      <sharedItems containsBlank="1" containsMixedTypes="1" containsNumber="1" containsInteger="1" minValue="0" maxValue="0" count="7">
        <s v="1"/>
        <s v="2"/>
        <s v="3"/>
        <s v="4"/>
        <s v=""/>
        <m/>
        <n v="0" u="1"/>
      </sharedItems>
    </cacheField>
    <cacheField name="Scores Y" numFmtId="0">
      <sharedItems containsMixedTypes="1" containsNumber="1" minValue="7.5540000000000003" maxValue="7.6937394409999991"/>
    </cacheField>
    <cacheField name="Mean Change X" numFmtId="0">
      <sharedItems containsBlank="1" containsMixedTypes="1" containsNumber="1" minValue="-4.7477072379513707E-3" maxValue="0.11935699999999949"/>
    </cacheField>
    <cacheField name="Scores X" numFmtId="0">
      <sharedItems containsMixedTypes="1" containsNumber="1" minValue="8.4353315064381427" maxValue="8.5589999999999993"/>
    </cacheField>
    <cacheField name="Mean Change Y" numFmtId="0">
      <sharedItems containsBlank="1" containsMixedTypes="1" containsNumber="1" minValue="-8.3175999999999917E-2" maxValue="-3.1551198658554824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cca Mitchell" refreshedDate="43941.598436805558" createdVersion="6" refreshedVersion="6" minRefreshableVersion="3" recordCount="21" xr:uid="{A8D7B790-4757-4607-9814-DA85131BFEB2}">
  <cacheSource type="worksheet">
    <worksheetSource ref="A1:B22" sheet="Univariate Data"/>
  </cacheSource>
  <cacheFields count="2">
    <cacheField name="Time" numFmtId="0">
      <sharedItems containsBlank="1" containsMixedTypes="1" containsNumber="1" containsInteger="1" minValue="0" maxValue="0" count="7">
        <s v="1"/>
        <s v="2"/>
        <s v="3"/>
        <s v="4"/>
        <s v=""/>
        <m/>
        <n v="0" u="1"/>
      </sharedItems>
    </cacheField>
    <cacheField name="Scores" numFmtId="0">
      <sharedItems containsMixedTypes="1" containsNumber="1" minValue="7.5839999999999996" maxValue="7.74952805543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n v="7.5540000000000003"/>
    <m/>
    <n v="8.5589999999999993"/>
    <m/>
  </r>
  <r>
    <x v="1"/>
    <n v="7.6733569999999993"/>
    <n v="0.11935699999999949"/>
    <n v="8.4758239999999994"/>
    <n v="-8.3175999999999917E-2"/>
  </r>
  <r>
    <x v="2"/>
    <n v="7.6937394409999991"/>
    <n v="2.0382440999999751E-2"/>
    <n v="8.4478768639999995"/>
    <n v="-2.7947135999999873E-2"/>
  </r>
  <r>
    <x v="3"/>
    <n v="7.6916540966929992"/>
    <n v="-2.0853443069999145E-3"/>
    <n v="8.4384866263039982"/>
    <n v="-9.3902376960004474E-3"/>
  </r>
  <r>
    <x v="4"/>
    <n v="7.6869063894550482"/>
    <n v="-4.7477072379513707E-3"/>
    <n v="8.4353315064381427"/>
    <n v="-3.1551198658554824E-3"/>
  </r>
  <r>
    <x v="4"/>
    <s v=""/>
    <s v=""/>
    <s v=""/>
    <s v=""/>
  </r>
  <r>
    <x v="4"/>
    <s v=""/>
    <s v=""/>
    <s v=""/>
    <s v=""/>
  </r>
  <r>
    <x v="4"/>
    <s v=""/>
    <s v=""/>
    <s v=""/>
    <s v=""/>
  </r>
  <r>
    <x v="4"/>
    <s v=""/>
    <s v=""/>
    <s v=""/>
    <s v=""/>
  </r>
  <r>
    <x v="4"/>
    <s v=""/>
    <s v=""/>
    <s v=""/>
    <s v=""/>
  </r>
  <r>
    <x v="4"/>
    <s v=""/>
    <s v=""/>
    <s v=""/>
    <s v=""/>
  </r>
  <r>
    <x v="4"/>
    <s v=""/>
    <s v=""/>
    <s v=""/>
    <s v=""/>
  </r>
  <r>
    <x v="4"/>
    <s v=""/>
    <s v=""/>
    <s v=""/>
    <s v=""/>
  </r>
  <r>
    <x v="4"/>
    <s v=""/>
    <s v=""/>
    <s v=""/>
    <s v=""/>
  </r>
  <r>
    <x v="4"/>
    <s v=""/>
    <s v=""/>
    <s v=""/>
    <s v=""/>
  </r>
  <r>
    <x v="4"/>
    <s v=""/>
    <s v=""/>
    <s v=""/>
    <s v=""/>
  </r>
  <r>
    <x v="4"/>
    <s v=""/>
    <s v=""/>
    <s v=""/>
    <s v=""/>
  </r>
  <r>
    <x v="4"/>
    <s v=""/>
    <s v=""/>
    <s v=""/>
    <s v=""/>
  </r>
  <r>
    <x v="4"/>
    <s v=""/>
    <s v=""/>
    <s v=""/>
    <s v=""/>
  </r>
  <r>
    <x v="4"/>
    <s v=""/>
    <s v=""/>
    <s v=""/>
    <s v=""/>
  </r>
  <r>
    <x v="5"/>
    <s v=""/>
    <s v=""/>
    <s v="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n v="7.5839999999999996"/>
  </r>
  <r>
    <x v="1"/>
    <n v="7.6742399999999993"/>
  </r>
  <r>
    <x v="2"/>
    <n v="7.7180064000000002"/>
  </r>
  <r>
    <x v="3"/>
    <n v="7.7392331040000002"/>
  </r>
  <r>
    <x v="4"/>
    <n v="7.7495280554399999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5"/>
    <s v=""/>
  </r>
  <r>
    <x v="4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D89DE8-C8D4-46B9-A2E5-BF7187708E28}" name="PivotTable7" cacheId="9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9">
  <location ref="E1:F6" firstHeaderRow="1" firstDataRow="1" firstDataCol="1"/>
  <pivotFields count="2">
    <pivotField axis="axisRow" showAll="0">
      <items count="8">
        <item m="1" x="6"/>
        <item x="0"/>
        <item x="1"/>
        <item x="2"/>
        <item x="3"/>
        <item h="1" x="4"/>
        <item h="1" x="5"/>
        <item t="default"/>
      </items>
    </pivotField>
    <pivotField dataField="1" multipleItemSelectionAllowed="1" showAll="0"/>
  </pivotFields>
  <rowFields count="1">
    <field x="0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cores" fld="1" baseField="0" baseItem="0"/>
  </dataFields>
  <chartFormats count="2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6D3535-9446-41B2-9A35-8207204170DC}" name="PivotTable1" cacheId="9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0">
  <location ref="K1:L6" firstHeaderRow="1" firstDataRow="1" firstDataCol="1"/>
  <pivotFields count="5">
    <pivotField name="Time" axis="axisRow" showAll="0">
      <items count="8">
        <item m="1" x="6"/>
        <item x="0"/>
        <item x="1"/>
        <item x="2"/>
        <item x="3"/>
        <item h="1" x="4"/>
        <item h="1" x="5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Mean X" fld="3" baseField="0" baseItem="0"/>
  </dataFields>
  <chartFormats count="1"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AF7503-2728-4B6B-B2A1-21016720576B}" name="PivotTable7" cacheId="9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0">
  <location ref="F1:G6" firstHeaderRow="1" firstDataRow="1" firstDataCol="1"/>
  <pivotFields count="5">
    <pivotField name="Time" axis="axisRow" showAll="0">
      <items count="8">
        <item m="1" x="6"/>
        <item x="0"/>
        <item x="1"/>
        <item x="2"/>
        <item x="3"/>
        <item h="1" x="4"/>
        <item h="1" x="5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Mean Y" fld="1" baseField="0" baseItem="10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9092B-BFFD-4085-B169-0781E2FA792E}">
  <dimension ref="A1:T8"/>
  <sheetViews>
    <sheetView tabSelected="1" workbookViewId="0">
      <selection sqref="A1:J8"/>
    </sheetView>
  </sheetViews>
  <sheetFormatPr defaultRowHeight="14.4" x14ac:dyDescent="0.3"/>
  <sheetData>
    <row r="1" spans="1:20" ht="14.4" customHeight="1" x14ac:dyDescent="0.3">
      <c r="A1" s="19" t="s">
        <v>26</v>
      </c>
      <c r="B1" s="20"/>
      <c r="C1" s="20"/>
      <c r="D1" s="20"/>
      <c r="E1" s="20"/>
      <c r="F1" s="20"/>
      <c r="G1" s="20"/>
      <c r="H1" s="20"/>
      <c r="I1" s="20"/>
      <c r="J1" s="20"/>
      <c r="K1" s="19" t="s">
        <v>38</v>
      </c>
      <c r="L1" s="20"/>
      <c r="M1" s="20"/>
      <c r="N1" s="20"/>
      <c r="O1" s="20"/>
      <c r="P1" s="20"/>
      <c r="Q1" s="20"/>
      <c r="R1" s="20"/>
      <c r="S1" s="20"/>
      <c r="T1" s="20"/>
    </row>
    <row r="2" spans="1:20" x14ac:dyDescent="0.3">
      <c r="A2" s="19"/>
      <c r="B2" s="20"/>
      <c r="C2" s="20"/>
      <c r="D2" s="20"/>
      <c r="E2" s="20"/>
      <c r="F2" s="20"/>
      <c r="G2" s="20"/>
      <c r="H2" s="20"/>
      <c r="I2" s="20"/>
      <c r="J2" s="20"/>
      <c r="K2" s="19"/>
      <c r="L2" s="20"/>
      <c r="M2" s="20"/>
      <c r="N2" s="20"/>
      <c r="O2" s="20"/>
      <c r="P2" s="20"/>
      <c r="Q2" s="20"/>
      <c r="R2" s="20"/>
      <c r="S2" s="20"/>
      <c r="T2" s="20"/>
    </row>
    <row r="3" spans="1:20" x14ac:dyDescent="0.3">
      <c r="A3" s="19"/>
      <c r="B3" s="20"/>
      <c r="C3" s="20"/>
      <c r="D3" s="20"/>
      <c r="E3" s="20"/>
      <c r="F3" s="20"/>
      <c r="G3" s="20"/>
      <c r="H3" s="20"/>
      <c r="I3" s="20"/>
      <c r="J3" s="20"/>
      <c r="K3" s="19"/>
      <c r="L3" s="20"/>
      <c r="M3" s="20"/>
      <c r="N3" s="20"/>
      <c r="O3" s="20"/>
      <c r="P3" s="20"/>
      <c r="Q3" s="20"/>
      <c r="R3" s="20"/>
      <c r="S3" s="20"/>
      <c r="T3" s="20"/>
    </row>
    <row r="4" spans="1:20" x14ac:dyDescent="0.3">
      <c r="A4" s="19"/>
      <c r="B4" s="20"/>
      <c r="C4" s="20"/>
      <c r="D4" s="20"/>
      <c r="E4" s="20"/>
      <c r="F4" s="20"/>
      <c r="G4" s="20"/>
      <c r="H4" s="20"/>
      <c r="I4" s="20"/>
      <c r="J4" s="20"/>
      <c r="K4" s="19"/>
      <c r="L4" s="20"/>
      <c r="M4" s="20"/>
      <c r="N4" s="20"/>
      <c r="O4" s="20"/>
      <c r="P4" s="20"/>
      <c r="Q4" s="20"/>
      <c r="R4" s="20"/>
      <c r="S4" s="20"/>
      <c r="T4" s="20"/>
    </row>
    <row r="5" spans="1:20" x14ac:dyDescent="0.3">
      <c r="A5" s="19"/>
      <c r="B5" s="20"/>
      <c r="C5" s="20"/>
      <c r="D5" s="20"/>
      <c r="E5" s="20"/>
      <c r="F5" s="20"/>
      <c r="G5" s="20"/>
      <c r="H5" s="20"/>
      <c r="I5" s="20"/>
      <c r="J5" s="20"/>
      <c r="K5" s="19"/>
      <c r="L5" s="20"/>
      <c r="M5" s="20"/>
      <c r="N5" s="20"/>
      <c r="O5" s="20"/>
      <c r="P5" s="20"/>
      <c r="Q5" s="20"/>
      <c r="R5" s="20"/>
      <c r="S5" s="20"/>
      <c r="T5" s="20"/>
    </row>
    <row r="6" spans="1:20" x14ac:dyDescent="0.3">
      <c r="A6" s="19"/>
      <c r="B6" s="20"/>
      <c r="C6" s="20"/>
      <c r="D6" s="20"/>
      <c r="E6" s="20"/>
      <c r="F6" s="20"/>
      <c r="G6" s="20"/>
      <c r="H6" s="20"/>
      <c r="I6" s="20"/>
      <c r="J6" s="20"/>
      <c r="K6" s="19"/>
      <c r="L6" s="20"/>
      <c r="M6" s="20"/>
      <c r="N6" s="20"/>
      <c r="O6" s="20"/>
      <c r="P6" s="20"/>
      <c r="Q6" s="20"/>
      <c r="R6" s="20"/>
      <c r="S6" s="20"/>
      <c r="T6" s="20"/>
    </row>
    <row r="7" spans="1:20" x14ac:dyDescent="0.3">
      <c r="A7" s="19"/>
      <c r="B7" s="20"/>
      <c r="C7" s="20"/>
      <c r="D7" s="20"/>
      <c r="E7" s="20"/>
      <c r="F7" s="20"/>
      <c r="G7" s="20"/>
      <c r="H7" s="20"/>
      <c r="I7" s="20"/>
      <c r="J7" s="20"/>
      <c r="K7" s="19"/>
      <c r="L7" s="20"/>
      <c r="M7" s="20"/>
      <c r="N7" s="20"/>
      <c r="O7" s="20"/>
      <c r="P7" s="20"/>
      <c r="Q7" s="20"/>
      <c r="R7" s="20"/>
      <c r="S7" s="20"/>
      <c r="T7" s="20"/>
    </row>
    <row r="8" spans="1:20" ht="176.4" customHeight="1" x14ac:dyDescent="0.3">
      <c r="A8" s="19"/>
      <c r="B8" s="20"/>
      <c r="C8" s="20"/>
      <c r="D8" s="20"/>
      <c r="E8" s="20"/>
      <c r="F8" s="20"/>
      <c r="G8" s="20"/>
      <c r="H8" s="20"/>
      <c r="I8" s="20"/>
      <c r="J8" s="20"/>
      <c r="K8" s="19"/>
      <c r="L8" s="20"/>
      <c r="M8" s="20"/>
      <c r="N8" s="20"/>
      <c r="O8" s="20"/>
      <c r="P8" s="20"/>
      <c r="Q8" s="20"/>
      <c r="R8" s="20"/>
      <c r="S8" s="20"/>
      <c r="T8" s="20"/>
    </row>
  </sheetData>
  <mergeCells count="2">
    <mergeCell ref="A1:J8"/>
    <mergeCell ref="K1:T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76531-7C29-404E-8067-C62A815EA3DA}">
  <dimension ref="A1:G18"/>
  <sheetViews>
    <sheetView workbookViewId="0">
      <selection activeCell="G13" sqref="G13"/>
    </sheetView>
  </sheetViews>
  <sheetFormatPr defaultRowHeight="15.6" x14ac:dyDescent="0.3"/>
  <cols>
    <col min="1" max="1" width="31.6640625" customWidth="1"/>
    <col min="2" max="2" width="7.33203125" style="5" bestFit="1" customWidth="1"/>
    <col min="3" max="3" width="8.109375" bestFit="1" customWidth="1"/>
    <col min="4" max="4" width="25.6640625" bestFit="1" customWidth="1"/>
    <col min="5" max="5" width="12.88671875" bestFit="1" customWidth="1"/>
  </cols>
  <sheetData>
    <row r="1" spans="1:7" x14ac:dyDescent="0.3">
      <c r="A1" s="12" t="s">
        <v>11</v>
      </c>
      <c r="B1" s="13">
        <v>7.5839999999999996</v>
      </c>
    </row>
    <row r="2" spans="1:7" x14ac:dyDescent="0.3">
      <c r="A2" s="14" t="s">
        <v>12</v>
      </c>
      <c r="B2" s="15">
        <v>3.996</v>
      </c>
    </row>
    <row r="3" spans="1:7" ht="16.2" thickBot="1" x14ac:dyDescent="0.35">
      <c r="A3" s="14" t="s">
        <v>13</v>
      </c>
      <c r="B3" s="15">
        <v>-0.51500000000000001</v>
      </c>
    </row>
    <row r="4" spans="1:7" ht="16.2" thickBot="1" x14ac:dyDescent="0.35">
      <c r="A4" s="17" t="s">
        <v>14</v>
      </c>
      <c r="B4" s="18">
        <v>4</v>
      </c>
    </row>
    <row r="6" spans="1:7" x14ac:dyDescent="0.3">
      <c r="D6" s="1"/>
      <c r="E6" s="1"/>
      <c r="F6" s="1"/>
      <c r="G6" s="1"/>
    </row>
    <row r="15" spans="1:7" ht="16.2" thickBot="1" x14ac:dyDescent="0.35"/>
    <row r="16" spans="1:7" x14ac:dyDescent="0.3">
      <c r="C16" s="6" t="s">
        <v>10</v>
      </c>
      <c r="D16" s="13" t="s">
        <v>17</v>
      </c>
    </row>
    <row r="17" spans="3:4" x14ac:dyDescent="0.3">
      <c r="C17" s="7" t="s">
        <v>15</v>
      </c>
      <c r="D17" s="15" t="s">
        <v>0</v>
      </c>
    </row>
    <row r="18" spans="3:4" ht="16.2" thickBot="1" x14ac:dyDescent="0.35">
      <c r="C18" s="8" t="s">
        <v>16</v>
      </c>
      <c r="D18" s="16" t="s">
        <v>30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E06AD-BD7F-4C62-A6C7-A5F48786D77A}">
  <dimension ref="A1:F22"/>
  <sheetViews>
    <sheetView workbookViewId="0">
      <selection activeCell="F18" sqref="F18"/>
    </sheetView>
  </sheetViews>
  <sheetFormatPr defaultRowHeight="14.4" x14ac:dyDescent="0.3"/>
  <cols>
    <col min="5" max="5" width="12.5546875" bestFit="1" customWidth="1"/>
    <col min="6" max="6" width="12.88671875" bestFit="1" customWidth="1"/>
    <col min="7" max="7" width="12.5546875" bestFit="1" customWidth="1"/>
    <col min="8" max="8" width="12.88671875" bestFit="1" customWidth="1"/>
  </cols>
  <sheetData>
    <row r="1" spans="1:6" x14ac:dyDescent="0.3">
      <c r="A1" t="s">
        <v>0</v>
      </c>
      <c r="B1" t="s">
        <v>2</v>
      </c>
      <c r="C1" t="s">
        <v>1</v>
      </c>
      <c r="E1" s="2" t="s">
        <v>3</v>
      </c>
      <c r="F1" t="s">
        <v>9</v>
      </c>
    </row>
    <row r="2" spans="1:6" x14ac:dyDescent="0.3">
      <c r="A2" t="str">
        <f>IF('Univariate Inputs and Charts'!$B$4&gt;=1,"1","")</f>
        <v>1</v>
      </c>
      <c r="B2">
        <f>'Univariate Inputs and Charts'!B1</f>
        <v>7.5839999999999996</v>
      </c>
      <c r="C2">
        <f>IF('Univariate Data'!A2&lt;&gt;"",'Univariate Inputs and Charts'!$B$2+('Univariate Inputs and Charts'!$B$3*B2),"")</f>
        <v>9.0240000000000098E-2</v>
      </c>
      <c r="E2" s="3" t="s">
        <v>4</v>
      </c>
      <c r="F2" s="4">
        <v>7.5839999999999996</v>
      </c>
    </row>
    <row r="3" spans="1:6" x14ac:dyDescent="0.3">
      <c r="A3" t="str">
        <f>IF('Univariate Inputs and Charts'!$B$4&gt;=2,"2","")</f>
        <v>2</v>
      </c>
      <c r="B3">
        <f>B2+C2</f>
        <v>7.6742399999999993</v>
      </c>
      <c r="C3">
        <f>IF('Univariate Data'!A3&lt;&gt;"",'Univariate Inputs and Charts'!$B$2+('Univariate Inputs and Charts'!$B$3*B3),"")</f>
        <v>4.3766400000000427E-2</v>
      </c>
      <c r="E3" s="3" t="s">
        <v>5</v>
      </c>
      <c r="F3" s="4">
        <v>7.6742399999999993</v>
      </c>
    </row>
    <row r="4" spans="1:6" x14ac:dyDescent="0.3">
      <c r="A4" t="str">
        <f>IF('Univariate Inputs and Charts'!$B$4&gt;=3,"3","")</f>
        <v>3</v>
      </c>
      <c r="B4">
        <f>IF(C3&lt;&gt;"",B3+C3,"")</f>
        <v>7.7180064000000002</v>
      </c>
      <c r="C4">
        <f>IF('Univariate Data'!A4&lt;&gt;"",'Univariate Inputs and Charts'!$B$2+('Univariate Inputs and Charts'!$B$3*B4),"")</f>
        <v>2.1226703999999597E-2</v>
      </c>
      <c r="E4" s="3" t="s">
        <v>6</v>
      </c>
      <c r="F4" s="4">
        <v>7.7180064000000002</v>
      </c>
    </row>
    <row r="5" spans="1:6" x14ac:dyDescent="0.3">
      <c r="A5" t="str">
        <f>IF('Univariate Inputs and Charts'!$B$4&gt;=4,"4","")</f>
        <v>4</v>
      </c>
      <c r="B5">
        <f>IF(C4&lt;&gt;"",B4+C4,"")</f>
        <v>7.7392331040000002</v>
      </c>
      <c r="C5">
        <f>IF('Univariate Data'!A5&lt;&gt;"",'Univariate Inputs and Charts'!$B$2+('Univariate Inputs and Charts'!$B$3*B5),"")</f>
        <v>1.02949514399997E-2</v>
      </c>
      <c r="E5" s="3" t="s">
        <v>7</v>
      </c>
      <c r="F5" s="4">
        <v>7.7392331040000002</v>
      </c>
    </row>
    <row r="6" spans="1:6" x14ac:dyDescent="0.3">
      <c r="A6" t="str">
        <f>IF('Univariate Inputs and Charts'!$B$4&gt;=5,"5","")</f>
        <v/>
      </c>
      <c r="B6">
        <f>IF(C5&lt;&gt;"",B5+C5,"")</f>
        <v>7.7495280554399999</v>
      </c>
      <c r="C6" t="str">
        <f>IF('Univariate Data'!A6&lt;&gt;"",'Univariate Inputs and Charts'!$B$2+('Univariate Inputs and Charts'!$B$3*B6),"")</f>
        <v/>
      </c>
      <c r="E6" s="3" t="s">
        <v>8</v>
      </c>
      <c r="F6" s="4">
        <v>30.715479504000001</v>
      </c>
    </row>
    <row r="7" spans="1:6" x14ac:dyDescent="0.3">
      <c r="A7" t="str">
        <f>IF('Univariate Inputs and Charts'!$B$4&gt;=6,"6","")</f>
        <v/>
      </c>
      <c r="B7" t="str">
        <f t="shared" ref="B7:B22" si="0">IF(C7&lt;&gt;"",B6+C7,"")</f>
        <v/>
      </c>
      <c r="C7" t="str">
        <f>IF('Univariate Data'!A7&lt;&gt;"",'Univariate Inputs and Charts'!$B$2+('Univariate Inputs and Charts'!$B$3*B7),"")</f>
        <v/>
      </c>
    </row>
    <row r="8" spans="1:6" x14ac:dyDescent="0.3">
      <c r="A8" t="str">
        <f>IF('Univariate Inputs and Charts'!$B$4&gt;=7,"7","")</f>
        <v/>
      </c>
      <c r="B8" t="str">
        <f t="shared" si="0"/>
        <v/>
      </c>
      <c r="C8" t="str">
        <f>IF('Univariate Data'!A8&lt;&gt;"",'Univariate Inputs and Charts'!$B$2+('Univariate Inputs and Charts'!$B$3*B8),"")</f>
        <v/>
      </c>
    </row>
    <row r="9" spans="1:6" x14ac:dyDescent="0.3">
      <c r="A9" t="str">
        <f>IF('Univariate Inputs and Charts'!$B$4&gt;=8,"8","")</f>
        <v/>
      </c>
      <c r="B9" t="str">
        <f t="shared" si="0"/>
        <v/>
      </c>
      <c r="C9" t="str">
        <f>IF('Univariate Data'!A9&lt;&gt;"",'Univariate Inputs and Charts'!$B$2+('Univariate Inputs and Charts'!$B$3*B9),"")</f>
        <v/>
      </c>
    </row>
    <row r="10" spans="1:6" x14ac:dyDescent="0.3">
      <c r="A10" t="str">
        <f>IF('Univariate Inputs and Charts'!$B$4&gt;=9,"9","")</f>
        <v/>
      </c>
      <c r="B10" t="str">
        <f t="shared" si="0"/>
        <v/>
      </c>
      <c r="C10" t="str">
        <f>IF('Univariate Data'!A10&lt;&gt;"",'Univariate Inputs and Charts'!$B$2+('Univariate Inputs and Charts'!$B$3*B10),"")</f>
        <v/>
      </c>
    </row>
    <row r="11" spans="1:6" x14ac:dyDescent="0.3">
      <c r="A11" t="str">
        <f>IF('Univariate Inputs and Charts'!$B$4&gt;=10,"10","")</f>
        <v/>
      </c>
      <c r="B11" t="str">
        <f t="shared" si="0"/>
        <v/>
      </c>
      <c r="C11" t="str">
        <f>IF('Univariate Data'!A11&lt;&gt;"",'Univariate Inputs and Charts'!$B$2+('Univariate Inputs and Charts'!$B$3*B11),"")</f>
        <v/>
      </c>
    </row>
    <row r="12" spans="1:6" x14ac:dyDescent="0.3">
      <c r="A12" t="str">
        <f>IF('Univariate Inputs and Charts'!$B$4&gt;=11,"11","")</f>
        <v/>
      </c>
      <c r="B12" t="str">
        <f t="shared" si="0"/>
        <v/>
      </c>
      <c r="C12" t="str">
        <f>IF('Univariate Data'!A12&lt;&gt;"",'Univariate Inputs and Charts'!$B$2+('Univariate Inputs and Charts'!$B$3*B12),"")</f>
        <v/>
      </c>
    </row>
    <row r="13" spans="1:6" x14ac:dyDescent="0.3">
      <c r="A13" t="str">
        <f>IF('Univariate Inputs and Charts'!$B$4&gt;=12,"12","")</f>
        <v/>
      </c>
      <c r="B13" t="str">
        <f t="shared" si="0"/>
        <v/>
      </c>
      <c r="C13" t="str">
        <f>IF('Univariate Data'!A13&lt;&gt;"",'Univariate Inputs and Charts'!$B$2+('Univariate Inputs and Charts'!$B$3*B13),"")</f>
        <v/>
      </c>
    </row>
    <row r="14" spans="1:6" x14ac:dyDescent="0.3">
      <c r="A14" t="str">
        <f>IF('Univariate Inputs and Charts'!$B$4&gt;=13,"13","")</f>
        <v/>
      </c>
      <c r="B14" t="str">
        <f t="shared" si="0"/>
        <v/>
      </c>
      <c r="C14" t="str">
        <f>IF('Univariate Data'!A14&lt;&gt;"",'Univariate Inputs and Charts'!$B$2+('Univariate Inputs and Charts'!$B$3*B14),"")</f>
        <v/>
      </c>
    </row>
    <row r="15" spans="1:6" x14ac:dyDescent="0.3">
      <c r="A15" t="str">
        <f>IF('Univariate Inputs and Charts'!$B$4&gt;=14,"14","")</f>
        <v/>
      </c>
      <c r="B15" t="str">
        <f t="shared" si="0"/>
        <v/>
      </c>
      <c r="C15" t="str">
        <f>IF('Univariate Data'!A15&lt;&gt;"",'Univariate Inputs and Charts'!$B$2+('Univariate Inputs and Charts'!$B$3*B15),"")</f>
        <v/>
      </c>
    </row>
    <row r="16" spans="1:6" x14ac:dyDescent="0.3">
      <c r="A16" t="str">
        <f>IF('Univariate Inputs and Charts'!$B$4&gt;=15,"15","")</f>
        <v/>
      </c>
      <c r="B16" t="str">
        <f t="shared" si="0"/>
        <v/>
      </c>
      <c r="C16" t="str">
        <f>IF('Univariate Data'!A16&lt;&gt;"",'Univariate Inputs and Charts'!$B$2+('Univariate Inputs and Charts'!$B$3*B16),"")</f>
        <v/>
      </c>
    </row>
    <row r="17" spans="1:3" x14ac:dyDescent="0.3">
      <c r="A17" t="str">
        <f>IF('Univariate Inputs and Charts'!$B$4&gt;=16,"16","")</f>
        <v/>
      </c>
      <c r="B17" t="str">
        <f t="shared" si="0"/>
        <v/>
      </c>
      <c r="C17" t="str">
        <f>IF('Univariate Data'!A17&lt;&gt;"",'Univariate Inputs and Charts'!$B$2+('Univariate Inputs and Charts'!$B$3*B17),"")</f>
        <v/>
      </c>
    </row>
    <row r="18" spans="1:3" x14ac:dyDescent="0.3">
      <c r="A18" t="str">
        <f>IF('Univariate Inputs and Charts'!$B$4&gt;=17,"17","")</f>
        <v/>
      </c>
      <c r="B18" t="str">
        <f t="shared" si="0"/>
        <v/>
      </c>
      <c r="C18" t="str">
        <f>IF('Univariate Data'!A18&lt;&gt;"",'Univariate Inputs and Charts'!$B$2+('Univariate Inputs and Charts'!$B$3*B18),"")</f>
        <v/>
      </c>
    </row>
    <row r="19" spans="1:3" x14ac:dyDescent="0.3">
      <c r="A19" t="str">
        <f>IF('Univariate Inputs and Charts'!$B$4&gt;=18,"18","")</f>
        <v/>
      </c>
      <c r="B19" t="str">
        <f t="shared" si="0"/>
        <v/>
      </c>
      <c r="C19" t="str">
        <f>IF('Univariate Data'!A19&lt;&gt;"",'Univariate Inputs and Charts'!$B$2+('Univariate Inputs and Charts'!$B$3*B19),"")</f>
        <v/>
      </c>
    </row>
    <row r="20" spans="1:3" x14ac:dyDescent="0.3">
      <c r="A20" t="str">
        <f>IF('Univariate Inputs and Charts'!$B$4&gt;=19,"19","")</f>
        <v/>
      </c>
      <c r="B20" t="str">
        <f t="shared" si="0"/>
        <v/>
      </c>
      <c r="C20" t="str">
        <f>IF('Univariate Data'!A20&lt;&gt;"",'Univariate Inputs and Charts'!$B$2+('Univariate Inputs and Charts'!$B$3*B20),"")</f>
        <v/>
      </c>
    </row>
    <row r="21" spans="1:3" x14ac:dyDescent="0.3">
      <c r="B21" t="str">
        <f t="shared" si="0"/>
        <v/>
      </c>
      <c r="C21" t="str">
        <f>IF('Univariate Data'!A22&lt;&gt;"",'Univariate Inputs and Charts'!$B$2+('Univariate Inputs and Charts'!$B$3*B21),"")</f>
        <v/>
      </c>
    </row>
    <row r="22" spans="1:3" x14ac:dyDescent="0.3">
      <c r="A22" t="str">
        <f>IF('Univariate Inputs and Charts'!$B$4&gt;=20,"20","")</f>
        <v/>
      </c>
      <c r="B22" t="str">
        <f t="shared" si="0"/>
        <v/>
      </c>
      <c r="C22" t="str">
        <f>IF('Univariate Data'!A23&lt;&gt;"",'Univariate Inputs and Charts'!$B$2+('Univariate Inputs and Charts'!$B$3*B22),"")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FF9C9-B365-448E-8784-45CF44980AA3}">
  <dimension ref="A1:G20"/>
  <sheetViews>
    <sheetView zoomScale="80" zoomScaleNormal="80" workbookViewId="0">
      <selection activeCell="B17" sqref="B17"/>
    </sheetView>
  </sheetViews>
  <sheetFormatPr defaultRowHeight="15.6" x14ac:dyDescent="0.3"/>
  <cols>
    <col min="1" max="1" width="36.21875" bestFit="1" customWidth="1"/>
    <col min="2" max="2" width="12.33203125" style="5" customWidth="1"/>
    <col min="3" max="3" width="23.109375" bestFit="1" customWidth="1"/>
    <col min="4" max="4" width="26" bestFit="1" customWidth="1"/>
    <col min="5" max="5" width="12.88671875" bestFit="1" customWidth="1"/>
  </cols>
  <sheetData>
    <row r="1" spans="1:7" ht="18" x14ac:dyDescent="0.4">
      <c r="A1" s="6" t="s">
        <v>18</v>
      </c>
      <c r="B1" s="9">
        <v>7.5540000000000003</v>
      </c>
      <c r="D1" s="5"/>
    </row>
    <row r="2" spans="1:7" ht="18" x14ac:dyDescent="0.4">
      <c r="A2" s="7" t="s">
        <v>19</v>
      </c>
      <c r="B2" s="10">
        <v>0.78500000000000003</v>
      </c>
      <c r="D2" s="5"/>
    </row>
    <row r="3" spans="1:7" ht="18" x14ac:dyDescent="0.4">
      <c r="A3" s="7" t="s">
        <v>31</v>
      </c>
      <c r="B3" s="10">
        <v>-0.54700000000000004</v>
      </c>
      <c r="D3" s="5"/>
    </row>
    <row r="4" spans="1:7" ht="18.600000000000001" thickBot="1" x14ac:dyDescent="0.45">
      <c r="A4" s="7" t="s">
        <v>33</v>
      </c>
      <c r="B4" s="10">
        <v>0.40500000000000003</v>
      </c>
      <c r="C4" s="5"/>
    </row>
    <row r="5" spans="1:7" ht="18" x14ac:dyDescent="0.4">
      <c r="A5" s="6" t="s">
        <v>27</v>
      </c>
      <c r="B5" s="9">
        <v>8.5589999999999993</v>
      </c>
      <c r="C5" s="5"/>
    </row>
    <row r="6" spans="1:7" ht="18" x14ac:dyDescent="0.4">
      <c r="A6" s="7" t="s">
        <v>28</v>
      </c>
      <c r="B6" s="10">
        <v>5.6</v>
      </c>
      <c r="C6" s="5"/>
    </row>
    <row r="7" spans="1:7" ht="18" x14ac:dyDescent="0.4">
      <c r="A7" s="7" t="s">
        <v>20</v>
      </c>
      <c r="B7" s="10">
        <v>-0.66400000000000003</v>
      </c>
      <c r="C7" s="5"/>
    </row>
    <row r="8" spans="1:7" ht="18.600000000000001" thickBot="1" x14ac:dyDescent="0.45">
      <c r="A8" s="8" t="s">
        <v>32</v>
      </c>
      <c r="B8" s="11">
        <v>0</v>
      </c>
    </row>
    <row r="9" spans="1:7" ht="16.2" thickBot="1" x14ac:dyDescent="0.35">
      <c r="A9" s="8" t="s">
        <v>14</v>
      </c>
      <c r="B9" s="11">
        <v>4</v>
      </c>
    </row>
    <row r="11" spans="1:7" x14ac:dyDescent="0.3">
      <c r="D11" s="1"/>
      <c r="E11" s="1"/>
      <c r="F11" s="1"/>
      <c r="G11" s="1"/>
    </row>
    <row r="14" spans="1:7" ht="16.2" thickBot="1" x14ac:dyDescent="0.35">
      <c r="D14" s="1"/>
      <c r="E14" s="1"/>
      <c r="F14" s="1"/>
      <c r="G14" s="1"/>
    </row>
    <row r="15" spans="1:7" x14ac:dyDescent="0.3">
      <c r="C15" s="6" t="s">
        <v>29</v>
      </c>
      <c r="D15" s="9" t="s">
        <v>17</v>
      </c>
    </row>
    <row r="16" spans="1:7" x14ac:dyDescent="0.3">
      <c r="C16" s="7" t="s">
        <v>21</v>
      </c>
      <c r="D16" s="10" t="s">
        <v>0</v>
      </c>
    </row>
    <row r="17" spans="3:4" ht="16.2" thickBot="1" x14ac:dyDescent="0.35">
      <c r="C17" s="8" t="s">
        <v>40</v>
      </c>
      <c r="D17" s="11" t="s">
        <v>30</v>
      </c>
    </row>
    <row r="18" spans="3:4" x14ac:dyDescent="0.3">
      <c r="C18" s="7" t="s">
        <v>29</v>
      </c>
      <c r="D18" s="10" t="s">
        <v>34</v>
      </c>
    </row>
    <row r="19" spans="3:4" x14ac:dyDescent="0.3">
      <c r="C19" s="7" t="s">
        <v>21</v>
      </c>
      <c r="D19" s="10" t="s">
        <v>0</v>
      </c>
    </row>
    <row r="20" spans="3:4" ht="16.2" thickBot="1" x14ac:dyDescent="0.35">
      <c r="C20" s="8" t="s">
        <v>39</v>
      </c>
      <c r="D20" s="11" t="s">
        <v>35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6EEAA-DC0B-431B-91F8-5A259E00CA99}">
  <dimension ref="A1:L22"/>
  <sheetViews>
    <sheetView workbookViewId="0">
      <selection activeCell="F2" sqref="F2"/>
    </sheetView>
  </sheetViews>
  <sheetFormatPr defaultRowHeight="14.4" x14ac:dyDescent="0.3"/>
  <cols>
    <col min="6" max="6" width="12.5546875" bestFit="1" customWidth="1"/>
    <col min="7" max="9" width="12" bestFit="1" customWidth="1"/>
    <col min="11" max="11" width="12.5546875" bestFit="1" customWidth="1"/>
    <col min="12" max="15" width="12" bestFit="1" customWidth="1"/>
  </cols>
  <sheetData>
    <row r="1" spans="1:12" x14ac:dyDescent="0.3">
      <c r="A1" t="s">
        <v>0</v>
      </c>
      <c r="B1" t="s">
        <v>23</v>
      </c>
      <c r="C1" t="s">
        <v>24</v>
      </c>
      <c r="D1" t="s">
        <v>22</v>
      </c>
      <c r="E1" t="s">
        <v>25</v>
      </c>
      <c r="F1" s="2" t="s">
        <v>3</v>
      </c>
      <c r="G1" t="s">
        <v>36</v>
      </c>
      <c r="K1" s="2" t="s">
        <v>3</v>
      </c>
      <c r="L1" t="s">
        <v>37</v>
      </c>
    </row>
    <row r="2" spans="1:12" x14ac:dyDescent="0.3">
      <c r="A2" t="str">
        <f>IF('Bivariate Inputs and Charts'!$B$9&gt;=1,"1","")</f>
        <v>1</v>
      </c>
      <c r="B2">
        <f>'Bivariate Inputs and Charts'!B1</f>
        <v>7.5540000000000003</v>
      </c>
      <c r="D2">
        <f>'Bivariate Inputs and Charts'!B5</f>
        <v>8.5589999999999993</v>
      </c>
      <c r="F2" s="3" t="s">
        <v>4</v>
      </c>
      <c r="G2" s="4">
        <v>7.5540000000000003</v>
      </c>
      <c r="K2" s="3" t="s">
        <v>4</v>
      </c>
      <c r="L2" s="4">
        <v>8.5589999999999993</v>
      </c>
    </row>
    <row r="3" spans="1:12" x14ac:dyDescent="0.3">
      <c r="A3" t="str">
        <f>IF('Bivariate Inputs and Charts'!$B$9&gt;=2,"2","")</f>
        <v>2</v>
      </c>
      <c r="B3">
        <f>IF(A2&lt;&gt;"",B2+C3,"")</f>
        <v>7.6733569999999993</v>
      </c>
      <c r="C3">
        <f>IF('Bivariate Data'!A2&lt;&gt;"",'Bivariate Inputs and Charts'!$B$2+('Bivariate Inputs and Charts'!$B$3*B2)+(D2*'Bivariate Inputs and Charts'!$B$4),"")</f>
        <v>0.11935699999999949</v>
      </c>
      <c r="D3">
        <f>IF(A2&lt;&gt;"",D2+E3,"")</f>
        <v>8.4758239999999994</v>
      </c>
      <c r="E3">
        <f>IF('Bivariate Data'!A2&lt;&gt;"",'Bivariate Inputs and Charts'!$B$6+('Bivariate Inputs and Charts'!$B$7*D2)+(B2*'Bivariate Inputs and Charts'!$B$8),"")</f>
        <v>-8.3175999999999917E-2</v>
      </c>
      <c r="F3" s="3" t="s">
        <v>5</v>
      </c>
      <c r="G3" s="4">
        <v>7.6733569999999993</v>
      </c>
      <c r="K3" s="3" t="s">
        <v>5</v>
      </c>
      <c r="L3" s="4">
        <v>8.4758239999999994</v>
      </c>
    </row>
    <row r="4" spans="1:12" x14ac:dyDescent="0.3">
      <c r="A4" t="str">
        <f>IF('Bivariate Inputs and Charts'!$B$9&gt;=3,"3","")</f>
        <v>3</v>
      </c>
      <c r="B4">
        <f>IF(A3&lt;&gt;"",B3+C4,"")</f>
        <v>7.6937394409999991</v>
      </c>
      <c r="C4">
        <f>IF('Bivariate Data'!A3&lt;&gt;"",'Bivariate Inputs and Charts'!$B$2+('Bivariate Inputs and Charts'!$B$3*B3)+(D3*'Bivariate Inputs and Charts'!$B$4),"")</f>
        <v>2.0382440999999751E-2</v>
      </c>
      <c r="D4">
        <f>IF(A3&lt;&gt;"",D3+E4,"")</f>
        <v>8.4478768639999995</v>
      </c>
      <c r="E4">
        <f>IF('Bivariate Data'!A3&lt;&gt;"",'Bivariate Inputs and Charts'!$B$6+('Bivariate Inputs and Charts'!$B$7*D3)+(B3*'Bivariate Inputs and Charts'!$B$8),"")</f>
        <v>-2.7947135999999873E-2</v>
      </c>
      <c r="F4" s="3" t="s">
        <v>6</v>
      </c>
      <c r="G4" s="4">
        <v>7.6937394409999991</v>
      </c>
      <c r="K4" s="3" t="s">
        <v>6</v>
      </c>
      <c r="L4" s="4">
        <v>8.4478768639999995</v>
      </c>
    </row>
    <row r="5" spans="1:12" x14ac:dyDescent="0.3">
      <c r="A5" t="str">
        <f>IF('Bivariate Inputs and Charts'!$B$9&gt;=4,"4","")</f>
        <v>4</v>
      </c>
      <c r="B5">
        <f>IF(A4&lt;&gt;"",B4+C5,"")</f>
        <v>7.6916540966929992</v>
      </c>
      <c r="C5">
        <f>IF('Bivariate Data'!A4&lt;&gt;"",'Bivariate Inputs and Charts'!$B$2+('Bivariate Inputs and Charts'!$B$3*B4)+(D4*'Bivariate Inputs and Charts'!$B$4),"")</f>
        <v>-2.0853443069999145E-3</v>
      </c>
      <c r="D5">
        <f>IF(A4&lt;&gt;"",D4+E5,"")</f>
        <v>8.4384866263039982</v>
      </c>
      <c r="E5">
        <f>IF('Bivariate Data'!A4&lt;&gt;"",'Bivariate Inputs and Charts'!$B$6+('Bivariate Inputs and Charts'!$B$7*D4)+(B4*'Bivariate Inputs and Charts'!$B$8),"")</f>
        <v>-9.3902376960004474E-3</v>
      </c>
      <c r="F5" s="3" t="s">
        <v>7</v>
      </c>
      <c r="G5" s="4">
        <v>7.6916540966929992</v>
      </c>
      <c r="K5" s="3" t="s">
        <v>7</v>
      </c>
      <c r="L5" s="4">
        <v>8.4384866263039982</v>
      </c>
    </row>
    <row r="6" spans="1:12" x14ac:dyDescent="0.3">
      <c r="A6" t="str">
        <f>IF('Bivariate Inputs and Charts'!$B$9&gt;=5,"5","")</f>
        <v/>
      </c>
      <c r="B6">
        <f>IF(A5&lt;&gt;"",B5+C6,"")</f>
        <v>7.6869063894550482</v>
      </c>
      <c r="C6">
        <f>IF('Bivariate Data'!A5&lt;&gt;"",'Bivariate Inputs and Charts'!$B$2+('Bivariate Inputs and Charts'!$B$3*B5)+(D5*'Bivariate Inputs and Charts'!$B$4),"")</f>
        <v>-4.7477072379513707E-3</v>
      </c>
      <c r="D6">
        <f>IF(A5&lt;&gt;"",D5+E6,"")</f>
        <v>8.4353315064381427</v>
      </c>
      <c r="E6">
        <f>IF('Bivariate Data'!A5&lt;&gt;"",'Bivariate Inputs and Charts'!$B$6+('Bivariate Inputs and Charts'!$B$7*D5)+(B5*'Bivariate Inputs and Charts'!$B$8),"")</f>
        <v>-3.1551198658554824E-3</v>
      </c>
      <c r="F6" s="3" t="s">
        <v>8</v>
      </c>
      <c r="G6" s="4">
        <v>30.612750537693</v>
      </c>
      <c r="K6" s="3" t="s">
        <v>8</v>
      </c>
      <c r="L6" s="4">
        <v>33.921187490304</v>
      </c>
    </row>
    <row r="7" spans="1:12" x14ac:dyDescent="0.3">
      <c r="A7" t="str">
        <f>IF('Bivariate Inputs and Charts'!$B$9&gt;=6,"6","")</f>
        <v/>
      </c>
      <c r="B7" t="str">
        <f>IF(A6&lt;&gt;"",B6+C7,"")</f>
        <v/>
      </c>
      <c r="C7" t="str">
        <f>IF('Bivariate Data'!A6&lt;&gt;"",'Bivariate Inputs and Charts'!$B$2+('Bivariate Inputs and Charts'!$B$3*B6)+(D6*'Bivariate Inputs and Charts'!$B$4),"")</f>
        <v/>
      </c>
      <c r="D7" t="str">
        <f>IF(A6&lt;&gt;"",D6+E7,"")</f>
        <v/>
      </c>
      <c r="E7" t="str">
        <f>IF('Bivariate Data'!A6&lt;&gt;"",'Bivariate Inputs and Charts'!$B$6+('Bivariate Inputs and Charts'!$B$7*D6)+(B6*'Bivariate Inputs and Charts'!$B$8),"")</f>
        <v/>
      </c>
    </row>
    <row r="8" spans="1:12" x14ac:dyDescent="0.3">
      <c r="A8" t="str">
        <f>IF('Bivariate Inputs and Charts'!$B$9&gt;=7,"7","")</f>
        <v/>
      </c>
      <c r="B8" t="str">
        <f>IF(A7&lt;&gt;"",B7+C8,"")</f>
        <v/>
      </c>
      <c r="C8" t="str">
        <f>IF('Bivariate Data'!A7&lt;&gt;"",'Bivariate Inputs and Charts'!$B$2+('Bivariate Inputs and Charts'!$B$3*B7)+(D7*'Bivariate Inputs and Charts'!$B$4),"")</f>
        <v/>
      </c>
      <c r="D8" t="str">
        <f>IF(A7&lt;&gt;"",D7+E8,"")</f>
        <v/>
      </c>
      <c r="E8" t="str">
        <f>IF('Bivariate Data'!A7&lt;&gt;"",'Bivariate Inputs and Charts'!$B$6+('Bivariate Inputs and Charts'!$B$7*D7)+(B7*'Bivariate Inputs and Charts'!$B$8),"")</f>
        <v/>
      </c>
    </row>
    <row r="9" spans="1:12" x14ac:dyDescent="0.3">
      <c r="A9" t="str">
        <f>IF('Bivariate Inputs and Charts'!$B$9&gt;=8,"8","")</f>
        <v/>
      </c>
      <c r="B9" t="str">
        <f>IF(A8&lt;&gt;"",B8+C9,"")</f>
        <v/>
      </c>
      <c r="C9" t="str">
        <f>IF('Bivariate Data'!A8&lt;&gt;"",'Bivariate Inputs and Charts'!$B$2+('Bivariate Inputs and Charts'!$B$3*B8)+(D8*'Bivariate Inputs and Charts'!$B$4),"")</f>
        <v/>
      </c>
      <c r="D9" t="str">
        <f>IF(A8&lt;&gt;"",D8+E9,"")</f>
        <v/>
      </c>
      <c r="E9" t="str">
        <f>IF('Bivariate Data'!A8&lt;&gt;"",'Bivariate Inputs and Charts'!$B$6+('Bivariate Inputs and Charts'!$B$7*D8)+(B8*'Bivariate Inputs and Charts'!$B$8),"")</f>
        <v/>
      </c>
    </row>
    <row r="10" spans="1:12" x14ac:dyDescent="0.3">
      <c r="A10" t="str">
        <f>IF('Bivariate Inputs and Charts'!$B$9&gt;=9,"9","")</f>
        <v/>
      </c>
      <c r="B10" t="str">
        <f>IF(A9&lt;&gt;"",B9+C10,"")</f>
        <v/>
      </c>
      <c r="C10" t="str">
        <f>IF('Bivariate Data'!A9&lt;&gt;"",'Bivariate Inputs and Charts'!$B$2+('Bivariate Inputs and Charts'!$B$3*B9)+(D9*'Bivariate Inputs and Charts'!$B$4),"")</f>
        <v/>
      </c>
      <c r="D10" t="str">
        <f>IF(A9&lt;&gt;"",D9+E10,"")</f>
        <v/>
      </c>
      <c r="E10" t="str">
        <f>IF('Bivariate Data'!A9&lt;&gt;"",'Bivariate Inputs and Charts'!$B$6+('Bivariate Inputs and Charts'!$B$7*D9)+(B9*'Bivariate Inputs and Charts'!$B$8),"")</f>
        <v/>
      </c>
    </row>
    <row r="11" spans="1:12" x14ac:dyDescent="0.3">
      <c r="A11" t="str">
        <f>IF('Bivariate Inputs and Charts'!$B$9&gt;=10,"10","")</f>
        <v/>
      </c>
      <c r="B11" t="str">
        <f>IF(A10&lt;&gt;"",B10+C11,"")</f>
        <v/>
      </c>
      <c r="C11" t="str">
        <f>IF('Bivariate Data'!A10&lt;&gt;"",'Bivariate Inputs and Charts'!$B$2+('Bivariate Inputs and Charts'!$B$3*B10)+(D10*'Bivariate Inputs and Charts'!$B$4),"")</f>
        <v/>
      </c>
      <c r="D11" t="str">
        <f>IF(A10&lt;&gt;"",D10+E11,"")</f>
        <v/>
      </c>
      <c r="E11" t="str">
        <f>IF('Bivariate Data'!A10&lt;&gt;"",'Bivariate Inputs and Charts'!$B$6+('Bivariate Inputs and Charts'!$B$7*D10)+(B10*'Bivariate Inputs and Charts'!$B$8),"")</f>
        <v/>
      </c>
    </row>
    <row r="12" spans="1:12" x14ac:dyDescent="0.3">
      <c r="A12" t="str">
        <f>IF('Bivariate Inputs and Charts'!$B$9&gt;=11,"11","")</f>
        <v/>
      </c>
      <c r="B12" t="str">
        <f>IF(A11&lt;&gt;"",B11+C12,"")</f>
        <v/>
      </c>
      <c r="C12" t="str">
        <f>IF('Bivariate Data'!A11&lt;&gt;"",'Bivariate Inputs and Charts'!$B$2+('Bivariate Inputs and Charts'!$B$3*B11)+(D11*'Bivariate Inputs and Charts'!$B$4),"")</f>
        <v/>
      </c>
      <c r="D12" t="str">
        <f>IF(A11&lt;&gt;"",D11+E12,"")</f>
        <v/>
      </c>
      <c r="E12" t="str">
        <f>IF('Bivariate Data'!A11&lt;&gt;"",'Bivariate Inputs and Charts'!$B$6+('Bivariate Inputs and Charts'!$B$7*D11)+(B11*'Bivariate Inputs and Charts'!$B$8),"")</f>
        <v/>
      </c>
    </row>
    <row r="13" spans="1:12" x14ac:dyDescent="0.3">
      <c r="A13" t="str">
        <f>IF('Bivariate Inputs and Charts'!$B$9&gt;=12,"12","")</f>
        <v/>
      </c>
      <c r="B13" t="str">
        <f>IF(A12&lt;&gt;"",B12+C13,"")</f>
        <v/>
      </c>
      <c r="C13" t="str">
        <f>IF('Bivariate Data'!A12&lt;&gt;"",'Bivariate Inputs and Charts'!$B$2+('Bivariate Inputs and Charts'!$B$3*B12)+(D12*'Bivariate Inputs and Charts'!$B$4),"")</f>
        <v/>
      </c>
      <c r="D13" t="str">
        <f>IF(A12&lt;&gt;"",D12+E13,"")</f>
        <v/>
      </c>
      <c r="E13" t="str">
        <f>IF('Bivariate Data'!A12&lt;&gt;"",'Bivariate Inputs and Charts'!$B$6+('Bivariate Inputs and Charts'!$B$7*D12)+(B12*'Bivariate Inputs and Charts'!$B$8),"")</f>
        <v/>
      </c>
    </row>
    <row r="14" spans="1:12" x14ac:dyDescent="0.3">
      <c r="A14" t="str">
        <f>IF('Bivariate Inputs and Charts'!$B$9&gt;=13,"13","")</f>
        <v/>
      </c>
      <c r="B14" t="str">
        <f>IF(A13&lt;&gt;"",B13+C14,"")</f>
        <v/>
      </c>
      <c r="C14" t="str">
        <f>IF('Bivariate Data'!A13&lt;&gt;"",'Bivariate Inputs and Charts'!$B$2+('Bivariate Inputs and Charts'!$B$3*B13)+(D13*'Bivariate Inputs and Charts'!$B$4),"")</f>
        <v/>
      </c>
      <c r="D14" t="str">
        <f>IF(A13&lt;&gt;"",D13+E14,"")</f>
        <v/>
      </c>
      <c r="E14" t="str">
        <f>IF('Bivariate Data'!A13&lt;&gt;"",'Bivariate Inputs and Charts'!$B$6+('Bivariate Inputs and Charts'!$B$7*D13)+(B13*'Bivariate Inputs and Charts'!$B$8),"")</f>
        <v/>
      </c>
    </row>
    <row r="15" spans="1:12" x14ac:dyDescent="0.3">
      <c r="A15" t="str">
        <f>IF('Bivariate Inputs and Charts'!$B$9&gt;=14,"14","")</f>
        <v/>
      </c>
      <c r="B15" t="str">
        <f>IF(A14&lt;&gt;"",B14+C15,"")</f>
        <v/>
      </c>
      <c r="C15" t="str">
        <f>IF('Bivariate Data'!A14&lt;&gt;"",'Bivariate Inputs and Charts'!$B$2+('Bivariate Inputs and Charts'!$B$3*B14)+(D14*'Bivariate Inputs and Charts'!$B$4),"")</f>
        <v/>
      </c>
      <c r="D15" t="str">
        <f>IF(A14&lt;&gt;"",D14+E15,"")</f>
        <v/>
      </c>
      <c r="E15" t="str">
        <f>IF('Bivariate Data'!A14&lt;&gt;"",'Bivariate Inputs and Charts'!$B$6+('Bivariate Inputs and Charts'!$B$7*D14)+(B14*'Bivariate Inputs and Charts'!$B$8),"")</f>
        <v/>
      </c>
    </row>
    <row r="16" spans="1:12" x14ac:dyDescent="0.3">
      <c r="A16" t="str">
        <f>IF('Bivariate Inputs and Charts'!$B$9&gt;=15,"15","")</f>
        <v/>
      </c>
      <c r="B16" t="str">
        <f>IF(A15&lt;&gt;"",B15+C16,"")</f>
        <v/>
      </c>
      <c r="C16" t="str">
        <f>IF('Bivariate Data'!A15&lt;&gt;"",'Bivariate Inputs and Charts'!$B$2+('Bivariate Inputs and Charts'!$B$3*B15)+(D15*'Bivariate Inputs and Charts'!$B$4),"")</f>
        <v/>
      </c>
      <c r="D16" t="str">
        <f>IF(A15&lt;&gt;"",D15+E16,"")</f>
        <v/>
      </c>
      <c r="E16" t="str">
        <f>IF('Bivariate Data'!A15&lt;&gt;"",'Bivariate Inputs and Charts'!$B$6+('Bivariate Inputs and Charts'!$B$7*D15)+(B15*'Bivariate Inputs and Charts'!$B$8),"")</f>
        <v/>
      </c>
    </row>
    <row r="17" spans="1:5" x14ac:dyDescent="0.3">
      <c r="A17" t="str">
        <f>IF('Bivariate Inputs and Charts'!$B$9&gt;=16,"16","")</f>
        <v/>
      </c>
      <c r="B17" t="str">
        <f>IF(A16&lt;&gt;"",B16+C17,"")</f>
        <v/>
      </c>
      <c r="C17" t="str">
        <f>IF('Bivariate Data'!A16&lt;&gt;"",'Bivariate Inputs and Charts'!$B$2+('Bivariate Inputs and Charts'!$B$3*B16)+(D16*'Bivariate Inputs and Charts'!$B$4),"")</f>
        <v/>
      </c>
      <c r="D17" t="str">
        <f>IF(A16&lt;&gt;"",D16+E17,"")</f>
        <v/>
      </c>
      <c r="E17" t="str">
        <f>IF('Bivariate Data'!A16&lt;&gt;"",'Bivariate Inputs and Charts'!$B$6+('Bivariate Inputs and Charts'!$B$7*D16)+(B16*'Bivariate Inputs and Charts'!$B$8),"")</f>
        <v/>
      </c>
    </row>
    <row r="18" spans="1:5" x14ac:dyDescent="0.3">
      <c r="A18" t="str">
        <f>IF('Bivariate Inputs and Charts'!$B$9&gt;=17,"17","")</f>
        <v/>
      </c>
      <c r="B18" t="str">
        <f>IF(A17&lt;&gt;"",B17+C18,"")</f>
        <v/>
      </c>
      <c r="C18" t="str">
        <f>IF('Bivariate Data'!A17&lt;&gt;"",'Bivariate Inputs and Charts'!$B$2+('Bivariate Inputs and Charts'!$B$3*B17)+(D17*'Bivariate Inputs and Charts'!$B$4),"")</f>
        <v/>
      </c>
      <c r="D18" t="str">
        <f>IF(A17&lt;&gt;"",D17+E18,"")</f>
        <v/>
      </c>
      <c r="E18" t="str">
        <f>IF('Bivariate Data'!A17&lt;&gt;"",'Bivariate Inputs and Charts'!$B$6+('Bivariate Inputs and Charts'!$B$7*D17)+(B17*'Bivariate Inputs and Charts'!$B$8),"")</f>
        <v/>
      </c>
    </row>
    <row r="19" spans="1:5" x14ac:dyDescent="0.3">
      <c r="A19" t="str">
        <f>IF('Bivariate Inputs and Charts'!$B$9&gt;=18,"18","")</f>
        <v/>
      </c>
      <c r="B19" t="str">
        <f>IF(A18&lt;&gt;"",B18+C19,"")</f>
        <v/>
      </c>
      <c r="C19" t="str">
        <f>IF('Bivariate Data'!A18&lt;&gt;"",'Bivariate Inputs and Charts'!$B$2+('Bivariate Inputs and Charts'!$B$3*B18)+(D18*'Bivariate Inputs and Charts'!$B$4),"")</f>
        <v/>
      </c>
      <c r="D19" t="str">
        <f>IF(A18&lt;&gt;"",D18+E19,"")</f>
        <v/>
      </c>
      <c r="E19" t="str">
        <f>IF('Bivariate Data'!A18&lt;&gt;"",'Bivariate Inputs and Charts'!$B$6+('Bivariate Inputs and Charts'!$B$7*D18)+(B18*'Bivariate Inputs and Charts'!$B$8),"")</f>
        <v/>
      </c>
    </row>
    <row r="20" spans="1:5" x14ac:dyDescent="0.3">
      <c r="A20" t="str">
        <f>IF('Bivariate Inputs and Charts'!$B$9&gt;=19,"19","")</f>
        <v/>
      </c>
      <c r="B20" t="str">
        <f>IF(A19&lt;&gt;"",B19+C20,"")</f>
        <v/>
      </c>
      <c r="C20" t="str">
        <f>IF('Bivariate Data'!A19&lt;&gt;"",'Bivariate Inputs and Charts'!$B$2+('Bivariate Inputs and Charts'!$B$3*B19)+(D19*'Bivariate Inputs and Charts'!$B$4),"")</f>
        <v/>
      </c>
      <c r="D20" t="str">
        <f>IF(A19&lt;&gt;"",D19+E20,"")</f>
        <v/>
      </c>
      <c r="E20" t="str">
        <f>IF('Bivariate Data'!A19&lt;&gt;"",'Bivariate Inputs and Charts'!$B$6+('Bivariate Inputs and Charts'!$B$7*D19)+(B19*'Bivariate Inputs and Charts'!$B$8),"")</f>
        <v/>
      </c>
    </row>
    <row r="21" spans="1:5" x14ac:dyDescent="0.3">
      <c r="A21" t="str">
        <f>IF('Bivariate Inputs and Charts'!$B$9&gt;=20,"20","")</f>
        <v/>
      </c>
      <c r="B21" t="str">
        <f>IF(A20&lt;&gt;"",B20+C21,"")</f>
        <v/>
      </c>
      <c r="C21" t="str">
        <f>IF('Bivariate Data'!A20&lt;&gt;"",'Bivariate Inputs and Charts'!$B$2+('Bivariate Inputs and Charts'!$B$3*B20)+(D20*'Bivariate Inputs and Charts'!$B$4),"")</f>
        <v/>
      </c>
      <c r="D21" t="str">
        <f>IF(A20&lt;&gt;"",D20+E21,"")</f>
        <v/>
      </c>
      <c r="E21" t="str">
        <f>IF('Bivariate Data'!A20&lt;&gt;"",'Bivariate Inputs and Charts'!$B$6+('Bivariate Inputs and Charts'!$B$7*D20)+(B20*'Bivariate Inputs and Charts'!$B$8),"")</f>
        <v/>
      </c>
    </row>
    <row r="22" spans="1:5" x14ac:dyDescent="0.3">
      <c r="B22" t="str">
        <f>IF(A21&lt;&gt;"",B21+C22,"")</f>
        <v/>
      </c>
      <c r="C22" t="str">
        <f>IF('Bivariate Data'!A21&lt;&gt;"",'Bivariate Inputs and Charts'!$B$2+('Bivariate Inputs and Charts'!$B$3*B21)+(D21*'Bivariate Inputs and Charts'!$B$4),"")</f>
        <v/>
      </c>
      <c r="D22" t="str">
        <f>IF(A21&lt;&gt;"",D21+E22,"")</f>
        <v/>
      </c>
      <c r="E22" t="str">
        <f>IF('Bivariate Data'!A21&lt;&gt;"",'Bivariate Inputs and Charts'!$B$6+('Bivariate Inputs and Charts'!$B$7*D21)+(B21*'Bivariate Inputs and Charts'!$B$8),"")</f>
        <v/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2BDFE2A381DF4899ACEA11809E514A" ma:contentTypeVersion="14" ma:contentTypeDescription="Create a new document." ma:contentTypeScope="" ma:versionID="932bf222acaf876fe1f6fbcb81b6968c">
  <xsd:schema xmlns:xsd="http://www.w3.org/2001/XMLSchema" xmlns:xs="http://www.w3.org/2001/XMLSchema" xmlns:p="http://schemas.microsoft.com/office/2006/metadata/properties" xmlns:ns1="http://schemas.microsoft.com/sharepoint/v3" xmlns:ns3="591077cb-6d57-44b9-92d6-8ee1895d6198" xmlns:ns4="a5d29480-0e21-4735-a882-c93db67135db" targetNamespace="http://schemas.microsoft.com/office/2006/metadata/properties" ma:root="true" ma:fieldsID="1efef67fb8e339d7395b89a85b8bda39" ns1:_="" ns3:_="" ns4:_="">
    <xsd:import namespace="http://schemas.microsoft.com/sharepoint/v3"/>
    <xsd:import namespace="591077cb-6d57-44b9-92d6-8ee1895d6198"/>
    <xsd:import namespace="a5d29480-0e21-4735-a882-c93db67135d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1077cb-6d57-44b9-92d6-8ee1895d61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d29480-0e21-4735-a882-c93db67135d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0A327EC-2B8B-4CF5-83CC-56E7554975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91077cb-6d57-44b9-92d6-8ee1895d6198"/>
    <ds:schemaRef ds:uri="a5d29480-0e21-4735-a882-c93db6713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7ED82C-2646-45FC-ACE4-0E6224FA5D3E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496E3827-66E9-4C38-871A-D933104BC1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Univariate Inputs and Charts</vt:lpstr>
      <vt:lpstr>Univariate Data</vt:lpstr>
      <vt:lpstr>Bivariate Inputs and Charts</vt:lpstr>
      <vt:lpstr>Bivariate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2020-03-31T15:01:22Z</dcterms:created>
  <dcterms:modified xsi:type="dcterms:W3CDTF">2020-04-20T18:22:24Z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0x0101007B2BDFE2A381DF4899ACEA11809E514A</vt:lpwstr>
  </property>
</Properties>
</file>